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КФСР" sheetId="3" r:id="rId1"/>
    <sheet name="КВСР" sheetId="1" r:id="rId2"/>
    <sheet name="программы" sheetId="2" r:id="rId3"/>
  </sheets>
  <definedNames>
    <definedName name="_xlnm.Print_Titles" localSheetId="1">КВСР!$6:$7</definedName>
    <definedName name="_xlnm.Print_Titles" localSheetId="0">КФСР!$6:$7</definedName>
    <definedName name="_xlnm.Print_Titles" localSheetId="2">программы!$6:$7</definedName>
    <definedName name="_xlnm.Print_Area" localSheetId="1">КВСР!$A$1:$L$2940</definedName>
    <definedName name="_xlnm.Print_Area" localSheetId="0">КФСР!$A$1:$I$91</definedName>
    <definedName name="_xlnm.Print_Area" localSheetId="2">программы!$A$1:$I$2122</definedName>
  </definedNames>
  <calcPr calcId="125725"/>
</workbook>
</file>

<file path=xl/calcChain.xml><?xml version="1.0" encoding="utf-8"?>
<calcChain xmlns="http://schemas.openxmlformats.org/spreadsheetml/2006/main">
  <c r="I1406" i="2"/>
  <c r="L2882" i="1"/>
  <c r="L2720"/>
  <c r="E95" i="3"/>
  <c r="F93"/>
  <c r="G95"/>
  <c r="G61"/>
  <c r="J181" i="1"/>
  <c r="I2084" i="2"/>
  <c r="I2069"/>
  <c r="H2045"/>
  <c r="H2036"/>
  <c r="H2032"/>
  <c r="I2008"/>
  <c r="H1992"/>
  <c r="H1959"/>
  <c r="H1932"/>
  <c r="I1918"/>
  <c r="H1916"/>
  <c r="I1845"/>
  <c r="H1825"/>
  <c r="H1788"/>
  <c r="I1776"/>
  <c r="H1776"/>
  <c r="I1775"/>
  <c r="H1775"/>
  <c r="I1774"/>
  <c r="H1774"/>
  <c r="I1773"/>
  <c r="H1773"/>
  <c r="H1735"/>
  <c r="I1714"/>
  <c r="H1644"/>
  <c r="H1604"/>
  <c r="I1585"/>
  <c r="H1578"/>
  <c r="I1567"/>
  <c r="H1509"/>
  <c r="H1404"/>
  <c r="I1318"/>
  <c r="H1318"/>
  <c r="I1287"/>
  <c r="H1207"/>
  <c r="H1194"/>
  <c r="H1193"/>
  <c r="I1163"/>
  <c r="H1125"/>
  <c r="I1100"/>
  <c r="I1088"/>
  <c r="H1062"/>
  <c r="H1054"/>
  <c r="H1033"/>
  <c r="H1014"/>
  <c r="H999"/>
  <c r="I996"/>
  <c r="I988"/>
  <c r="H972"/>
  <c r="H934"/>
  <c r="I931"/>
  <c r="H930"/>
  <c r="I922"/>
  <c r="H895"/>
  <c r="H886"/>
  <c r="H875"/>
  <c r="H863"/>
  <c r="I854"/>
  <c r="H851"/>
  <c r="I848"/>
  <c r="H833"/>
  <c r="H832"/>
  <c r="H831"/>
  <c r="I821"/>
  <c r="H815"/>
  <c r="H783"/>
  <c r="H770"/>
  <c r="H767"/>
  <c r="I738"/>
  <c r="H729"/>
  <c r="H718"/>
  <c r="I715"/>
  <c r="H714"/>
  <c r="I707"/>
  <c r="H702"/>
  <c r="H701"/>
  <c r="H700"/>
  <c r="H699"/>
  <c r="H696"/>
  <c r="H694"/>
  <c r="H693"/>
  <c r="H690"/>
  <c r="H687"/>
  <c r="H686"/>
  <c r="I684"/>
  <c r="I673"/>
  <c r="I659"/>
  <c r="H650"/>
  <c r="I644"/>
  <c r="H639"/>
  <c r="H617"/>
  <c r="H593"/>
  <c r="H575"/>
  <c r="I556"/>
  <c r="H556"/>
  <c r="H553"/>
  <c r="I538"/>
  <c r="H520"/>
  <c r="I516"/>
  <c r="H511"/>
  <c r="I506"/>
  <c r="I498"/>
  <c r="H488"/>
  <c r="I483"/>
  <c r="H472"/>
  <c r="H467"/>
  <c r="I462"/>
  <c r="H435"/>
  <c r="H432"/>
  <c r="H426"/>
  <c r="I421"/>
  <c r="I412"/>
  <c r="H407"/>
  <c r="H406"/>
  <c r="H405"/>
  <c r="H403"/>
  <c r="I398"/>
  <c r="H394"/>
  <c r="H385"/>
  <c r="I362"/>
  <c r="I322"/>
  <c r="I314"/>
  <c r="I290"/>
  <c r="H290"/>
  <c r="H284"/>
  <c r="H283"/>
  <c r="H282"/>
  <c r="H259"/>
  <c r="I247"/>
  <c r="H247"/>
  <c r="I239"/>
  <c r="H239"/>
  <c r="I231"/>
  <c r="H231"/>
  <c r="H225"/>
  <c r="H224"/>
  <c r="H223"/>
  <c r="I216"/>
  <c r="H216"/>
  <c r="I208"/>
  <c r="I207"/>
  <c r="H196"/>
  <c r="H193"/>
  <c r="H192"/>
  <c r="H184"/>
  <c r="H180"/>
  <c r="H179"/>
  <c r="H178"/>
  <c r="H176"/>
  <c r="H159"/>
  <c r="H158"/>
  <c r="H151"/>
  <c r="H141"/>
  <c r="H93"/>
  <c r="H87"/>
  <c r="I86"/>
  <c r="I83"/>
  <c r="H74"/>
  <c r="H61"/>
  <c r="I59"/>
  <c r="H59"/>
  <c r="H45"/>
  <c r="I40"/>
  <c r="H40"/>
  <c r="H34"/>
  <c r="H33"/>
  <c r="H32"/>
  <c r="I26"/>
  <c r="H26"/>
  <c r="H22"/>
  <c r="I19"/>
  <c r="I18"/>
  <c r="H14"/>
  <c r="H91" i="3"/>
  <c r="I89"/>
  <c r="H89"/>
  <c r="I88"/>
  <c r="H88"/>
  <c r="I87"/>
  <c r="H87"/>
  <c r="I86"/>
  <c r="H86"/>
  <c r="I84"/>
  <c r="H84"/>
  <c r="I83"/>
  <c r="H83"/>
  <c r="I81"/>
  <c r="H81"/>
  <c r="I80"/>
  <c r="H80"/>
  <c r="I79"/>
  <c r="H79"/>
  <c r="I77"/>
  <c r="H77"/>
  <c r="I76"/>
  <c r="H76"/>
  <c r="I75"/>
  <c r="H75"/>
  <c r="I73"/>
  <c r="H73"/>
  <c r="I72"/>
  <c r="H72"/>
  <c r="I71"/>
  <c r="H71"/>
  <c r="I70"/>
  <c r="H70"/>
  <c r="I69"/>
  <c r="H69"/>
  <c r="I68"/>
  <c r="H68"/>
  <c r="I66"/>
  <c r="H66"/>
  <c r="I65"/>
  <c r="H65"/>
  <c r="I64"/>
  <c r="H64"/>
  <c r="I63"/>
  <c r="H63"/>
  <c r="I62"/>
  <c r="H62"/>
  <c r="I61"/>
  <c r="H61"/>
  <c r="I60"/>
  <c r="H60"/>
  <c r="I58"/>
  <c r="H58"/>
  <c r="I57"/>
  <c r="H57"/>
  <c r="I56"/>
  <c r="H56"/>
  <c r="I54"/>
  <c r="H54"/>
  <c r="I53"/>
  <c r="H53"/>
  <c r="I52"/>
  <c r="H52"/>
  <c r="I51"/>
  <c r="H51"/>
  <c r="I50"/>
  <c r="H50"/>
  <c r="I49"/>
  <c r="H49"/>
  <c r="I48"/>
  <c r="H48"/>
  <c r="I47"/>
  <c r="H47"/>
  <c r="I45"/>
  <c r="H45"/>
  <c r="I44"/>
  <c r="I43"/>
  <c r="H43"/>
  <c r="I41"/>
  <c r="H41"/>
  <c r="I40"/>
  <c r="I39"/>
  <c r="H39"/>
  <c r="I38"/>
  <c r="H38"/>
  <c r="I37"/>
  <c r="H37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4"/>
  <c r="H24"/>
  <c r="I23"/>
  <c r="H23"/>
  <c r="I22"/>
  <c r="H22"/>
  <c r="I20"/>
  <c r="H20"/>
  <c r="I19"/>
  <c r="H19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G91"/>
  <c r="I91" s="1"/>
  <c r="F91"/>
  <c r="E91"/>
  <c r="G86"/>
  <c r="F86"/>
  <c r="E86"/>
  <c r="G83"/>
  <c r="F83"/>
  <c r="E83"/>
  <c r="G79"/>
  <c r="F79"/>
  <c r="E79"/>
  <c r="G75"/>
  <c r="F75"/>
  <c r="E75"/>
  <c r="G68"/>
  <c r="F68"/>
  <c r="E68"/>
  <c r="G60"/>
  <c r="F60"/>
  <c r="E60"/>
  <c r="G56"/>
  <c r="F56"/>
  <c r="E56"/>
  <c r="G47"/>
  <c r="F47"/>
  <c r="E47"/>
  <c r="G43"/>
  <c r="F43"/>
  <c r="E43"/>
  <c r="G37"/>
  <c r="F37"/>
  <c r="E37"/>
  <c r="G26"/>
  <c r="F26"/>
  <c r="E26"/>
  <c r="G22"/>
  <c r="F22"/>
  <c r="E22"/>
  <c r="G19"/>
  <c r="F19"/>
  <c r="E19"/>
  <c r="G8"/>
  <c r="F8"/>
  <c r="E8"/>
  <c r="G2069" i="2"/>
  <c r="G2068" s="1"/>
  <c r="F2069"/>
  <c r="F2068" s="1"/>
  <c r="G2067"/>
  <c r="F2067"/>
  <c r="F2066" s="1"/>
  <c r="G2063"/>
  <c r="F2063"/>
  <c r="F2062" s="1"/>
  <c r="G2061"/>
  <c r="F2061"/>
  <c r="F2060" s="1"/>
  <c r="E2069"/>
  <c r="E2068" s="1"/>
  <c r="E2067"/>
  <c r="E2066" s="1"/>
  <c r="E2063"/>
  <c r="E2062" s="1"/>
  <c r="E2061"/>
  <c r="E2060" s="1"/>
  <c r="H1522" i="1"/>
  <c r="J1540"/>
  <c r="L1540" s="1"/>
  <c r="I1540"/>
  <c r="H1540"/>
  <c r="G2120" i="2"/>
  <c r="F2120"/>
  <c r="F2119" s="1"/>
  <c r="F2118" s="1"/>
  <c r="F2117" s="1"/>
  <c r="E2120"/>
  <c r="E2119" s="1"/>
  <c r="E2118" s="1"/>
  <c r="E2117" s="1"/>
  <c r="G2105"/>
  <c r="F2105"/>
  <c r="G2104"/>
  <c r="I2104" s="1"/>
  <c r="F2104"/>
  <c r="E2105"/>
  <c r="E2104"/>
  <c r="G1942"/>
  <c r="I1942" s="1"/>
  <c r="F1942"/>
  <c r="E1942"/>
  <c r="G1954"/>
  <c r="H1954" s="1"/>
  <c r="F1954"/>
  <c r="F1953" s="1"/>
  <c r="F1952" s="1"/>
  <c r="G1951"/>
  <c r="F1951"/>
  <c r="F1950" s="1"/>
  <c r="G1949"/>
  <c r="F1949"/>
  <c r="F1948" s="1"/>
  <c r="G1946"/>
  <c r="F1946"/>
  <c r="F1945" s="1"/>
  <c r="F1944" s="1"/>
  <c r="G1943"/>
  <c r="F1943"/>
  <c r="E1954"/>
  <c r="E1953" s="1"/>
  <c r="E1952" s="1"/>
  <c r="E1951"/>
  <c r="E1950" s="1"/>
  <c r="E1949"/>
  <c r="E1948" s="1"/>
  <c r="E1946"/>
  <c r="E1945" s="1"/>
  <c r="E1944" s="1"/>
  <c r="E1943"/>
  <c r="G1974"/>
  <c r="F1974"/>
  <c r="F1973" s="1"/>
  <c r="F1972" s="1"/>
  <c r="G1971"/>
  <c r="F1971"/>
  <c r="F1970" s="1"/>
  <c r="F1969" s="1"/>
  <c r="G1968"/>
  <c r="F1968"/>
  <c r="F1967" s="1"/>
  <c r="F1966" s="1"/>
  <c r="E1968"/>
  <c r="E1967" s="1"/>
  <c r="E1966" s="1"/>
  <c r="E1974"/>
  <c r="E1973" s="1"/>
  <c r="E1972" s="1"/>
  <c r="E1971"/>
  <c r="E1970" s="1"/>
  <c r="E1969" s="1"/>
  <c r="G1992"/>
  <c r="F1992"/>
  <c r="F1991" s="1"/>
  <c r="F1990" s="1"/>
  <c r="F1989" s="1"/>
  <c r="G1987"/>
  <c r="F1987"/>
  <c r="F1986" s="1"/>
  <c r="F1985" s="1"/>
  <c r="F1984" s="1"/>
  <c r="E1992"/>
  <c r="E1991" s="1"/>
  <c r="E1990" s="1"/>
  <c r="E1989" s="1"/>
  <c r="E1987"/>
  <c r="E1986" s="1"/>
  <c r="E1985" s="1"/>
  <c r="E1984" s="1"/>
  <c r="G2016"/>
  <c r="F2016"/>
  <c r="F2015" s="1"/>
  <c r="F2014" s="1"/>
  <c r="G2013"/>
  <c r="H2013" s="1"/>
  <c r="F2013"/>
  <c r="G2012"/>
  <c r="I2012" s="1"/>
  <c r="F2012"/>
  <c r="G2010"/>
  <c r="F2010"/>
  <c r="F2009" s="1"/>
  <c r="G2008"/>
  <c r="F2008"/>
  <c r="F2007" s="1"/>
  <c r="G2003"/>
  <c r="F2003"/>
  <c r="F2002" s="1"/>
  <c r="F2001" s="1"/>
  <c r="F2000" s="1"/>
  <c r="G1998"/>
  <c r="F1998"/>
  <c r="F1997" s="1"/>
  <c r="F1996" s="1"/>
  <c r="F1995" s="1"/>
  <c r="E2016"/>
  <c r="E2015" s="1"/>
  <c r="E2014" s="1"/>
  <c r="E2012"/>
  <c r="E2013"/>
  <c r="E2010"/>
  <c r="E2009" s="1"/>
  <c r="E2008"/>
  <c r="E2007" s="1"/>
  <c r="E2003"/>
  <c r="E2002" s="1"/>
  <c r="E2001" s="1"/>
  <c r="E2000" s="1"/>
  <c r="E1998"/>
  <c r="E1997" s="1"/>
  <c r="E1996" s="1"/>
  <c r="E1995" s="1"/>
  <c r="G2036"/>
  <c r="F2036"/>
  <c r="F2035" s="1"/>
  <c r="G2034"/>
  <c r="F2034"/>
  <c r="F2033" s="1"/>
  <c r="G2032"/>
  <c r="F2032"/>
  <c r="F2031" s="1"/>
  <c r="G2027"/>
  <c r="F2027"/>
  <c r="F2026" s="1"/>
  <c r="F2025" s="1"/>
  <c r="F2024" s="1"/>
  <c r="G2022"/>
  <c r="F2022"/>
  <c r="F2021" s="1"/>
  <c r="F2020" s="1"/>
  <c r="F2019" s="1"/>
  <c r="E2036"/>
  <c r="E2035" s="1"/>
  <c r="E2034"/>
  <c r="E2033" s="1"/>
  <c r="E2032"/>
  <c r="E2031" s="1"/>
  <c r="E2027"/>
  <c r="E2026" s="1"/>
  <c r="E2025" s="1"/>
  <c r="E2024" s="1"/>
  <c r="E2022"/>
  <c r="E2021" s="1"/>
  <c r="E2020" s="1"/>
  <c r="E2019" s="1"/>
  <c r="G2046"/>
  <c r="F2046"/>
  <c r="G2045"/>
  <c r="I2045" s="1"/>
  <c r="F2045"/>
  <c r="G2043"/>
  <c r="F2043"/>
  <c r="F2042" s="1"/>
  <c r="G2041"/>
  <c r="F2041"/>
  <c r="F2040" s="1"/>
  <c r="E2046"/>
  <c r="E2045"/>
  <c r="E2043"/>
  <c r="E2042" s="1"/>
  <c r="E2041"/>
  <c r="E2040" s="1"/>
  <c r="G2055"/>
  <c r="G2053"/>
  <c r="G2051"/>
  <c r="F2055"/>
  <c r="F2054" s="1"/>
  <c r="F2053"/>
  <c r="F2052" s="1"/>
  <c r="F2051"/>
  <c r="F2050" s="1"/>
  <c r="E2055"/>
  <c r="E2054" s="1"/>
  <c r="E2053"/>
  <c r="E2052" s="1"/>
  <c r="E2051"/>
  <c r="E2050" s="1"/>
  <c r="G2075"/>
  <c r="I2075" s="1"/>
  <c r="F2075"/>
  <c r="G2074"/>
  <c r="I2074" s="1"/>
  <c r="F2074"/>
  <c r="E2075"/>
  <c r="E2074"/>
  <c r="G2086"/>
  <c r="I2086" s="1"/>
  <c r="F2086"/>
  <c r="E2086"/>
  <c r="G2088"/>
  <c r="F2088"/>
  <c r="F2087" s="1"/>
  <c r="E2088"/>
  <c r="E2087" s="1"/>
  <c r="G2085"/>
  <c r="F2085"/>
  <c r="E2085"/>
  <c r="G2084"/>
  <c r="F2084"/>
  <c r="E2084"/>
  <c r="G2082"/>
  <c r="I2082" s="1"/>
  <c r="F2082"/>
  <c r="F2081" s="1"/>
  <c r="E2082"/>
  <c r="E2081" s="1"/>
  <c r="G2079"/>
  <c r="I2079" s="1"/>
  <c r="F2079"/>
  <c r="E2079"/>
  <c r="G2077"/>
  <c r="F2077"/>
  <c r="F2076" s="1"/>
  <c r="E2077"/>
  <c r="E2076" s="1"/>
  <c r="G2098"/>
  <c r="F2098"/>
  <c r="F2097" s="1"/>
  <c r="F2096" s="1"/>
  <c r="G2095"/>
  <c r="F2095"/>
  <c r="F2094" s="1"/>
  <c r="G2093"/>
  <c r="F2093"/>
  <c r="F2092" s="1"/>
  <c r="E2098"/>
  <c r="E2097" s="1"/>
  <c r="E2096" s="1"/>
  <c r="E2095"/>
  <c r="E2094" s="1"/>
  <c r="E2093"/>
  <c r="E2092" s="1"/>
  <c r="G2115"/>
  <c r="F2115"/>
  <c r="F2114" s="1"/>
  <c r="F2113" s="1"/>
  <c r="F2112" s="1"/>
  <c r="E2115"/>
  <c r="E2114" s="1"/>
  <c r="E2113" s="1"/>
  <c r="E2112" s="1"/>
  <c r="G1898"/>
  <c r="F1898"/>
  <c r="F1897" s="1"/>
  <c r="F1896" s="1"/>
  <c r="E1898"/>
  <c r="G1889"/>
  <c r="F1889"/>
  <c r="F1888" s="1"/>
  <c r="F1887" s="1"/>
  <c r="E1889"/>
  <c r="E1888" s="1"/>
  <c r="E1887" s="1"/>
  <c r="G1892"/>
  <c r="F1892"/>
  <c r="F1891" s="1"/>
  <c r="F1890" s="1"/>
  <c r="E1892"/>
  <c r="E1891" s="1"/>
  <c r="E1890" s="1"/>
  <c r="G1884"/>
  <c r="F1884"/>
  <c r="F1883" s="1"/>
  <c r="F1882" s="1"/>
  <c r="G1881"/>
  <c r="I1881" s="1"/>
  <c r="F1881"/>
  <c r="G1880"/>
  <c r="F1880"/>
  <c r="G1878"/>
  <c r="F1878"/>
  <c r="F1877" s="1"/>
  <c r="G1876"/>
  <c r="F1876"/>
  <c r="F1875" s="1"/>
  <c r="G1873"/>
  <c r="F1873"/>
  <c r="F1872" s="1"/>
  <c r="G1871"/>
  <c r="F1871"/>
  <c r="F1870" s="1"/>
  <c r="G1868"/>
  <c r="F1868"/>
  <c r="F1867" s="1"/>
  <c r="G1866"/>
  <c r="F1866"/>
  <c r="F1865" s="1"/>
  <c r="G1864"/>
  <c r="F1864"/>
  <c r="F1863" s="1"/>
  <c r="G1862"/>
  <c r="F1862"/>
  <c r="F1861" s="1"/>
  <c r="G1859"/>
  <c r="F1859"/>
  <c r="F1858" s="1"/>
  <c r="G1857"/>
  <c r="F1857"/>
  <c r="F1856" s="1"/>
  <c r="G1855"/>
  <c r="F1855"/>
  <c r="F1854" s="1"/>
  <c r="G1853"/>
  <c r="F1853"/>
  <c r="F1852" s="1"/>
  <c r="E1884"/>
  <c r="E1883" s="1"/>
  <c r="E1882" s="1"/>
  <c r="E1880"/>
  <c r="E1881"/>
  <c r="E1878"/>
  <c r="E1877" s="1"/>
  <c r="E1876"/>
  <c r="E1875" s="1"/>
  <c r="E1873"/>
  <c r="E1872" s="1"/>
  <c r="E1871"/>
  <c r="E1870" s="1"/>
  <c r="E1868"/>
  <c r="E1867" s="1"/>
  <c r="E1862"/>
  <c r="E1864"/>
  <c r="E1863" s="1"/>
  <c r="E1866"/>
  <c r="E1865" s="1"/>
  <c r="E1857"/>
  <c r="E1856" s="1"/>
  <c r="E1859"/>
  <c r="E1858" s="1"/>
  <c r="E1855"/>
  <c r="E1854" s="1"/>
  <c r="E1853"/>
  <c r="E1852" s="1"/>
  <c r="G1848"/>
  <c r="F1848"/>
  <c r="F1847" s="1"/>
  <c r="F1846" s="1"/>
  <c r="G1845"/>
  <c r="F1845"/>
  <c r="F1844" s="1"/>
  <c r="F1843" s="1"/>
  <c r="G1842"/>
  <c r="F1842"/>
  <c r="F1841" s="1"/>
  <c r="G1840"/>
  <c r="F1840"/>
  <c r="F1839" s="1"/>
  <c r="G1838"/>
  <c r="F1838"/>
  <c r="F1837" s="1"/>
  <c r="E1848"/>
  <c r="E1847" s="1"/>
  <c r="E1846" s="1"/>
  <c r="E1845"/>
  <c r="E1844" s="1"/>
  <c r="E1843" s="1"/>
  <c r="G1815"/>
  <c r="F1815"/>
  <c r="F1814" s="1"/>
  <c r="G1813"/>
  <c r="F1813"/>
  <c r="F1812" s="1"/>
  <c r="G1810"/>
  <c r="G1809" s="1"/>
  <c r="F1810"/>
  <c r="F1809" s="1"/>
  <c r="F1808" s="1"/>
  <c r="E1810"/>
  <c r="E1809" s="1"/>
  <c r="E1808" s="1"/>
  <c r="E1813"/>
  <c r="E1812" s="1"/>
  <c r="E1815"/>
  <c r="E1814" s="1"/>
  <c r="E1842"/>
  <c r="E1841" s="1"/>
  <c r="E1840"/>
  <c r="E1839" s="1"/>
  <c r="E1838"/>
  <c r="E1837" s="1"/>
  <c r="G1804"/>
  <c r="F1804"/>
  <c r="G1803"/>
  <c r="F1803"/>
  <c r="G1801"/>
  <c r="F1801"/>
  <c r="F1800" s="1"/>
  <c r="G1799"/>
  <c r="F1799"/>
  <c r="F1798" s="1"/>
  <c r="G1794"/>
  <c r="F1794"/>
  <c r="F1793" s="1"/>
  <c r="F1792" s="1"/>
  <c r="G1791"/>
  <c r="F1791"/>
  <c r="F1790" s="1"/>
  <c r="F1789" s="1"/>
  <c r="G1788"/>
  <c r="F1788"/>
  <c r="F1787" s="1"/>
  <c r="F1786" s="1"/>
  <c r="G1785"/>
  <c r="F1785"/>
  <c r="G1784"/>
  <c r="F1784"/>
  <c r="G1781"/>
  <c r="F1781"/>
  <c r="F1780" s="1"/>
  <c r="F1779" s="1"/>
  <c r="G1772"/>
  <c r="F1772"/>
  <c r="F1771" s="1"/>
  <c r="F1770" s="1"/>
  <c r="F1769" s="1"/>
  <c r="G1767"/>
  <c r="F1767"/>
  <c r="F1766" s="1"/>
  <c r="F1765" s="1"/>
  <c r="G1764"/>
  <c r="F1764"/>
  <c r="F1763" s="1"/>
  <c r="F1762" s="1"/>
  <c r="G1761"/>
  <c r="F1761"/>
  <c r="F1760" s="1"/>
  <c r="F1759" s="1"/>
  <c r="G1758"/>
  <c r="H1758" s="1"/>
  <c r="F1758"/>
  <c r="F1757" s="1"/>
  <c r="F1756" s="1"/>
  <c r="G1755"/>
  <c r="H1755" s="1"/>
  <c r="F1755"/>
  <c r="G1754"/>
  <c r="I1754" s="1"/>
  <c r="F1754"/>
  <c r="G1753"/>
  <c r="F1753"/>
  <c r="G1751"/>
  <c r="F1751"/>
  <c r="F1750" s="1"/>
  <c r="G1748"/>
  <c r="F1748"/>
  <c r="G1747"/>
  <c r="I1747" s="1"/>
  <c r="F1747"/>
  <c r="G1745"/>
  <c r="F1745"/>
  <c r="F1744" s="1"/>
  <c r="G1743"/>
  <c r="F1743"/>
  <c r="F1742" s="1"/>
  <c r="G1741"/>
  <c r="F1741"/>
  <c r="F1740" s="1"/>
  <c r="G1738"/>
  <c r="F1738"/>
  <c r="F1737" s="1"/>
  <c r="F1736" s="1"/>
  <c r="G1735"/>
  <c r="F1735"/>
  <c r="F1734" s="1"/>
  <c r="F1733" s="1"/>
  <c r="E1803"/>
  <c r="E1804"/>
  <c r="E1801"/>
  <c r="E1800" s="1"/>
  <c r="E1799"/>
  <c r="E1798" s="1"/>
  <c r="E1794"/>
  <c r="E1793" s="1"/>
  <c r="E1792" s="1"/>
  <c r="E1791"/>
  <c r="E1790" s="1"/>
  <c r="E1789" s="1"/>
  <c r="E1788"/>
  <c r="E1787" s="1"/>
  <c r="E1786" s="1"/>
  <c r="E1785"/>
  <c r="E1784"/>
  <c r="E1781"/>
  <c r="E1780" s="1"/>
  <c r="E1779" s="1"/>
  <c r="E1772"/>
  <c r="E1771" s="1"/>
  <c r="E1770" s="1"/>
  <c r="E1769" s="1"/>
  <c r="E1767"/>
  <c r="E1766" s="1"/>
  <c r="E1765" s="1"/>
  <c r="E1764"/>
  <c r="E1763" s="1"/>
  <c r="E1762" s="1"/>
  <c r="E1761"/>
  <c r="E1760" s="1"/>
  <c r="E1759" s="1"/>
  <c r="E1758"/>
  <c r="E1757" s="1"/>
  <c r="E1756" s="1"/>
  <c r="E1754"/>
  <c r="E1755"/>
  <c r="E1753"/>
  <c r="E1751"/>
  <c r="E1750" s="1"/>
  <c r="E1747"/>
  <c r="E1748"/>
  <c r="E1745"/>
  <c r="E1744" s="1"/>
  <c r="E1743"/>
  <c r="E1742" s="1"/>
  <c r="E1741"/>
  <c r="E1740" s="1"/>
  <c r="E1738"/>
  <c r="E1737" s="1"/>
  <c r="E1736" s="1"/>
  <c r="E1735"/>
  <c r="E1734" s="1"/>
  <c r="E1733" s="1"/>
  <c r="G1729"/>
  <c r="F1729"/>
  <c r="F1728" s="1"/>
  <c r="G1727"/>
  <c r="F1727"/>
  <c r="F1726" s="1"/>
  <c r="G1724"/>
  <c r="F1724"/>
  <c r="G1723"/>
  <c r="H1723" s="1"/>
  <c r="F1723"/>
  <c r="G1721"/>
  <c r="F1721"/>
  <c r="F1720" s="1"/>
  <c r="G1719"/>
  <c r="F1719"/>
  <c r="F1718" s="1"/>
  <c r="E1729"/>
  <c r="E1728" s="1"/>
  <c r="E1727"/>
  <c r="E1726" s="1"/>
  <c r="E1724"/>
  <c r="E1723"/>
  <c r="E1721"/>
  <c r="E1720" s="1"/>
  <c r="E1719"/>
  <c r="E1718" s="1"/>
  <c r="G1714"/>
  <c r="F1714"/>
  <c r="F1713" s="1"/>
  <c r="F1712" s="1"/>
  <c r="G1711"/>
  <c r="F1711"/>
  <c r="F1710" s="1"/>
  <c r="F1709" s="1"/>
  <c r="G1708"/>
  <c r="F1708"/>
  <c r="F1707" s="1"/>
  <c r="G1706"/>
  <c r="F1706"/>
  <c r="F1705" s="1"/>
  <c r="G1703"/>
  <c r="F1703"/>
  <c r="F1702" s="1"/>
  <c r="F1701" s="1"/>
  <c r="G1700"/>
  <c r="F1700"/>
  <c r="F1699" s="1"/>
  <c r="F1698" s="1"/>
  <c r="G1697"/>
  <c r="F1697"/>
  <c r="G1696"/>
  <c r="I1696" s="1"/>
  <c r="F1696"/>
  <c r="G1694"/>
  <c r="F1694"/>
  <c r="F1693" s="1"/>
  <c r="G1692"/>
  <c r="F1692"/>
  <c r="F1691" s="1"/>
  <c r="G1690"/>
  <c r="H1690" s="1"/>
  <c r="F1690"/>
  <c r="F1689" s="1"/>
  <c r="G1687"/>
  <c r="F1687"/>
  <c r="F1686" s="1"/>
  <c r="G1685"/>
  <c r="F1685"/>
  <c r="F1684" s="1"/>
  <c r="G1682"/>
  <c r="F1682"/>
  <c r="F1681" s="1"/>
  <c r="F1680" s="1"/>
  <c r="E1714"/>
  <c r="E1713" s="1"/>
  <c r="E1712" s="1"/>
  <c r="E1711"/>
  <c r="E1710" s="1"/>
  <c r="E1709" s="1"/>
  <c r="E1708"/>
  <c r="E1707" s="1"/>
  <c r="E1706"/>
  <c r="E1705" s="1"/>
  <c r="E1703"/>
  <c r="E1702" s="1"/>
  <c r="E1701" s="1"/>
  <c r="E1700"/>
  <c r="E1699" s="1"/>
  <c r="E1698" s="1"/>
  <c r="E1696"/>
  <c r="E1697"/>
  <c r="E1694"/>
  <c r="E1693" s="1"/>
  <c r="E1692"/>
  <c r="E1691" s="1"/>
  <c r="E1690"/>
  <c r="E1689" s="1"/>
  <c r="E1687"/>
  <c r="E1686" s="1"/>
  <c r="E1685"/>
  <c r="E1684" s="1"/>
  <c r="E1682"/>
  <c r="E1681" s="1"/>
  <c r="G1677"/>
  <c r="F1677"/>
  <c r="F1676" s="1"/>
  <c r="G1675"/>
  <c r="F1675"/>
  <c r="F1674" s="1"/>
  <c r="G1670"/>
  <c r="F1670"/>
  <c r="F1669" s="1"/>
  <c r="F1668" s="1"/>
  <c r="G1667"/>
  <c r="F1667"/>
  <c r="F1666" s="1"/>
  <c r="F1665" s="1"/>
  <c r="G1664"/>
  <c r="F1664"/>
  <c r="G1663"/>
  <c r="F1663"/>
  <c r="G1661"/>
  <c r="F1661"/>
  <c r="F1660" s="1"/>
  <c r="G1659"/>
  <c r="F1659"/>
  <c r="F1658" s="1"/>
  <c r="G1657"/>
  <c r="F1657"/>
  <c r="F1656" s="1"/>
  <c r="G1654"/>
  <c r="F1654"/>
  <c r="F1653" s="1"/>
  <c r="F1652" s="1"/>
  <c r="G1651"/>
  <c r="F1651"/>
  <c r="F1650" s="1"/>
  <c r="G1649"/>
  <c r="F1649"/>
  <c r="G1648"/>
  <c r="I1648" s="1"/>
  <c r="F1648"/>
  <c r="G1646"/>
  <c r="F1646"/>
  <c r="F1645" s="1"/>
  <c r="G1644"/>
  <c r="F1644"/>
  <c r="F1643" s="1"/>
  <c r="G1639"/>
  <c r="F1639"/>
  <c r="F1638" s="1"/>
  <c r="F1637" s="1"/>
  <c r="G1636"/>
  <c r="F1636"/>
  <c r="F1635" s="1"/>
  <c r="F1634" s="1"/>
  <c r="G1631"/>
  <c r="F1631"/>
  <c r="F1630" s="1"/>
  <c r="F1629" s="1"/>
  <c r="G1628"/>
  <c r="F1628"/>
  <c r="F1627" s="1"/>
  <c r="F1626" s="1"/>
  <c r="G1623"/>
  <c r="F1623"/>
  <c r="F1622" s="1"/>
  <c r="G1621"/>
  <c r="F1621"/>
  <c r="F1620" s="1"/>
  <c r="G1618"/>
  <c r="F1618"/>
  <c r="F1617" s="1"/>
  <c r="F1616" s="1"/>
  <c r="G1613"/>
  <c r="F1613"/>
  <c r="F1612" s="1"/>
  <c r="F1611" s="1"/>
  <c r="G1610"/>
  <c r="F1610"/>
  <c r="F1609" s="1"/>
  <c r="F1608" s="1"/>
  <c r="G1607"/>
  <c r="F1607"/>
  <c r="F1606" s="1"/>
  <c r="F1605" s="1"/>
  <c r="G1604"/>
  <c r="F1604"/>
  <c r="F1603" s="1"/>
  <c r="F1602" s="1"/>
  <c r="E1677"/>
  <c r="E1676" s="1"/>
  <c r="E1675"/>
  <c r="E1674" s="1"/>
  <c r="E1670"/>
  <c r="E1669" s="1"/>
  <c r="E1668" s="1"/>
  <c r="E1667"/>
  <c r="E1666" s="1"/>
  <c r="E1665" s="1"/>
  <c r="E1663"/>
  <c r="E1664"/>
  <c r="E1661"/>
  <c r="E1660" s="1"/>
  <c r="E1659"/>
  <c r="E1658" s="1"/>
  <c r="E1657"/>
  <c r="E1656" s="1"/>
  <c r="E1654"/>
  <c r="E1653" s="1"/>
  <c r="E1652" s="1"/>
  <c r="E1651"/>
  <c r="E1650" s="1"/>
  <c r="E1648"/>
  <c r="E1649"/>
  <c r="E1646"/>
  <c r="E1645" s="1"/>
  <c r="E1644"/>
  <c r="E1643" s="1"/>
  <c r="E1639"/>
  <c r="E1638" s="1"/>
  <c r="E1637" s="1"/>
  <c r="E1636"/>
  <c r="E1635" s="1"/>
  <c r="E1634" s="1"/>
  <c r="E1631"/>
  <c r="E1630" s="1"/>
  <c r="E1629" s="1"/>
  <c r="E1628"/>
  <c r="E1627" s="1"/>
  <c r="E1626" s="1"/>
  <c r="E1623"/>
  <c r="E1622" s="1"/>
  <c r="E1621"/>
  <c r="E1620" s="1"/>
  <c r="E1618"/>
  <c r="E1617" s="1"/>
  <c r="E1616" s="1"/>
  <c r="E1613"/>
  <c r="E1612" s="1"/>
  <c r="E1611" s="1"/>
  <c r="E1610"/>
  <c r="E1609" s="1"/>
  <c r="E1608" s="1"/>
  <c r="E1607"/>
  <c r="E1606" s="1"/>
  <c r="E1605" s="1"/>
  <c r="E1604"/>
  <c r="E1603" s="1"/>
  <c r="E1602" s="1"/>
  <c r="G1598"/>
  <c r="F1598"/>
  <c r="F1597" s="1"/>
  <c r="F1596" s="1"/>
  <c r="G1595"/>
  <c r="F1595"/>
  <c r="F1594" s="1"/>
  <c r="F1593" s="1"/>
  <c r="G1590"/>
  <c r="F1590"/>
  <c r="F1589" s="1"/>
  <c r="F1588" s="1"/>
  <c r="G1587"/>
  <c r="F1587"/>
  <c r="F1586" s="1"/>
  <c r="G1585"/>
  <c r="F1585"/>
  <c r="F1584" s="1"/>
  <c r="G1583"/>
  <c r="F1583"/>
  <c r="F1582" s="1"/>
  <c r="G1578"/>
  <c r="F1578"/>
  <c r="F1577" s="1"/>
  <c r="F1576" s="1"/>
  <c r="F1575" s="1"/>
  <c r="G1573"/>
  <c r="F1573"/>
  <c r="F1572" s="1"/>
  <c r="F1571" s="1"/>
  <c r="G1570"/>
  <c r="F1570"/>
  <c r="F1569" s="1"/>
  <c r="F1568" s="1"/>
  <c r="G1567"/>
  <c r="F1567"/>
  <c r="F1566" s="1"/>
  <c r="G1565"/>
  <c r="F1565"/>
  <c r="F1564" s="1"/>
  <c r="E1598"/>
  <c r="E1597" s="1"/>
  <c r="E1596" s="1"/>
  <c r="E1595"/>
  <c r="E1594" s="1"/>
  <c r="E1593" s="1"/>
  <c r="E1590"/>
  <c r="E1589" s="1"/>
  <c r="E1588" s="1"/>
  <c r="E1587"/>
  <c r="E1586" s="1"/>
  <c r="E1585"/>
  <c r="E1584" s="1"/>
  <c r="E1583"/>
  <c r="E1582" s="1"/>
  <c r="E1578"/>
  <c r="E1577" s="1"/>
  <c r="E1576" s="1"/>
  <c r="E1575" s="1"/>
  <c r="E1573"/>
  <c r="E1572" s="1"/>
  <c r="E1571" s="1"/>
  <c r="E1570"/>
  <c r="E1569" s="1"/>
  <c r="E1568" s="1"/>
  <c r="E1567"/>
  <c r="E1566" s="1"/>
  <c r="E1565"/>
  <c r="E1564" s="1"/>
  <c r="G1430"/>
  <c r="G1429" s="1"/>
  <c r="F1430"/>
  <c r="F1429" s="1"/>
  <c r="F1428" s="1"/>
  <c r="G1427"/>
  <c r="F1427"/>
  <c r="F1426" s="1"/>
  <c r="F1425" s="1"/>
  <c r="E1430"/>
  <c r="E1429" s="1"/>
  <c r="E1428" s="1"/>
  <c r="E1427"/>
  <c r="E1426" s="1"/>
  <c r="E1425" s="1"/>
  <c r="G1422"/>
  <c r="H1422" s="1"/>
  <c r="F1422"/>
  <c r="G1421"/>
  <c r="I1421" s="1"/>
  <c r="F1421"/>
  <c r="G1419"/>
  <c r="F1419"/>
  <c r="F1418" s="1"/>
  <c r="G1417"/>
  <c r="F1417"/>
  <c r="F1416" s="1"/>
  <c r="G1412"/>
  <c r="F1412"/>
  <c r="F1411" s="1"/>
  <c r="G1410"/>
  <c r="F1410"/>
  <c r="F1409" s="1"/>
  <c r="G1407"/>
  <c r="F1407"/>
  <c r="G1406"/>
  <c r="F1406"/>
  <c r="G1404"/>
  <c r="F1404"/>
  <c r="F1403" s="1"/>
  <c r="G1402"/>
  <c r="F1402"/>
  <c r="F1401" s="1"/>
  <c r="G1397"/>
  <c r="F1397"/>
  <c r="F1396" s="1"/>
  <c r="F1395" s="1"/>
  <c r="G1394"/>
  <c r="F1394"/>
  <c r="F1393" s="1"/>
  <c r="G1392"/>
  <c r="F1392"/>
  <c r="F1391" s="1"/>
  <c r="G1390"/>
  <c r="F1390"/>
  <c r="F1389" s="1"/>
  <c r="G1385"/>
  <c r="F1385"/>
  <c r="F1384" s="1"/>
  <c r="G1383"/>
  <c r="F1383"/>
  <c r="G1382"/>
  <c r="F1382"/>
  <c r="G1380"/>
  <c r="F1380"/>
  <c r="F1379" s="1"/>
  <c r="G1377"/>
  <c r="F1377"/>
  <c r="F1376" s="1"/>
  <c r="F1375" s="1"/>
  <c r="G1374"/>
  <c r="F1374"/>
  <c r="F1373" s="1"/>
  <c r="F1372" s="1"/>
  <c r="G1371"/>
  <c r="F1371"/>
  <c r="F1370" s="1"/>
  <c r="F1369" s="1"/>
  <c r="G1368"/>
  <c r="G1367" s="1"/>
  <c r="I1367" s="1"/>
  <c r="F1368"/>
  <c r="F1367" s="1"/>
  <c r="G1366"/>
  <c r="I1366" s="1"/>
  <c r="F1366"/>
  <c r="G1365"/>
  <c r="I1365" s="1"/>
  <c r="F1365"/>
  <c r="G1363"/>
  <c r="F1363"/>
  <c r="F1362" s="1"/>
  <c r="G1358"/>
  <c r="F1358"/>
  <c r="F1357" s="1"/>
  <c r="G1356"/>
  <c r="F1356"/>
  <c r="F1355" s="1"/>
  <c r="G1354"/>
  <c r="G1353" s="1"/>
  <c r="F1354"/>
  <c r="F1353" s="1"/>
  <c r="E1421"/>
  <c r="E1422"/>
  <c r="E1419"/>
  <c r="E1418" s="1"/>
  <c r="E1417"/>
  <c r="E1416" s="1"/>
  <c r="E1412"/>
  <c r="E1411" s="1"/>
  <c r="E1410"/>
  <c r="E1409" s="1"/>
  <c r="E1406"/>
  <c r="E1407"/>
  <c r="E1404"/>
  <c r="E1403" s="1"/>
  <c r="E1402"/>
  <c r="E1401" s="1"/>
  <c r="E1397"/>
  <c r="E1396" s="1"/>
  <c r="E1395" s="1"/>
  <c r="E1392"/>
  <c r="E1391" s="1"/>
  <c r="E1390"/>
  <c r="E1389" s="1"/>
  <c r="E1394"/>
  <c r="E1393" s="1"/>
  <c r="E1382"/>
  <c r="E1385"/>
  <c r="E1384" s="1"/>
  <c r="E1383"/>
  <c r="E1380"/>
  <c r="E1379" s="1"/>
  <c r="E1377"/>
  <c r="E1376" s="1"/>
  <c r="E1375" s="1"/>
  <c r="E1374"/>
  <c r="E1373" s="1"/>
  <c r="E1372" s="1"/>
  <c r="E1371"/>
  <c r="E1370" s="1"/>
  <c r="E1369" s="1"/>
  <c r="E1368"/>
  <c r="E1367" s="1"/>
  <c r="E1366"/>
  <c r="E1365"/>
  <c r="E1363"/>
  <c r="E1362" s="1"/>
  <c r="E1358"/>
  <c r="E1357" s="1"/>
  <c r="E1356"/>
  <c r="E1355" s="1"/>
  <c r="E1354"/>
  <c r="E1353" s="1"/>
  <c r="G1348"/>
  <c r="F1348"/>
  <c r="F1347" s="1"/>
  <c r="G1346"/>
  <c r="G1345" s="1"/>
  <c r="I1345" s="1"/>
  <c r="F1346"/>
  <c r="F1345" s="1"/>
  <c r="G1344"/>
  <c r="F1344"/>
  <c r="F1343" s="1"/>
  <c r="G1342"/>
  <c r="F1342"/>
  <c r="F1341" s="1"/>
  <c r="G1337"/>
  <c r="F1337"/>
  <c r="F1336" s="1"/>
  <c r="F1335" s="1"/>
  <c r="G1334"/>
  <c r="F1334"/>
  <c r="F1333" s="1"/>
  <c r="F1332" s="1"/>
  <c r="G1331"/>
  <c r="F1331"/>
  <c r="F1330" s="1"/>
  <c r="F1329" s="1"/>
  <c r="G1328"/>
  <c r="I1328" s="1"/>
  <c r="F1328"/>
  <c r="F1327" s="1"/>
  <c r="F1326" s="1"/>
  <c r="G1323"/>
  <c r="F1323"/>
  <c r="F1322" s="1"/>
  <c r="F1321" s="1"/>
  <c r="G1320"/>
  <c r="F1320"/>
  <c r="F1319" s="1"/>
  <c r="G1318"/>
  <c r="G1317" s="1"/>
  <c r="F1318"/>
  <c r="F1317" s="1"/>
  <c r="G1315"/>
  <c r="F1315"/>
  <c r="F1314" s="1"/>
  <c r="F1313" s="1"/>
  <c r="G1310"/>
  <c r="G1309" s="1"/>
  <c r="F1310"/>
  <c r="F1309" s="1"/>
  <c r="F1308" s="1"/>
  <c r="G1307"/>
  <c r="F1307"/>
  <c r="F1306" s="1"/>
  <c r="F1305" s="1"/>
  <c r="G1304"/>
  <c r="F1304"/>
  <c r="F1303" s="1"/>
  <c r="F1302" s="1"/>
  <c r="G1301"/>
  <c r="F1301"/>
  <c r="F1300" s="1"/>
  <c r="F1299" s="1"/>
  <c r="G1298"/>
  <c r="F1298"/>
  <c r="F1297" s="1"/>
  <c r="F1296" s="1"/>
  <c r="G1295"/>
  <c r="G1294" s="1"/>
  <c r="F1295"/>
  <c r="F1294" s="1"/>
  <c r="F1293" s="1"/>
  <c r="G1292"/>
  <c r="F1292"/>
  <c r="F1291" s="1"/>
  <c r="F1290" s="1"/>
  <c r="G1289"/>
  <c r="F1289"/>
  <c r="F1288" s="1"/>
  <c r="G1287"/>
  <c r="H1287" s="1"/>
  <c r="F1287"/>
  <c r="G1286"/>
  <c r="H1286" s="1"/>
  <c r="F1286"/>
  <c r="G1285"/>
  <c r="F1285"/>
  <c r="G1283"/>
  <c r="F1283"/>
  <c r="F1282" s="1"/>
  <c r="G1280"/>
  <c r="F1280"/>
  <c r="F1279" s="1"/>
  <c r="F1278" s="1"/>
  <c r="G1277"/>
  <c r="F1277"/>
  <c r="F1276" s="1"/>
  <c r="F1275" s="1"/>
  <c r="G1274"/>
  <c r="F1274"/>
  <c r="F1273" s="1"/>
  <c r="F1272" s="1"/>
  <c r="G1271"/>
  <c r="F1271"/>
  <c r="F1270" s="1"/>
  <c r="F1269" s="1"/>
  <c r="G1268"/>
  <c r="F1268"/>
  <c r="F1267" s="1"/>
  <c r="F1266" s="1"/>
  <c r="G1265"/>
  <c r="F1265"/>
  <c r="F1264" s="1"/>
  <c r="F1263" s="1"/>
  <c r="G1262"/>
  <c r="F1262"/>
  <c r="F1261" s="1"/>
  <c r="F1260" s="1"/>
  <c r="E1346"/>
  <c r="E1345" s="1"/>
  <c r="E1348"/>
  <c r="E1347" s="1"/>
  <c r="E1344"/>
  <c r="E1343" s="1"/>
  <c r="E1342"/>
  <c r="E1341" s="1"/>
  <c r="E1334"/>
  <c r="E1333" s="1"/>
  <c r="E1332" s="1"/>
  <c r="E1337"/>
  <c r="E1336" s="1"/>
  <c r="E1335" s="1"/>
  <c r="E1331"/>
  <c r="E1330" s="1"/>
  <c r="E1329" s="1"/>
  <c r="E1328"/>
  <c r="E1327" s="1"/>
  <c r="E1326" s="1"/>
  <c r="E1323"/>
  <c r="E1322" s="1"/>
  <c r="E1321" s="1"/>
  <c r="E1320"/>
  <c r="E1319" s="1"/>
  <c r="E1318"/>
  <c r="E1317" s="1"/>
  <c r="E1315"/>
  <c r="E1314" s="1"/>
  <c r="E1313" s="1"/>
  <c r="E1310"/>
  <c r="E1309" s="1"/>
  <c r="E1308" s="1"/>
  <c r="E1307"/>
  <c r="E1306" s="1"/>
  <c r="E1305" s="1"/>
  <c r="E1304"/>
  <c r="E1303" s="1"/>
  <c r="E1302" s="1"/>
  <c r="E1301"/>
  <c r="E1300" s="1"/>
  <c r="E1299" s="1"/>
  <c r="E1298"/>
  <c r="E1297" s="1"/>
  <c r="E1296" s="1"/>
  <c r="E1289"/>
  <c r="E1288" s="1"/>
  <c r="E1287"/>
  <c r="E1286"/>
  <c r="E1285"/>
  <c r="E1283"/>
  <c r="E1282" s="1"/>
  <c r="E1280"/>
  <c r="E1279" s="1"/>
  <c r="E1278" s="1"/>
  <c r="E1277"/>
  <c r="E1276" s="1"/>
  <c r="E1275" s="1"/>
  <c r="E1274"/>
  <c r="E1273" s="1"/>
  <c r="E1272" s="1"/>
  <c r="E1271"/>
  <c r="E1270" s="1"/>
  <c r="E1269" s="1"/>
  <c r="E1262"/>
  <c r="E1261" s="1"/>
  <c r="E1260" s="1"/>
  <c r="E1268"/>
  <c r="E1267" s="1"/>
  <c r="E1266" s="1"/>
  <c r="E1265"/>
  <c r="E1264" s="1"/>
  <c r="E1263" s="1"/>
  <c r="G1215"/>
  <c r="F1215"/>
  <c r="F1214" s="1"/>
  <c r="F1213" s="1"/>
  <c r="G1212"/>
  <c r="F1212"/>
  <c r="F1211" s="1"/>
  <c r="F1210" s="1"/>
  <c r="G1207"/>
  <c r="F1207"/>
  <c r="F1206" s="1"/>
  <c r="F1205" s="1"/>
  <c r="G1204"/>
  <c r="F1204"/>
  <c r="G1203"/>
  <c r="F1203"/>
  <c r="G1201"/>
  <c r="F1201"/>
  <c r="F1200" s="1"/>
  <c r="G1199"/>
  <c r="F1199"/>
  <c r="F1198" s="1"/>
  <c r="E1215"/>
  <c r="E1214" s="1"/>
  <c r="E1213" s="1"/>
  <c r="E1207"/>
  <c r="E1206" s="1"/>
  <c r="E1205" s="1"/>
  <c r="E1203"/>
  <c r="E1204"/>
  <c r="E1201"/>
  <c r="E1200" s="1"/>
  <c r="E1199"/>
  <c r="E1198" s="1"/>
  <c r="G1171"/>
  <c r="F1171"/>
  <c r="F1170" s="1"/>
  <c r="F1169" s="1"/>
  <c r="G1168"/>
  <c r="F1168"/>
  <c r="G1167"/>
  <c r="I1167" s="1"/>
  <c r="F1167"/>
  <c r="G1165"/>
  <c r="F1165"/>
  <c r="F1164" s="1"/>
  <c r="G1163"/>
  <c r="G1162" s="1"/>
  <c r="F1163"/>
  <c r="F1162" s="1"/>
  <c r="G1161"/>
  <c r="F1161"/>
  <c r="F1160" s="1"/>
  <c r="G1193"/>
  <c r="F1193"/>
  <c r="G1192"/>
  <c r="F1192"/>
  <c r="F1191" s="1"/>
  <c r="G1190"/>
  <c r="F1190"/>
  <c r="F1189" s="1"/>
  <c r="G1187"/>
  <c r="F1187"/>
  <c r="F1186" s="1"/>
  <c r="F1185" s="1"/>
  <c r="G1184"/>
  <c r="F1184"/>
  <c r="F1183" s="1"/>
  <c r="G1182"/>
  <c r="I1182" s="1"/>
  <c r="F1182"/>
  <c r="F1181" s="1"/>
  <c r="G1180"/>
  <c r="F1180"/>
  <c r="F1179" s="1"/>
  <c r="G1178"/>
  <c r="F1178"/>
  <c r="F1177" s="1"/>
  <c r="G1176"/>
  <c r="F1176"/>
  <c r="F1175" s="1"/>
  <c r="E1192"/>
  <c r="E1191" s="1"/>
  <c r="E1190"/>
  <c r="E1189" s="1"/>
  <c r="E1184"/>
  <c r="E1183" s="1"/>
  <c r="E1180"/>
  <c r="E1179" s="1"/>
  <c r="E1182"/>
  <c r="E1181" s="1"/>
  <c r="E1178"/>
  <c r="E1177" s="1"/>
  <c r="E1176"/>
  <c r="E1175" s="1"/>
  <c r="E1171"/>
  <c r="E1170" s="1"/>
  <c r="E1169" s="1"/>
  <c r="E1167"/>
  <c r="E1168"/>
  <c r="E1165"/>
  <c r="E1164" s="1"/>
  <c r="E1163"/>
  <c r="E1162" s="1"/>
  <c r="E1161"/>
  <c r="E1160" s="1"/>
  <c r="E1193"/>
  <c r="G1147"/>
  <c r="F1147"/>
  <c r="F1146" s="1"/>
  <c r="F1145" s="1"/>
  <c r="G1144"/>
  <c r="F1144"/>
  <c r="F1143" s="1"/>
  <c r="F1142" s="1"/>
  <c r="G1141"/>
  <c r="I1141" s="1"/>
  <c r="F1141"/>
  <c r="F1140" s="1"/>
  <c r="F1139" s="1"/>
  <c r="G1138"/>
  <c r="F1138"/>
  <c r="F1137" s="1"/>
  <c r="F1136" s="1"/>
  <c r="E1147"/>
  <c r="E1146" s="1"/>
  <c r="E1145" s="1"/>
  <c r="E1144"/>
  <c r="E1143" s="1"/>
  <c r="E1142" s="1"/>
  <c r="E1141"/>
  <c r="E1140" s="1"/>
  <c r="E1139" s="1"/>
  <c r="E1138"/>
  <c r="E1137" s="1"/>
  <c r="E1136" s="1"/>
  <c r="G1133"/>
  <c r="F1133"/>
  <c r="F1132" s="1"/>
  <c r="F1131" s="1"/>
  <c r="G1130"/>
  <c r="F1130"/>
  <c r="F1129" s="1"/>
  <c r="F1128" s="1"/>
  <c r="G1127"/>
  <c r="F1127"/>
  <c r="F1126" s="1"/>
  <c r="G1125"/>
  <c r="F1125"/>
  <c r="F1124" s="1"/>
  <c r="E1133"/>
  <c r="E1132" s="1"/>
  <c r="E1131" s="1"/>
  <c r="E1130"/>
  <c r="E1129" s="1"/>
  <c r="E1128" s="1"/>
  <c r="E1127"/>
  <c r="E1125"/>
  <c r="E1124" s="1"/>
  <c r="G1155"/>
  <c r="F1155"/>
  <c r="F1154" s="1"/>
  <c r="F1153" s="1"/>
  <c r="F1152" s="1"/>
  <c r="E1155"/>
  <c r="E1154" s="1"/>
  <c r="E1153" s="1"/>
  <c r="E1152" s="1"/>
  <c r="G1095"/>
  <c r="F1095"/>
  <c r="F1094" s="1"/>
  <c r="G1093"/>
  <c r="F1093"/>
  <c r="F1092" s="1"/>
  <c r="G1091"/>
  <c r="F1091"/>
  <c r="F1090" s="1"/>
  <c r="G1088"/>
  <c r="H1088" s="1"/>
  <c r="F1088"/>
  <c r="G1087"/>
  <c r="H1087" s="1"/>
  <c r="F1087"/>
  <c r="G1085"/>
  <c r="F1085"/>
  <c r="F1084" s="1"/>
  <c r="G1083"/>
  <c r="F1083"/>
  <c r="F1082" s="1"/>
  <c r="G1081"/>
  <c r="F1081"/>
  <c r="F1080" s="1"/>
  <c r="G1078"/>
  <c r="F1078"/>
  <c r="F1077" s="1"/>
  <c r="F1076" s="1"/>
  <c r="G1075"/>
  <c r="H1075" s="1"/>
  <c r="F1075"/>
  <c r="G1074"/>
  <c r="F1074"/>
  <c r="G1072"/>
  <c r="F1072"/>
  <c r="F1071" s="1"/>
  <c r="G1070"/>
  <c r="G1069" s="1"/>
  <c r="F1070"/>
  <c r="F1069" s="1"/>
  <c r="G1068"/>
  <c r="F1068"/>
  <c r="F1067" s="1"/>
  <c r="G1065"/>
  <c r="G1064" s="1"/>
  <c r="F1065"/>
  <c r="F1064" s="1"/>
  <c r="G1063"/>
  <c r="F1063"/>
  <c r="G1062"/>
  <c r="F1062"/>
  <c r="G1060"/>
  <c r="H1060" s="1"/>
  <c r="F1060"/>
  <c r="F1059" s="1"/>
  <c r="E1095"/>
  <c r="E1094" s="1"/>
  <c r="E1093"/>
  <c r="E1092" s="1"/>
  <c r="E1091"/>
  <c r="E1090" s="1"/>
  <c r="E1085"/>
  <c r="E1084" s="1"/>
  <c r="E1088"/>
  <c r="E1087"/>
  <c r="E1083"/>
  <c r="E1082" s="1"/>
  <c r="E1081"/>
  <c r="E1080" s="1"/>
  <c r="E1078"/>
  <c r="E1077" s="1"/>
  <c r="E1076" s="1"/>
  <c r="E1075"/>
  <c r="I1075" s="1"/>
  <c r="E1074"/>
  <c r="E1072"/>
  <c r="E1071" s="1"/>
  <c r="E1070"/>
  <c r="E1069" s="1"/>
  <c r="E1068"/>
  <c r="E1067" s="1"/>
  <c r="E1065"/>
  <c r="E1064" s="1"/>
  <c r="E1063"/>
  <c r="E1062"/>
  <c r="E1060"/>
  <c r="E1059" s="1"/>
  <c r="G1100"/>
  <c r="H1100" s="1"/>
  <c r="F1100"/>
  <c r="F1099" s="1"/>
  <c r="F1098" s="1"/>
  <c r="F1097" s="1"/>
  <c r="E1100"/>
  <c r="E1099" s="1"/>
  <c r="E1098" s="1"/>
  <c r="E1097" s="1"/>
  <c r="G1105"/>
  <c r="F1105"/>
  <c r="F1104" s="1"/>
  <c r="F1103" s="1"/>
  <c r="E1105"/>
  <c r="E1104" s="1"/>
  <c r="E1103" s="1"/>
  <c r="G1111"/>
  <c r="F1111"/>
  <c r="F1110" s="1"/>
  <c r="F1109" s="1"/>
  <c r="G1108"/>
  <c r="F1108"/>
  <c r="F1107" s="1"/>
  <c r="F1106" s="1"/>
  <c r="E1108"/>
  <c r="E1107" s="1"/>
  <c r="E1106" s="1"/>
  <c r="E1111"/>
  <c r="E1110" s="1"/>
  <c r="E1109" s="1"/>
  <c r="G1119"/>
  <c r="F1119"/>
  <c r="F1118" s="1"/>
  <c r="F1117" s="1"/>
  <c r="G1116"/>
  <c r="F1116"/>
  <c r="F1115" s="1"/>
  <c r="F1114" s="1"/>
  <c r="E1116"/>
  <c r="E1115" s="1"/>
  <c r="E1114" s="1"/>
  <c r="E1119"/>
  <c r="E1118" s="1"/>
  <c r="E1117" s="1"/>
  <c r="G1039"/>
  <c r="F1039"/>
  <c r="F1038" s="1"/>
  <c r="G1037"/>
  <c r="F1037"/>
  <c r="F1036" s="1"/>
  <c r="G1035"/>
  <c r="F1035"/>
  <c r="F1034" s="1"/>
  <c r="G1033"/>
  <c r="F1033"/>
  <c r="F1032" s="1"/>
  <c r="E1039"/>
  <c r="E1035"/>
  <c r="E1034" s="1"/>
  <c r="E1033"/>
  <c r="E1014"/>
  <c r="I1014" s="1"/>
  <c r="G1028"/>
  <c r="H1028" s="1"/>
  <c r="F1028"/>
  <c r="F1027" s="1"/>
  <c r="F1026" s="1"/>
  <c r="G1025"/>
  <c r="F1025"/>
  <c r="F1024" s="1"/>
  <c r="F1023" s="1"/>
  <c r="G1022"/>
  <c r="F1022"/>
  <c r="F1021" s="1"/>
  <c r="F1020" s="1"/>
  <c r="E1022"/>
  <c r="E1021" s="1"/>
  <c r="E1020" s="1"/>
  <c r="E1028"/>
  <c r="E1027" s="1"/>
  <c r="E1026" s="1"/>
  <c r="E1025"/>
  <c r="E1024" s="1"/>
  <c r="E1023" s="1"/>
  <c r="G964"/>
  <c r="F964"/>
  <c r="F963" s="1"/>
  <c r="F962" s="1"/>
  <c r="G961"/>
  <c r="F961"/>
  <c r="F960" s="1"/>
  <c r="F959" s="1"/>
  <c r="G958"/>
  <c r="F958"/>
  <c r="F957" s="1"/>
  <c r="F956" s="1"/>
  <c r="G955"/>
  <c r="F955"/>
  <c r="F954" s="1"/>
  <c r="F953" s="1"/>
  <c r="G952"/>
  <c r="F952"/>
  <c r="F951" s="1"/>
  <c r="F950" s="1"/>
  <c r="G949"/>
  <c r="F949"/>
  <c r="F948" s="1"/>
  <c r="F947" s="1"/>
  <c r="G946"/>
  <c r="F946"/>
  <c r="F945" s="1"/>
  <c r="F944" s="1"/>
  <c r="G943"/>
  <c r="F943"/>
  <c r="F942" s="1"/>
  <c r="F941" s="1"/>
  <c r="G940"/>
  <c r="F940"/>
  <c r="F939" s="1"/>
  <c r="F938" s="1"/>
  <c r="G937"/>
  <c r="F937"/>
  <c r="F936" s="1"/>
  <c r="F935" s="1"/>
  <c r="G934"/>
  <c r="G933" s="1"/>
  <c r="F934"/>
  <c r="F933" s="1"/>
  <c r="F932" s="1"/>
  <c r="G931"/>
  <c r="G930" s="1"/>
  <c r="F931"/>
  <c r="F930" s="1"/>
  <c r="F929" s="1"/>
  <c r="G928"/>
  <c r="F928"/>
  <c r="F927" s="1"/>
  <c r="F926" s="1"/>
  <c r="G925"/>
  <c r="F925"/>
  <c r="F924" s="1"/>
  <c r="F923" s="1"/>
  <c r="G922"/>
  <c r="G921" s="1"/>
  <c r="F922"/>
  <c r="F921" s="1"/>
  <c r="F920" s="1"/>
  <c r="G919"/>
  <c r="F919"/>
  <c r="F918" s="1"/>
  <c r="F917" s="1"/>
  <c r="G916"/>
  <c r="F916"/>
  <c r="F915" s="1"/>
  <c r="F914" s="1"/>
  <c r="G913"/>
  <c r="I913" s="1"/>
  <c r="F913"/>
  <c r="F912" s="1"/>
  <c r="F911" s="1"/>
  <c r="G910"/>
  <c r="F910"/>
  <c r="F909" s="1"/>
  <c r="F908" s="1"/>
  <c r="G907"/>
  <c r="F907"/>
  <c r="F906" s="1"/>
  <c r="F905" s="1"/>
  <c r="G904"/>
  <c r="F904"/>
  <c r="F903" s="1"/>
  <c r="F902" s="1"/>
  <c r="G901"/>
  <c r="F901"/>
  <c r="F900" s="1"/>
  <c r="F899" s="1"/>
  <c r="G898"/>
  <c r="F898"/>
  <c r="F897" s="1"/>
  <c r="F896" s="1"/>
  <c r="G895"/>
  <c r="F895"/>
  <c r="F894" s="1"/>
  <c r="F893" s="1"/>
  <c r="G892"/>
  <c r="F892"/>
  <c r="F891" s="1"/>
  <c r="F890" s="1"/>
  <c r="G889"/>
  <c r="F889"/>
  <c r="F888" s="1"/>
  <c r="F887" s="1"/>
  <c r="G886"/>
  <c r="F886"/>
  <c r="F885" s="1"/>
  <c r="F884" s="1"/>
  <c r="G883"/>
  <c r="F883"/>
  <c r="F882" s="1"/>
  <c r="F881" s="1"/>
  <c r="G880"/>
  <c r="F880"/>
  <c r="F879" s="1"/>
  <c r="F878" s="1"/>
  <c r="G877"/>
  <c r="F877"/>
  <c r="F876" s="1"/>
  <c r="G875"/>
  <c r="F875"/>
  <c r="F874" s="1"/>
  <c r="G872"/>
  <c r="H872" s="1"/>
  <c r="F872"/>
  <c r="F871" s="1"/>
  <c r="F870" s="1"/>
  <c r="G869"/>
  <c r="F869"/>
  <c r="F868" s="1"/>
  <c r="F867" s="1"/>
  <c r="G866"/>
  <c r="F866"/>
  <c r="F865" s="1"/>
  <c r="F864" s="1"/>
  <c r="G863"/>
  <c r="F863"/>
  <c r="F862" s="1"/>
  <c r="F861" s="1"/>
  <c r="G860"/>
  <c r="F860"/>
  <c r="F859" s="1"/>
  <c r="F858" s="1"/>
  <c r="G857"/>
  <c r="F857"/>
  <c r="F856" s="1"/>
  <c r="F855" s="1"/>
  <c r="G854"/>
  <c r="G853" s="1"/>
  <c r="F854"/>
  <c r="F853" s="1"/>
  <c r="F852" s="1"/>
  <c r="G851"/>
  <c r="F851"/>
  <c r="F850" s="1"/>
  <c r="F849" s="1"/>
  <c r="G848"/>
  <c r="G847" s="1"/>
  <c r="F848"/>
  <c r="F847" s="1"/>
  <c r="F846" s="1"/>
  <c r="G845"/>
  <c r="F845"/>
  <c r="F844" s="1"/>
  <c r="F843" s="1"/>
  <c r="G842"/>
  <c r="F842"/>
  <c r="F841" s="1"/>
  <c r="F840" s="1"/>
  <c r="G839"/>
  <c r="G838" s="1"/>
  <c r="F839"/>
  <c r="F838" s="1"/>
  <c r="F837" s="1"/>
  <c r="G836"/>
  <c r="F836"/>
  <c r="F835" s="1"/>
  <c r="F834" s="1"/>
  <c r="G832"/>
  <c r="G831" s="1"/>
  <c r="F832"/>
  <c r="F831" s="1"/>
  <c r="G830"/>
  <c r="G829" s="1"/>
  <c r="F830"/>
  <c r="F829" s="1"/>
  <c r="F828" s="1"/>
  <c r="G827"/>
  <c r="F827"/>
  <c r="F826" s="1"/>
  <c r="F825" s="1"/>
  <c r="G824"/>
  <c r="F824"/>
  <c r="F823" s="1"/>
  <c r="F822" s="1"/>
  <c r="G821"/>
  <c r="F821"/>
  <c r="F820" s="1"/>
  <c r="F819" s="1"/>
  <c r="G818"/>
  <c r="F818"/>
  <c r="F817" s="1"/>
  <c r="F816" s="1"/>
  <c r="G815"/>
  <c r="G814" s="1"/>
  <c r="F815"/>
  <c r="F814" s="1"/>
  <c r="F813" s="1"/>
  <c r="G812"/>
  <c r="F812"/>
  <c r="F811" s="1"/>
  <c r="F810" s="1"/>
  <c r="G809"/>
  <c r="G808" s="1"/>
  <c r="F809"/>
  <c r="F808" s="1"/>
  <c r="F807" s="1"/>
  <c r="G806"/>
  <c r="H806" s="1"/>
  <c r="F806"/>
  <c r="F805" s="1"/>
  <c r="F804" s="1"/>
  <c r="G803"/>
  <c r="F803"/>
  <c r="F802" s="1"/>
  <c r="F801" s="1"/>
  <c r="E964"/>
  <c r="E963" s="1"/>
  <c r="E962" s="1"/>
  <c r="E961"/>
  <c r="E960" s="1"/>
  <c r="E959" s="1"/>
  <c r="E958"/>
  <c r="E957" s="1"/>
  <c r="E956" s="1"/>
  <c r="E955"/>
  <c r="E954" s="1"/>
  <c r="E953" s="1"/>
  <c r="E952"/>
  <c r="E951" s="1"/>
  <c r="E950" s="1"/>
  <c r="E949"/>
  <c r="E948" s="1"/>
  <c r="E947" s="1"/>
  <c r="E946"/>
  <c r="E945" s="1"/>
  <c r="E944" s="1"/>
  <c r="E943"/>
  <c r="E942" s="1"/>
  <c r="E941" s="1"/>
  <c r="E940"/>
  <c r="E939" s="1"/>
  <c r="E938" s="1"/>
  <c r="E937"/>
  <c r="E936" s="1"/>
  <c r="E935" s="1"/>
  <c r="E934"/>
  <c r="E933" s="1"/>
  <c r="E932" s="1"/>
  <c r="E931"/>
  <c r="E930" s="1"/>
  <c r="E929" s="1"/>
  <c r="E928"/>
  <c r="E927" s="1"/>
  <c r="E926" s="1"/>
  <c r="E925"/>
  <c r="E924" s="1"/>
  <c r="E923" s="1"/>
  <c r="E922"/>
  <c r="E921" s="1"/>
  <c r="E920" s="1"/>
  <c r="E919"/>
  <c r="E918" s="1"/>
  <c r="E917" s="1"/>
  <c r="E916"/>
  <c r="E915" s="1"/>
  <c r="E914" s="1"/>
  <c r="E913"/>
  <c r="E912" s="1"/>
  <c r="E911" s="1"/>
  <c r="E910"/>
  <c r="E909" s="1"/>
  <c r="E908" s="1"/>
  <c r="E907"/>
  <c r="E906" s="1"/>
  <c r="E905" s="1"/>
  <c r="E904"/>
  <c r="E903" s="1"/>
  <c r="E902" s="1"/>
  <c r="E898"/>
  <c r="E897" s="1"/>
  <c r="E896" s="1"/>
  <c r="E895"/>
  <c r="E894" s="1"/>
  <c r="E893" s="1"/>
  <c r="E892"/>
  <c r="E891" s="1"/>
  <c r="E890" s="1"/>
  <c r="E889"/>
  <c r="E888" s="1"/>
  <c r="E887" s="1"/>
  <c r="E886"/>
  <c r="E885" s="1"/>
  <c r="E884" s="1"/>
  <c r="E883"/>
  <c r="E882" s="1"/>
  <c r="E881" s="1"/>
  <c r="E880"/>
  <c r="E879" s="1"/>
  <c r="E878" s="1"/>
  <c r="E877"/>
  <c r="E876" s="1"/>
  <c r="E875"/>
  <c r="E874" s="1"/>
  <c r="E872"/>
  <c r="E871" s="1"/>
  <c r="E870" s="1"/>
  <c r="E869"/>
  <c r="E868" s="1"/>
  <c r="E867" s="1"/>
  <c r="E866"/>
  <c r="E865" s="1"/>
  <c r="E864" s="1"/>
  <c r="E860"/>
  <c r="E859" s="1"/>
  <c r="E858" s="1"/>
  <c r="E857"/>
  <c r="E856" s="1"/>
  <c r="E855" s="1"/>
  <c r="E854"/>
  <c r="E853" s="1"/>
  <c r="E852" s="1"/>
  <c r="E863"/>
  <c r="E862" s="1"/>
  <c r="E861" s="1"/>
  <c r="E851"/>
  <c r="E850" s="1"/>
  <c r="E849" s="1"/>
  <c r="E848"/>
  <c r="E847" s="1"/>
  <c r="E846" s="1"/>
  <c r="E845"/>
  <c r="E844" s="1"/>
  <c r="E843" s="1"/>
  <c r="E842"/>
  <c r="E841" s="1"/>
  <c r="E840" s="1"/>
  <c r="E839"/>
  <c r="E838" s="1"/>
  <c r="E837" s="1"/>
  <c r="E836"/>
  <c r="E835" s="1"/>
  <c r="E834" s="1"/>
  <c r="E830"/>
  <c r="E829" s="1"/>
  <c r="E828" s="1"/>
  <c r="E827"/>
  <c r="E826" s="1"/>
  <c r="E825" s="1"/>
  <c r="E824"/>
  <c r="E823" s="1"/>
  <c r="E822" s="1"/>
  <c r="E821"/>
  <c r="E820" s="1"/>
  <c r="E819" s="1"/>
  <c r="E818"/>
  <c r="E817" s="1"/>
  <c r="E816" s="1"/>
  <c r="E812"/>
  <c r="E811" s="1"/>
  <c r="E810" s="1"/>
  <c r="E809"/>
  <c r="E808" s="1"/>
  <c r="E807" s="1"/>
  <c r="E815"/>
  <c r="E814" s="1"/>
  <c r="E813" s="1"/>
  <c r="E806"/>
  <c r="E805" s="1"/>
  <c r="E804" s="1"/>
  <c r="E803"/>
  <c r="E802" s="1"/>
  <c r="E801" s="1"/>
  <c r="G972"/>
  <c r="F972"/>
  <c r="F971" s="1"/>
  <c r="F970" s="1"/>
  <c r="G969"/>
  <c r="F969"/>
  <c r="F968" s="1"/>
  <c r="F967" s="1"/>
  <c r="E972"/>
  <c r="E971" s="1"/>
  <c r="E970" s="1"/>
  <c r="E969"/>
  <c r="E968" s="1"/>
  <c r="E967" s="1"/>
  <c r="G991"/>
  <c r="F991"/>
  <c r="F990" s="1"/>
  <c r="F989" s="1"/>
  <c r="G988"/>
  <c r="H988" s="1"/>
  <c r="F988"/>
  <c r="G987"/>
  <c r="F987"/>
  <c r="G985"/>
  <c r="F985"/>
  <c r="G984"/>
  <c r="F984"/>
  <c r="G982"/>
  <c r="F982"/>
  <c r="F981" s="1"/>
  <c r="G980"/>
  <c r="H980" s="1"/>
  <c r="F980"/>
  <c r="F979" s="1"/>
  <c r="G977"/>
  <c r="F977"/>
  <c r="F976" s="1"/>
  <c r="F975" s="1"/>
  <c r="E991"/>
  <c r="E990" s="1"/>
  <c r="E989" s="1"/>
  <c r="E982"/>
  <c r="E981" s="1"/>
  <c r="E980"/>
  <c r="E979" s="1"/>
  <c r="E988"/>
  <c r="E987"/>
  <c r="E984"/>
  <c r="E985"/>
  <c r="E977"/>
  <c r="E976" s="1"/>
  <c r="E975" s="1"/>
  <c r="G999"/>
  <c r="F999"/>
  <c r="F998" s="1"/>
  <c r="F997" s="1"/>
  <c r="G996"/>
  <c r="G995" s="1"/>
  <c r="G994" s="1"/>
  <c r="I994" s="1"/>
  <c r="F996"/>
  <c r="F995" s="1"/>
  <c r="F994" s="1"/>
  <c r="E999"/>
  <c r="E998" s="1"/>
  <c r="E997" s="1"/>
  <c r="E996"/>
  <c r="E995" s="1"/>
  <c r="E994" s="1"/>
  <c r="E832"/>
  <c r="E831" s="1"/>
  <c r="G722"/>
  <c r="F722"/>
  <c r="F721" s="1"/>
  <c r="F720" s="1"/>
  <c r="G719"/>
  <c r="H719" s="1"/>
  <c r="F719"/>
  <c r="G718"/>
  <c r="I718" s="1"/>
  <c r="F718"/>
  <c r="G715"/>
  <c r="G714" s="1"/>
  <c r="F715"/>
  <c r="F714" s="1"/>
  <c r="F713" s="1"/>
  <c r="G710"/>
  <c r="I710" s="1"/>
  <c r="F710"/>
  <c r="G709"/>
  <c r="H709" s="1"/>
  <c r="F709"/>
  <c r="G707"/>
  <c r="G706" s="1"/>
  <c r="F707"/>
  <c r="F706" s="1"/>
  <c r="G705"/>
  <c r="F705"/>
  <c r="F704" s="1"/>
  <c r="G701"/>
  <c r="G700" s="1"/>
  <c r="F701"/>
  <c r="F700" s="1"/>
  <c r="G698"/>
  <c r="G697" s="1"/>
  <c r="H697" s="1"/>
  <c r="F698"/>
  <c r="F697" s="1"/>
  <c r="G695"/>
  <c r="G694" s="1"/>
  <c r="F695"/>
  <c r="F694" s="1"/>
  <c r="G692"/>
  <c r="G691" s="1"/>
  <c r="H691" s="1"/>
  <c r="F692"/>
  <c r="F691" s="1"/>
  <c r="G689"/>
  <c r="G688" s="1"/>
  <c r="H688" s="1"/>
  <c r="F689"/>
  <c r="F688" s="1"/>
  <c r="G686"/>
  <c r="F686"/>
  <c r="G684"/>
  <c r="F684"/>
  <c r="G683"/>
  <c r="I683" s="1"/>
  <c r="F683"/>
  <c r="G681"/>
  <c r="F681"/>
  <c r="F680" s="1"/>
  <c r="G679"/>
  <c r="F679"/>
  <c r="F678" s="1"/>
  <c r="G674"/>
  <c r="F674"/>
  <c r="G673"/>
  <c r="H673" s="1"/>
  <c r="F673"/>
  <c r="G670"/>
  <c r="F670"/>
  <c r="F669" s="1"/>
  <c r="F668" s="1"/>
  <c r="G667"/>
  <c r="F667"/>
  <c r="F666" s="1"/>
  <c r="F665" s="1"/>
  <c r="G662"/>
  <c r="F662"/>
  <c r="F661" s="1"/>
  <c r="F660" s="1"/>
  <c r="G659"/>
  <c r="G658" s="1"/>
  <c r="F659"/>
  <c r="F658" s="1"/>
  <c r="G657"/>
  <c r="F657"/>
  <c r="F656" s="1"/>
  <c r="G654"/>
  <c r="I654" s="1"/>
  <c r="F654"/>
  <c r="G653"/>
  <c r="F653"/>
  <c r="G650"/>
  <c r="I650" s="1"/>
  <c r="F650"/>
  <c r="G649"/>
  <c r="H649" s="1"/>
  <c r="F649"/>
  <c r="G644"/>
  <c r="G643" s="1"/>
  <c r="F644"/>
  <c r="F643" s="1"/>
  <c r="F642" s="1"/>
  <c r="F641" s="1"/>
  <c r="G639"/>
  <c r="F639"/>
  <c r="F638" s="1"/>
  <c r="F637" s="1"/>
  <c r="G636"/>
  <c r="H636" s="1"/>
  <c r="F636"/>
  <c r="G635"/>
  <c r="H635" s="1"/>
  <c r="F635"/>
  <c r="G633"/>
  <c r="I633" s="1"/>
  <c r="F633"/>
  <c r="F632" s="1"/>
  <c r="G630"/>
  <c r="F630"/>
  <c r="G629"/>
  <c r="H629" s="1"/>
  <c r="F629"/>
  <c r="G626"/>
  <c r="F626"/>
  <c r="F625" s="1"/>
  <c r="G624"/>
  <c r="F624"/>
  <c r="F623" s="1"/>
  <c r="G619"/>
  <c r="F619"/>
  <c r="F618" s="1"/>
  <c r="G617"/>
  <c r="F617"/>
  <c r="F616" s="1"/>
  <c r="G614"/>
  <c r="F614"/>
  <c r="F613" s="1"/>
  <c r="F612" s="1"/>
  <c r="G611"/>
  <c r="F611"/>
  <c r="F610" s="1"/>
  <c r="F609" s="1"/>
  <c r="G608"/>
  <c r="F608"/>
  <c r="F607" s="1"/>
  <c r="G606"/>
  <c r="I606" s="1"/>
  <c r="F606"/>
  <c r="F605" s="1"/>
  <c r="G603"/>
  <c r="F603"/>
  <c r="F602" s="1"/>
  <c r="G601"/>
  <c r="I601" s="1"/>
  <c r="F601"/>
  <c r="F600" s="1"/>
  <c r="G598"/>
  <c r="F598"/>
  <c r="F597" s="1"/>
  <c r="G596"/>
  <c r="F596"/>
  <c r="F595" s="1"/>
  <c r="G593"/>
  <c r="F593"/>
  <c r="F592" s="1"/>
  <c r="G591"/>
  <c r="F591"/>
  <c r="F590" s="1"/>
  <c r="G588"/>
  <c r="G587" s="1"/>
  <c r="F588"/>
  <c r="F587" s="1"/>
  <c r="G586"/>
  <c r="F586"/>
  <c r="F585" s="1"/>
  <c r="G583"/>
  <c r="F583"/>
  <c r="F582" s="1"/>
  <c r="G581"/>
  <c r="H581" s="1"/>
  <c r="F581"/>
  <c r="F580" s="1"/>
  <c r="G578"/>
  <c r="F578"/>
  <c r="F577" s="1"/>
  <c r="G576"/>
  <c r="G575" s="1"/>
  <c r="F576"/>
  <c r="F575" s="1"/>
  <c r="G573"/>
  <c r="F573"/>
  <c r="F572" s="1"/>
  <c r="G571"/>
  <c r="I571" s="1"/>
  <c r="F571"/>
  <c r="F570" s="1"/>
  <c r="G568"/>
  <c r="F568"/>
  <c r="F567" s="1"/>
  <c r="G566"/>
  <c r="F566"/>
  <c r="F565" s="1"/>
  <c r="G563"/>
  <c r="F563"/>
  <c r="F562" s="1"/>
  <c r="G561"/>
  <c r="F561"/>
  <c r="F560" s="1"/>
  <c r="G558"/>
  <c r="F558"/>
  <c r="F557" s="1"/>
  <c r="G556"/>
  <c r="G555" s="1"/>
  <c r="F556"/>
  <c r="F555" s="1"/>
  <c r="G553"/>
  <c r="G552" s="1"/>
  <c r="I552" s="1"/>
  <c r="F553"/>
  <c r="F552" s="1"/>
  <c r="G551"/>
  <c r="F551"/>
  <c r="F550" s="1"/>
  <c r="G548"/>
  <c r="F548"/>
  <c r="F547" s="1"/>
  <c r="G546"/>
  <c r="F546"/>
  <c r="F545" s="1"/>
  <c r="G543"/>
  <c r="F543"/>
  <c r="F542" s="1"/>
  <c r="G541"/>
  <c r="F541"/>
  <c r="F540" s="1"/>
  <c r="G538"/>
  <c r="F538"/>
  <c r="F537" s="1"/>
  <c r="G536"/>
  <c r="F536"/>
  <c r="F535" s="1"/>
  <c r="G533"/>
  <c r="G532" s="1"/>
  <c r="F533"/>
  <c r="F532" s="1"/>
  <c r="G531"/>
  <c r="F531"/>
  <c r="F530" s="1"/>
  <c r="G528"/>
  <c r="F528"/>
  <c r="F527" s="1"/>
  <c r="G526"/>
  <c r="I526" s="1"/>
  <c r="F526"/>
  <c r="F525" s="1"/>
  <c r="G523"/>
  <c r="F523"/>
  <c r="F522" s="1"/>
  <c r="G521"/>
  <c r="G520" s="1"/>
  <c r="I520" s="1"/>
  <c r="F521"/>
  <c r="F520" s="1"/>
  <c r="G518"/>
  <c r="F518"/>
  <c r="F517" s="1"/>
  <c r="G516"/>
  <c r="F516"/>
  <c r="F515" s="1"/>
  <c r="G513"/>
  <c r="F513"/>
  <c r="F512" s="1"/>
  <c r="G511"/>
  <c r="F511"/>
  <c r="F510" s="1"/>
  <c r="G508"/>
  <c r="H508" s="1"/>
  <c r="F508"/>
  <c r="F507" s="1"/>
  <c r="G506"/>
  <c r="F506"/>
  <c r="F505" s="1"/>
  <c r="G503"/>
  <c r="G502" s="1"/>
  <c r="F503"/>
  <c r="F502" s="1"/>
  <c r="F501" s="1"/>
  <c r="G500"/>
  <c r="F500"/>
  <c r="F499" s="1"/>
  <c r="G498"/>
  <c r="F498"/>
  <c r="F497" s="1"/>
  <c r="G495"/>
  <c r="F495"/>
  <c r="F494" s="1"/>
  <c r="G493"/>
  <c r="F493"/>
  <c r="F492" s="1"/>
  <c r="G490"/>
  <c r="F490"/>
  <c r="F489" s="1"/>
  <c r="G488"/>
  <c r="F488"/>
  <c r="F487" s="1"/>
  <c r="G485"/>
  <c r="H485" s="1"/>
  <c r="F485"/>
  <c r="F484" s="1"/>
  <c r="G483"/>
  <c r="G482" s="1"/>
  <c r="F483"/>
  <c r="F482" s="1"/>
  <c r="G480"/>
  <c r="G479" s="1"/>
  <c r="F480"/>
  <c r="F479" s="1"/>
  <c r="F478" s="1"/>
  <c r="G477"/>
  <c r="F477"/>
  <c r="F476" s="1"/>
  <c r="G475"/>
  <c r="F475"/>
  <c r="F474" s="1"/>
  <c r="G472"/>
  <c r="F472"/>
  <c r="F471" s="1"/>
  <c r="G470"/>
  <c r="F470"/>
  <c r="F469" s="1"/>
  <c r="G467"/>
  <c r="F467"/>
  <c r="F466" s="1"/>
  <c r="G465"/>
  <c r="F465"/>
  <c r="F464" s="1"/>
  <c r="G462"/>
  <c r="G461" s="1"/>
  <c r="F462"/>
  <c r="F461" s="1"/>
  <c r="G460"/>
  <c r="H460" s="1"/>
  <c r="F460"/>
  <c r="F459" s="1"/>
  <c r="G457"/>
  <c r="F457"/>
  <c r="F456" s="1"/>
  <c r="G455"/>
  <c r="H455" s="1"/>
  <c r="F455"/>
  <c r="F454" s="1"/>
  <c r="G452"/>
  <c r="F452"/>
  <c r="F451" s="1"/>
  <c r="G450"/>
  <c r="G449" s="1"/>
  <c r="F450"/>
  <c r="F449" s="1"/>
  <c r="G447"/>
  <c r="F447"/>
  <c r="F446" s="1"/>
  <c r="G445"/>
  <c r="F445"/>
  <c r="F444" s="1"/>
  <c r="G442"/>
  <c r="F442"/>
  <c r="F441" s="1"/>
  <c r="G440"/>
  <c r="F440"/>
  <c r="F439" s="1"/>
  <c r="G437"/>
  <c r="F437"/>
  <c r="F436" s="1"/>
  <c r="G435"/>
  <c r="F435"/>
  <c r="F434" s="1"/>
  <c r="G432"/>
  <c r="G431" s="1"/>
  <c r="F432"/>
  <c r="F431" s="1"/>
  <c r="F430" s="1"/>
  <c r="G429"/>
  <c r="F429"/>
  <c r="F428" s="1"/>
  <c r="F427" s="1"/>
  <c r="G426"/>
  <c r="F426"/>
  <c r="F425" s="1"/>
  <c r="F424" s="1"/>
  <c r="G421"/>
  <c r="F421"/>
  <c r="F420" s="1"/>
  <c r="F419" s="1"/>
  <c r="G418"/>
  <c r="F418"/>
  <c r="F417" s="1"/>
  <c r="F416" s="1"/>
  <c r="G415"/>
  <c r="I415" s="1"/>
  <c r="F415"/>
  <c r="F414" s="1"/>
  <c r="F413" s="1"/>
  <c r="G412"/>
  <c r="F412"/>
  <c r="F411" s="1"/>
  <c r="G410"/>
  <c r="F410"/>
  <c r="F409" s="1"/>
  <c r="G406"/>
  <c r="G405" s="1"/>
  <c r="F406"/>
  <c r="F405" s="1"/>
  <c r="G404"/>
  <c r="F404"/>
  <c r="G403"/>
  <c r="F403"/>
  <c r="G401"/>
  <c r="H401" s="1"/>
  <c r="F401"/>
  <c r="G400"/>
  <c r="F400"/>
  <c r="G398"/>
  <c r="G397" s="1"/>
  <c r="I397" s="1"/>
  <c r="F398"/>
  <c r="F397" s="1"/>
  <c r="G396"/>
  <c r="G395" s="1"/>
  <c r="F396"/>
  <c r="F395" s="1"/>
  <c r="G394"/>
  <c r="F394"/>
  <c r="F393" s="1"/>
  <c r="G391"/>
  <c r="F391"/>
  <c r="F390" s="1"/>
  <c r="F389" s="1"/>
  <c r="E722"/>
  <c r="E721" s="1"/>
  <c r="E720" s="1"/>
  <c r="E719"/>
  <c r="E718"/>
  <c r="E715"/>
  <c r="E714" s="1"/>
  <c r="E713" s="1"/>
  <c r="E710"/>
  <c r="E709"/>
  <c r="E707"/>
  <c r="E706" s="1"/>
  <c r="J1617" i="1"/>
  <c r="H1617"/>
  <c r="L1626"/>
  <c r="L1625"/>
  <c r="L1624"/>
  <c r="J1625"/>
  <c r="J1624" s="1"/>
  <c r="I1625"/>
  <c r="I1624" s="1"/>
  <c r="H1625"/>
  <c r="H1624" s="1"/>
  <c r="E705" i="2"/>
  <c r="E704" s="1"/>
  <c r="L2796" i="1"/>
  <c r="L2795"/>
  <c r="L2794"/>
  <c r="J2795"/>
  <c r="I2795"/>
  <c r="J2794"/>
  <c r="I2794"/>
  <c r="H2795"/>
  <c r="H2794"/>
  <c r="E684" i="2"/>
  <c r="E683"/>
  <c r="E681"/>
  <c r="E680" s="1"/>
  <c r="E679"/>
  <c r="E674"/>
  <c r="E673"/>
  <c r="E670"/>
  <c r="E669" s="1"/>
  <c r="E668" s="1"/>
  <c r="E667"/>
  <c r="E666" s="1"/>
  <c r="E665" s="1"/>
  <c r="E662"/>
  <c r="E661" s="1"/>
  <c r="E660" s="1"/>
  <c r="E659"/>
  <c r="E658" s="1"/>
  <c r="E657"/>
  <c r="E656" s="1"/>
  <c r="E654"/>
  <c r="E653"/>
  <c r="E650"/>
  <c r="E649"/>
  <c r="E644"/>
  <c r="E643" s="1"/>
  <c r="E642" s="1"/>
  <c r="E641" s="1"/>
  <c r="E639"/>
  <c r="E638" s="1"/>
  <c r="E637" s="1"/>
  <c r="E636"/>
  <c r="E635"/>
  <c r="E633"/>
  <c r="E632" s="1"/>
  <c r="E626"/>
  <c r="E625" s="1"/>
  <c r="E624"/>
  <c r="E623" s="1"/>
  <c r="E630"/>
  <c r="E629"/>
  <c r="I629" s="1"/>
  <c r="E619"/>
  <c r="E618" s="1"/>
  <c r="E617"/>
  <c r="E616" s="1"/>
  <c r="E614"/>
  <c r="E613" s="1"/>
  <c r="E612" s="1"/>
  <c r="E611"/>
  <c r="E610" s="1"/>
  <c r="E609" s="1"/>
  <c r="E608"/>
  <c r="E607" s="1"/>
  <c r="E606"/>
  <c r="E605" s="1"/>
  <c r="E603"/>
  <c r="E602" s="1"/>
  <c r="E601"/>
  <c r="E600" s="1"/>
  <c r="E598"/>
  <c r="E597" s="1"/>
  <c r="E596"/>
  <c r="E595" s="1"/>
  <c r="E593"/>
  <c r="E592" s="1"/>
  <c r="E591"/>
  <c r="E590" s="1"/>
  <c r="E588"/>
  <c r="E587" s="1"/>
  <c r="E586"/>
  <c r="E585" s="1"/>
  <c r="E583"/>
  <c r="E582" s="1"/>
  <c r="E581"/>
  <c r="E580" s="1"/>
  <c r="E578"/>
  <c r="E577" s="1"/>
  <c r="E576"/>
  <c r="E575" s="1"/>
  <c r="E573"/>
  <c r="E572" s="1"/>
  <c r="E571"/>
  <c r="E570" s="1"/>
  <c r="E568"/>
  <c r="E567" s="1"/>
  <c r="E566"/>
  <c r="E565" s="1"/>
  <c r="E563"/>
  <c r="E562" s="1"/>
  <c r="E561"/>
  <c r="E560" s="1"/>
  <c r="E558"/>
  <c r="E557" s="1"/>
  <c r="E556"/>
  <c r="E555" s="1"/>
  <c r="E553"/>
  <c r="E552" s="1"/>
  <c r="E551"/>
  <c r="E550" s="1"/>
  <c r="E548"/>
  <c r="E547" s="1"/>
  <c r="E546"/>
  <c r="E545" s="1"/>
  <c r="E543"/>
  <c r="E542" s="1"/>
  <c r="E541"/>
  <c r="E540" s="1"/>
  <c r="E538"/>
  <c r="E537" s="1"/>
  <c r="E536"/>
  <c r="E535" s="1"/>
  <c r="E533"/>
  <c r="E532" s="1"/>
  <c r="E531"/>
  <c r="E530" s="1"/>
  <c r="E528"/>
  <c r="E527" s="1"/>
  <c r="E526"/>
  <c r="E525" s="1"/>
  <c r="E523"/>
  <c r="E522" s="1"/>
  <c r="E521"/>
  <c r="E520" s="1"/>
  <c r="E518"/>
  <c r="E517" s="1"/>
  <c r="E516"/>
  <c r="E515" s="1"/>
  <c r="E513"/>
  <c r="E512" s="1"/>
  <c r="E511"/>
  <c r="E510" s="1"/>
  <c r="E508"/>
  <c r="E507" s="1"/>
  <c r="E506"/>
  <c r="E505" s="1"/>
  <c r="E503"/>
  <c r="E502" s="1"/>
  <c r="E501" s="1"/>
  <c r="E500"/>
  <c r="E499" s="1"/>
  <c r="E498"/>
  <c r="E497" s="1"/>
  <c r="E495"/>
  <c r="E494" s="1"/>
  <c r="E493"/>
  <c r="E492" s="1"/>
  <c r="E490"/>
  <c r="E489" s="1"/>
  <c r="E488"/>
  <c r="E487" s="1"/>
  <c r="E485"/>
  <c r="E484" s="1"/>
  <c r="E483"/>
  <c r="E482" s="1"/>
  <c r="E480"/>
  <c r="E479" s="1"/>
  <c r="E478" s="1"/>
  <c r="E477"/>
  <c r="E476" s="1"/>
  <c r="E475"/>
  <c r="E474" s="1"/>
  <c r="E472"/>
  <c r="E471" s="1"/>
  <c r="E470"/>
  <c r="E469" s="1"/>
  <c r="E467"/>
  <c r="E466" s="1"/>
  <c r="E465"/>
  <c r="E464" s="1"/>
  <c r="E462"/>
  <c r="E461" s="1"/>
  <c r="E460"/>
  <c r="E459" s="1"/>
  <c r="E457"/>
  <c r="E456" s="1"/>
  <c r="E455"/>
  <c r="E454" s="1"/>
  <c r="E452"/>
  <c r="E451" s="1"/>
  <c r="E450"/>
  <c r="E449" s="1"/>
  <c r="E447"/>
  <c r="E446" s="1"/>
  <c r="E445"/>
  <c r="E444" s="1"/>
  <c r="E442"/>
  <c r="E441" s="1"/>
  <c r="E440"/>
  <c r="E439" s="1"/>
  <c r="E437"/>
  <c r="E436" s="1"/>
  <c r="E435"/>
  <c r="E434" s="1"/>
  <c r="E432"/>
  <c r="E431" s="1"/>
  <c r="E430" s="1"/>
  <c r="E429"/>
  <c r="E428" s="1"/>
  <c r="E427" s="1"/>
  <c r="E426"/>
  <c r="E425" s="1"/>
  <c r="E424" s="1"/>
  <c r="E421"/>
  <c r="E420" s="1"/>
  <c r="E419" s="1"/>
  <c r="E418"/>
  <c r="E417" s="1"/>
  <c r="E416" s="1"/>
  <c r="E415"/>
  <c r="E414" s="1"/>
  <c r="E413" s="1"/>
  <c r="E412"/>
  <c r="E411" s="1"/>
  <c r="E410"/>
  <c r="E409" s="1"/>
  <c r="E404"/>
  <c r="E403"/>
  <c r="E398"/>
  <c r="E397" s="1"/>
  <c r="E401"/>
  <c r="E400"/>
  <c r="E396"/>
  <c r="E395" s="1"/>
  <c r="E394"/>
  <c r="E393" s="1"/>
  <c r="E391"/>
  <c r="E390" s="1"/>
  <c r="E389" s="1"/>
  <c r="G781"/>
  <c r="F781"/>
  <c r="F780" s="1"/>
  <c r="G779"/>
  <c r="H779" s="1"/>
  <c r="F779"/>
  <c r="G778"/>
  <c r="H778" s="1"/>
  <c r="F778"/>
  <c r="G776"/>
  <c r="F776"/>
  <c r="F775" s="1"/>
  <c r="E781"/>
  <c r="E780" s="1"/>
  <c r="E779"/>
  <c r="I779" s="1"/>
  <c r="E778"/>
  <c r="E776"/>
  <c r="E775" s="1"/>
  <c r="E701"/>
  <c r="E700" s="1"/>
  <c r="E698"/>
  <c r="E697" s="1"/>
  <c r="E695"/>
  <c r="E694" s="1"/>
  <c r="E692"/>
  <c r="E691" s="1"/>
  <c r="E689"/>
  <c r="E688" s="1"/>
  <c r="E686"/>
  <c r="E406"/>
  <c r="E405" s="1"/>
  <c r="G359"/>
  <c r="F359"/>
  <c r="F358" s="1"/>
  <c r="F357" s="1"/>
  <c r="E359"/>
  <c r="E358" s="1"/>
  <c r="E357" s="1"/>
  <c r="G190"/>
  <c r="F190"/>
  <c r="F189" s="1"/>
  <c r="F188" s="1"/>
  <c r="G380"/>
  <c r="F380"/>
  <c r="F379" s="1"/>
  <c r="F378" s="1"/>
  <c r="E380"/>
  <c r="E379" s="1"/>
  <c r="E378" s="1"/>
  <c r="G377"/>
  <c r="G376" s="1"/>
  <c r="F377"/>
  <c r="F376" s="1"/>
  <c r="F375" s="1"/>
  <c r="E377"/>
  <c r="E376" s="1"/>
  <c r="E375" s="1"/>
  <c r="G354"/>
  <c r="F354"/>
  <c r="F353" s="1"/>
  <c r="F352" s="1"/>
  <c r="E354"/>
  <c r="E353" s="1"/>
  <c r="E352" s="1"/>
  <c r="G351"/>
  <c r="G350" s="1"/>
  <c r="F351"/>
  <c r="F350" s="1"/>
  <c r="F349" s="1"/>
  <c r="E351"/>
  <c r="E350" s="1"/>
  <c r="E349" s="1"/>
  <c r="G346"/>
  <c r="G345" s="1"/>
  <c r="I345" s="1"/>
  <c r="F346"/>
  <c r="F345" s="1"/>
  <c r="G344"/>
  <c r="F344"/>
  <c r="F343" s="1"/>
  <c r="E346"/>
  <c r="E345" s="1"/>
  <c r="E344"/>
  <c r="E343" s="1"/>
  <c r="G341"/>
  <c r="I341" s="1"/>
  <c r="F341"/>
  <c r="G340"/>
  <c r="I340" s="1"/>
  <c r="F340"/>
  <c r="G339"/>
  <c r="F339"/>
  <c r="E341"/>
  <c r="E340"/>
  <c r="E339"/>
  <c r="G334"/>
  <c r="F334"/>
  <c r="F333" s="1"/>
  <c r="F332" s="1"/>
  <c r="E334"/>
  <c r="E333" s="1"/>
  <c r="E332" s="1"/>
  <c r="G331"/>
  <c r="F331"/>
  <c r="F330" s="1"/>
  <c r="F329" s="1"/>
  <c r="E331"/>
  <c r="E330" s="1"/>
  <c r="E329" s="1"/>
  <c r="G328"/>
  <c r="F328"/>
  <c r="F327" s="1"/>
  <c r="F326" s="1"/>
  <c r="E328"/>
  <c r="E327" s="1"/>
  <c r="E326" s="1"/>
  <c r="G325"/>
  <c r="G324" s="1"/>
  <c r="F325"/>
  <c r="F324" s="1"/>
  <c r="G323"/>
  <c r="F323"/>
  <c r="G322"/>
  <c r="H322" s="1"/>
  <c r="F322"/>
  <c r="G320"/>
  <c r="F320"/>
  <c r="F319" s="1"/>
  <c r="E325"/>
  <c r="E324" s="1"/>
  <c r="E323"/>
  <c r="E322"/>
  <c r="E320"/>
  <c r="E319" s="1"/>
  <c r="G317"/>
  <c r="G316" s="1"/>
  <c r="F317"/>
  <c r="F316" s="1"/>
  <c r="F315" s="1"/>
  <c r="E317"/>
  <c r="E316" s="1"/>
  <c r="E315" s="1"/>
  <c r="G314"/>
  <c r="H314" s="1"/>
  <c r="F314"/>
  <c r="G313"/>
  <c r="I313" s="1"/>
  <c r="F313"/>
  <c r="G311"/>
  <c r="F311"/>
  <c r="F310" s="1"/>
  <c r="G309"/>
  <c r="F309"/>
  <c r="F308" s="1"/>
  <c r="G307"/>
  <c r="F307"/>
  <c r="F306" s="1"/>
  <c r="E313"/>
  <c r="E314"/>
  <c r="E311"/>
  <c r="E310" s="1"/>
  <c r="E309"/>
  <c r="E308" s="1"/>
  <c r="E307"/>
  <c r="E306" s="1"/>
  <c r="G304"/>
  <c r="F304"/>
  <c r="F303" s="1"/>
  <c r="G302"/>
  <c r="G301" s="1"/>
  <c r="I301" s="1"/>
  <c r="F302"/>
  <c r="F301" s="1"/>
  <c r="E304"/>
  <c r="E303" s="1"/>
  <c r="E302"/>
  <c r="E301" s="1"/>
  <c r="G299"/>
  <c r="F299"/>
  <c r="F298" s="1"/>
  <c r="F297" s="1"/>
  <c r="E299"/>
  <c r="E298" s="1"/>
  <c r="E297" s="1"/>
  <c r="G294"/>
  <c r="G293" s="1"/>
  <c r="G292" s="1"/>
  <c r="F294"/>
  <c r="F293" s="1"/>
  <c r="F292" s="1"/>
  <c r="E294"/>
  <c r="E293" s="1"/>
  <c r="E292" s="1"/>
  <c r="G291"/>
  <c r="F291"/>
  <c r="G290"/>
  <c r="F290"/>
  <c r="E291"/>
  <c r="E290"/>
  <c r="G287"/>
  <c r="F287"/>
  <c r="F286" s="1"/>
  <c r="F285" s="1"/>
  <c r="E287"/>
  <c r="E286" s="1"/>
  <c r="E285" s="1"/>
  <c r="G280"/>
  <c r="H280" s="1"/>
  <c r="F280"/>
  <c r="E280"/>
  <c r="G281"/>
  <c r="F281"/>
  <c r="E281"/>
  <c r="G277"/>
  <c r="F277"/>
  <c r="F276" s="1"/>
  <c r="F275" s="1"/>
  <c r="E277"/>
  <c r="E276" s="1"/>
  <c r="E275" s="1"/>
  <c r="I1044" i="1"/>
  <c r="H1045"/>
  <c r="H1044" s="1"/>
  <c r="I1045"/>
  <c r="G274" i="2"/>
  <c r="F274"/>
  <c r="F273" s="1"/>
  <c r="F272" s="1"/>
  <c r="E274"/>
  <c r="E273" s="1"/>
  <c r="E272" s="1"/>
  <c r="G269"/>
  <c r="F269"/>
  <c r="F268" s="1"/>
  <c r="F267" s="1"/>
  <c r="E269"/>
  <c r="E268" s="1"/>
  <c r="E267" s="1"/>
  <c r="G266"/>
  <c r="F266"/>
  <c r="F265" s="1"/>
  <c r="G264"/>
  <c r="F264"/>
  <c r="F263" s="1"/>
  <c r="E266"/>
  <c r="E265" s="1"/>
  <c r="E264"/>
  <c r="E263" s="1"/>
  <c r="G262"/>
  <c r="F262"/>
  <c r="F261" s="1"/>
  <c r="E262"/>
  <c r="E261" s="1"/>
  <c r="G259"/>
  <c r="G258" s="1"/>
  <c r="F259"/>
  <c r="F258" s="1"/>
  <c r="F257" s="1"/>
  <c r="E259"/>
  <c r="E258" s="1"/>
  <c r="E257" s="1"/>
  <c r="G256"/>
  <c r="I256" s="1"/>
  <c r="F256"/>
  <c r="F255" s="1"/>
  <c r="F254" s="1"/>
  <c r="E256"/>
  <c r="E255" s="1"/>
  <c r="E254" s="1"/>
  <c r="G253"/>
  <c r="H253" s="1"/>
  <c r="F253"/>
  <c r="F252" s="1"/>
  <c r="F251" s="1"/>
  <c r="E253"/>
  <c r="E252" s="1"/>
  <c r="E251" s="1"/>
  <c r="G250"/>
  <c r="F250"/>
  <c r="F249" s="1"/>
  <c r="F248" s="1"/>
  <c r="E250"/>
  <c r="E249" s="1"/>
  <c r="E248" s="1"/>
  <c r="G247"/>
  <c r="G246" s="1"/>
  <c r="F247"/>
  <c r="F246" s="1"/>
  <c r="G245"/>
  <c r="H245" s="1"/>
  <c r="F245"/>
  <c r="F244" s="1"/>
  <c r="E247"/>
  <c r="E246" s="1"/>
  <c r="E245"/>
  <c r="E244" s="1"/>
  <c r="G242"/>
  <c r="F242"/>
  <c r="F241" s="1"/>
  <c r="F240" s="1"/>
  <c r="E242"/>
  <c r="E241" s="1"/>
  <c r="E240" s="1"/>
  <c r="G239"/>
  <c r="G238" s="1"/>
  <c r="F239"/>
  <c r="F238" s="1"/>
  <c r="G237"/>
  <c r="F237"/>
  <c r="F236" s="1"/>
  <c r="E239"/>
  <c r="E238" s="1"/>
  <c r="E237"/>
  <c r="E236" s="1"/>
  <c r="G234"/>
  <c r="F234"/>
  <c r="F233" s="1"/>
  <c r="F232" s="1"/>
  <c r="E234"/>
  <c r="E233" s="1"/>
  <c r="E232" s="1"/>
  <c r="G231"/>
  <c r="F231"/>
  <c r="G230"/>
  <c r="F230"/>
  <c r="G228"/>
  <c r="I228" s="1"/>
  <c r="F228"/>
  <c r="F227" s="1"/>
  <c r="E231"/>
  <c r="E230"/>
  <c r="E228"/>
  <c r="E227" s="1"/>
  <c r="G222"/>
  <c r="F222"/>
  <c r="F221" s="1"/>
  <c r="F220" s="1"/>
  <c r="E222"/>
  <c r="E221" s="1"/>
  <c r="E220" s="1"/>
  <c r="G219"/>
  <c r="G218" s="1"/>
  <c r="G217" s="1"/>
  <c r="I217" s="1"/>
  <c r="F219"/>
  <c r="F218" s="1"/>
  <c r="F217" s="1"/>
  <c r="E219"/>
  <c r="E218" s="1"/>
  <c r="E217" s="1"/>
  <c r="G216"/>
  <c r="G215" s="1"/>
  <c r="F216"/>
  <c r="F215" s="1"/>
  <c r="G214"/>
  <c r="F214"/>
  <c r="F213" s="1"/>
  <c r="E216"/>
  <c r="E215" s="1"/>
  <c r="E214"/>
  <c r="E213" s="1"/>
  <c r="G211"/>
  <c r="F211"/>
  <c r="F210" s="1"/>
  <c r="F209" s="1"/>
  <c r="E211"/>
  <c r="E210" s="1"/>
  <c r="E209" s="1"/>
  <c r="G208"/>
  <c r="G207" s="1"/>
  <c r="F208"/>
  <c r="F207" s="1"/>
  <c r="G206"/>
  <c r="F206"/>
  <c r="F205" s="1"/>
  <c r="G204"/>
  <c r="F204"/>
  <c r="F203" s="1"/>
  <c r="E208"/>
  <c r="E207" s="1"/>
  <c r="E206"/>
  <c r="E205" s="1"/>
  <c r="E204"/>
  <c r="E203" s="1"/>
  <c r="G199"/>
  <c r="F199"/>
  <c r="F198" s="1"/>
  <c r="F197" s="1"/>
  <c r="E199"/>
  <c r="E198" s="1"/>
  <c r="E197" s="1"/>
  <c r="G196"/>
  <c r="F196"/>
  <c r="F195" s="1"/>
  <c r="F194" s="1"/>
  <c r="E196"/>
  <c r="E195" s="1"/>
  <c r="E194" s="1"/>
  <c r="G193"/>
  <c r="G192" s="1"/>
  <c r="F193"/>
  <c r="F192" s="1"/>
  <c r="F191" s="1"/>
  <c r="E193"/>
  <c r="E192" s="1"/>
  <c r="E191" s="1"/>
  <c r="E190"/>
  <c r="E189" s="1"/>
  <c r="E188" s="1"/>
  <c r="G187"/>
  <c r="F187"/>
  <c r="F186" s="1"/>
  <c r="F185" s="1"/>
  <c r="E187"/>
  <c r="E186" s="1"/>
  <c r="E185" s="1"/>
  <c r="G184"/>
  <c r="I184" s="1"/>
  <c r="F184"/>
  <c r="G183"/>
  <c r="H183" s="1"/>
  <c r="F183"/>
  <c r="E183"/>
  <c r="E184"/>
  <c r="G177"/>
  <c r="F177"/>
  <c r="G176"/>
  <c r="F176"/>
  <c r="E177"/>
  <c r="E176"/>
  <c r="G173"/>
  <c r="F173"/>
  <c r="F172" s="1"/>
  <c r="F171" s="1"/>
  <c r="E173"/>
  <c r="E172" s="1"/>
  <c r="E171" s="1"/>
  <c r="G170"/>
  <c r="G169" s="1"/>
  <c r="F170"/>
  <c r="F169" s="1"/>
  <c r="F168" s="1"/>
  <c r="E170"/>
  <c r="E169" s="1"/>
  <c r="E168" s="1"/>
  <c r="G385"/>
  <c r="F385"/>
  <c r="F384" s="1"/>
  <c r="G383"/>
  <c r="G382" s="1"/>
  <c r="I382" s="1"/>
  <c r="F383"/>
  <c r="F382" s="1"/>
  <c r="G374"/>
  <c r="I374" s="1"/>
  <c r="F374"/>
  <c r="F373" s="1"/>
  <c r="F372" s="1"/>
  <c r="G371"/>
  <c r="F371"/>
  <c r="F370" s="1"/>
  <c r="F369" s="1"/>
  <c r="G368"/>
  <c r="F368"/>
  <c r="F367" s="1"/>
  <c r="F366" s="1"/>
  <c r="G365"/>
  <c r="G364" s="1"/>
  <c r="F365"/>
  <c r="F364" s="1"/>
  <c r="F363" s="1"/>
  <c r="G362"/>
  <c r="F362"/>
  <c r="F361" s="1"/>
  <c r="F360" s="1"/>
  <c r="G283"/>
  <c r="G282" s="1"/>
  <c r="F283"/>
  <c r="F282" s="1"/>
  <c r="G224"/>
  <c r="G223" s="1"/>
  <c r="F224"/>
  <c r="F223" s="1"/>
  <c r="G179"/>
  <c r="G178" s="1"/>
  <c r="F179"/>
  <c r="F178" s="1"/>
  <c r="E283"/>
  <c r="E282" s="1"/>
  <c r="E224"/>
  <c r="E223" s="1"/>
  <c r="E179"/>
  <c r="E178" s="1"/>
  <c r="G118"/>
  <c r="G117" s="1"/>
  <c r="F118"/>
  <c r="F117" s="1"/>
  <c r="F116" s="1"/>
  <c r="E118"/>
  <c r="E117" s="1"/>
  <c r="E116" s="1"/>
  <c r="G126"/>
  <c r="F126"/>
  <c r="F125" s="1"/>
  <c r="G124"/>
  <c r="F124"/>
  <c r="F123" s="1"/>
  <c r="G121"/>
  <c r="G120" s="1"/>
  <c r="F121"/>
  <c r="F120" s="1"/>
  <c r="F119" s="1"/>
  <c r="G115"/>
  <c r="G114" s="1"/>
  <c r="F115"/>
  <c r="F114" s="1"/>
  <c r="F113" s="1"/>
  <c r="G112"/>
  <c r="F112"/>
  <c r="F111" s="1"/>
  <c r="F110" s="1"/>
  <c r="G109"/>
  <c r="F109"/>
  <c r="F108" s="1"/>
  <c r="G107"/>
  <c r="F107"/>
  <c r="F106" s="1"/>
  <c r="G104"/>
  <c r="F104"/>
  <c r="F103" s="1"/>
  <c r="F102" s="1"/>
  <c r="G79"/>
  <c r="F79"/>
  <c r="F78" s="1"/>
  <c r="F77" s="1"/>
  <c r="F76" s="1"/>
  <c r="E79"/>
  <c r="E78" s="1"/>
  <c r="E77" s="1"/>
  <c r="E76" s="1"/>
  <c r="G44"/>
  <c r="G43" s="1"/>
  <c r="H43" s="1"/>
  <c r="F44"/>
  <c r="F43" s="1"/>
  <c r="E44"/>
  <c r="G40"/>
  <c r="F40"/>
  <c r="E40"/>
  <c r="E49"/>
  <c r="E48" s="1"/>
  <c r="E47" s="1"/>
  <c r="G33"/>
  <c r="G32" s="1"/>
  <c r="F33"/>
  <c r="F32" s="1"/>
  <c r="E33"/>
  <c r="E32" s="1"/>
  <c r="G52"/>
  <c r="F52"/>
  <c r="F51" s="1"/>
  <c r="F50" s="1"/>
  <c r="G49"/>
  <c r="G48" s="1"/>
  <c r="G47" s="1"/>
  <c r="H47" s="1"/>
  <c r="F49"/>
  <c r="F48" s="1"/>
  <c r="F47" s="1"/>
  <c r="G46"/>
  <c r="G45" s="1"/>
  <c r="I45" s="1"/>
  <c r="F46"/>
  <c r="F45" s="1"/>
  <c r="G41"/>
  <c r="H41" s="1"/>
  <c r="F41"/>
  <c r="G37"/>
  <c r="I37" s="1"/>
  <c r="F37"/>
  <c r="G36"/>
  <c r="I36" s="1"/>
  <c r="F36"/>
  <c r="G26"/>
  <c r="G25" s="1"/>
  <c r="F26"/>
  <c r="F25" s="1"/>
  <c r="F24" s="1"/>
  <c r="G23"/>
  <c r="G22" s="1"/>
  <c r="G21" s="1"/>
  <c r="H21" s="1"/>
  <c r="F23"/>
  <c r="F22" s="1"/>
  <c r="F21" s="1"/>
  <c r="G20"/>
  <c r="G19" s="1"/>
  <c r="G18" s="1"/>
  <c r="F20"/>
  <c r="F19" s="1"/>
  <c r="F18" s="1"/>
  <c r="G17"/>
  <c r="G16" s="1"/>
  <c r="F17"/>
  <c r="F16" s="1"/>
  <c r="F15" s="1"/>
  <c r="G14"/>
  <c r="G13" s="1"/>
  <c r="G12" s="1"/>
  <c r="H12" s="1"/>
  <c r="F14"/>
  <c r="F13" s="1"/>
  <c r="F12" s="1"/>
  <c r="J444" i="1"/>
  <c r="J384"/>
  <c r="I1737"/>
  <c r="I1736" s="1"/>
  <c r="J1879"/>
  <c r="J1819"/>
  <c r="K1819" s="1"/>
  <c r="J2534"/>
  <c r="J2533" s="1"/>
  <c r="J2806"/>
  <c r="I2899"/>
  <c r="L2917"/>
  <c r="J2916"/>
  <c r="J2915" s="1"/>
  <c r="J2914" s="1"/>
  <c r="J2899" s="1"/>
  <c r="I2916"/>
  <c r="I2915" s="1"/>
  <c r="I2914" s="1"/>
  <c r="H2916"/>
  <c r="H2915" s="1"/>
  <c r="H2914" s="1"/>
  <c r="L2938"/>
  <c r="K2938"/>
  <c r="J2926"/>
  <c r="J2925" s="1"/>
  <c r="I2926"/>
  <c r="I2925" s="1"/>
  <c r="I2924" s="1"/>
  <c r="I2923" s="1"/>
  <c r="I2922" s="1"/>
  <c r="I2921" s="1"/>
  <c r="I2920" s="1"/>
  <c r="H2926"/>
  <c r="J2937"/>
  <c r="K2937" s="1"/>
  <c r="I2937"/>
  <c r="J2935"/>
  <c r="I2935"/>
  <c r="I2934" s="1"/>
  <c r="I2933" s="1"/>
  <c r="I2932" s="1"/>
  <c r="I2931" s="1"/>
  <c r="I2930" s="1"/>
  <c r="H2937"/>
  <c r="H2935"/>
  <c r="J2927"/>
  <c r="K2927" s="1"/>
  <c r="I2927"/>
  <c r="H2927"/>
  <c r="J2908"/>
  <c r="J2907" s="1"/>
  <c r="I2908"/>
  <c r="H2908"/>
  <c r="J2912"/>
  <c r="J2911" s="1"/>
  <c r="K2911" s="1"/>
  <c r="I2912"/>
  <c r="I2911" s="1"/>
  <c r="J2909"/>
  <c r="I2909"/>
  <c r="I2907"/>
  <c r="J2903"/>
  <c r="K2903" s="1"/>
  <c r="I2903"/>
  <c r="I2902" s="1"/>
  <c r="I2901" s="1"/>
  <c r="H2912"/>
  <c r="H2909"/>
  <c r="L2909" s="1"/>
  <c r="H2903"/>
  <c r="H2902" s="1"/>
  <c r="J2881"/>
  <c r="K2881" s="1"/>
  <c r="I2881"/>
  <c r="J2886"/>
  <c r="K2886" s="1"/>
  <c r="I2886"/>
  <c r="I2885" s="1"/>
  <c r="L2895"/>
  <c r="L2893"/>
  <c r="L2892"/>
  <c r="J2894"/>
  <c r="I2894"/>
  <c r="J2891"/>
  <c r="J2890" s="1"/>
  <c r="J2889" s="1"/>
  <c r="I2891"/>
  <c r="H2894"/>
  <c r="L2894" s="1"/>
  <c r="H2891"/>
  <c r="L2891" s="1"/>
  <c r="H2886"/>
  <c r="H2885" s="1"/>
  <c r="H2881"/>
  <c r="J2878"/>
  <c r="J2877" s="1"/>
  <c r="K2877" s="1"/>
  <c r="I2878"/>
  <c r="I2877" s="1"/>
  <c r="H2878"/>
  <c r="H2877" s="1"/>
  <c r="J2887"/>
  <c r="K2887" s="1"/>
  <c r="I2887"/>
  <c r="J2879"/>
  <c r="K2879" s="1"/>
  <c r="I2879"/>
  <c r="H2887"/>
  <c r="H2879"/>
  <c r="J2869"/>
  <c r="K2869" s="1"/>
  <c r="I2869"/>
  <c r="I2868" s="1"/>
  <c r="H2869"/>
  <c r="H2868" s="1"/>
  <c r="J2866"/>
  <c r="I2866"/>
  <c r="H2866"/>
  <c r="L2866" s="1"/>
  <c r="J2865"/>
  <c r="J2864" s="1"/>
  <c r="I2865"/>
  <c r="I2864" s="1"/>
  <c r="H2865"/>
  <c r="H2864" s="1"/>
  <c r="J2855"/>
  <c r="K2855" s="1"/>
  <c r="H2855"/>
  <c r="J2851"/>
  <c r="K2851" s="1"/>
  <c r="I2855"/>
  <c r="J2853"/>
  <c r="K2853" s="1"/>
  <c r="I2853"/>
  <c r="I2851"/>
  <c r="H2853"/>
  <c r="L2842"/>
  <c r="J2841"/>
  <c r="K2841" s="1"/>
  <c r="I2841"/>
  <c r="H2841"/>
  <c r="J2838"/>
  <c r="J2837" s="1"/>
  <c r="I2838"/>
  <c r="I2837" s="1"/>
  <c r="H2838"/>
  <c r="J2839"/>
  <c r="K2839" s="1"/>
  <c r="I2839"/>
  <c r="H2839"/>
  <c r="I2822"/>
  <c r="I2821" s="1"/>
  <c r="I2823"/>
  <c r="H2822"/>
  <c r="L2822" s="1"/>
  <c r="J2822"/>
  <c r="K2822" s="1"/>
  <c r="J2828"/>
  <c r="K2828" s="1"/>
  <c r="I2828"/>
  <c r="I2827" s="1"/>
  <c r="J2825"/>
  <c r="I2825"/>
  <c r="J2823"/>
  <c r="K2823" s="1"/>
  <c r="H2828"/>
  <c r="H2827" s="1"/>
  <c r="H2825"/>
  <c r="H2823"/>
  <c r="K2806"/>
  <c r="I2806"/>
  <c r="I2805" s="1"/>
  <c r="H2806"/>
  <c r="J2812"/>
  <c r="L2812" s="1"/>
  <c r="I2812"/>
  <c r="I2811" s="1"/>
  <c r="J2809"/>
  <c r="K2809" s="1"/>
  <c r="I2809"/>
  <c r="J2807"/>
  <c r="K2807" s="1"/>
  <c r="I2807"/>
  <c r="J2800"/>
  <c r="J2799" s="1"/>
  <c r="J2798" s="1"/>
  <c r="I2800"/>
  <c r="I2799" s="1"/>
  <c r="I2798" s="1"/>
  <c r="I2797" s="1"/>
  <c r="J2792"/>
  <c r="J2791" s="1"/>
  <c r="J2790" s="1"/>
  <c r="I2792"/>
  <c r="I2791" s="1"/>
  <c r="I2790" s="1"/>
  <c r="H2812"/>
  <c r="H2811" s="1"/>
  <c r="H2809"/>
  <c r="H2807"/>
  <c r="H2800"/>
  <c r="H2799" s="1"/>
  <c r="H2792"/>
  <c r="J2786"/>
  <c r="K2786" s="1"/>
  <c r="I2786"/>
  <c r="I2785" s="1"/>
  <c r="I2784" s="1"/>
  <c r="H2786"/>
  <c r="H2785" s="1"/>
  <c r="J2782"/>
  <c r="K2782" s="1"/>
  <c r="I2782"/>
  <c r="I2781" s="1"/>
  <c r="I2780" s="1"/>
  <c r="I2779" s="1"/>
  <c r="J2777"/>
  <c r="J2776" s="1"/>
  <c r="I2777"/>
  <c r="I2776" s="1"/>
  <c r="I2775" s="1"/>
  <c r="I2774" s="1"/>
  <c r="H2782"/>
  <c r="H2777"/>
  <c r="J2766"/>
  <c r="J2765" s="1"/>
  <c r="K2765" s="1"/>
  <c r="I2766"/>
  <c r="I2765" s="1"/>
  <c r="H2766"/>
  <c r="H2765" s="1"/>
  <c r="J2769"/>
  <c r="K2769" s="1"/>
  <c r="I2769"/>
  <c r="J2767"/>
  <c r="L2767" s="1"/>
  <c r="I2767"/>
  <c r="F1516" i="2" s="1"/>
  <c r="F1515" s="1"/>
  <c r="H2769" i="1"/>
  <c r="H2767"/>
  <c r="E1516" i="2" s="1"/>
  <c r="E1515" s="1"/>
  <c r="J2757" i="1"/>
  <c r="J2756" s="1"/>
  <c r="I2757"/>
  <c r="H2757"/>
  <c r="H2756" s="1"/>
  <c r="L2755"/>
  <c r="J2754"/>
  <c r="I2754"/>
  <c r="H2754"/>
  <c r="J2753"/>
  <c r="L2753" s="1"/>
  <c r="I2753"/>
  <c r="I2752" s="1"/>
  <c r="H2753"/>
  <c r="H2752" s="1"/>
  <c r="J2751"/>
  <c r="J2750" s="1"/>
  <c r="I2751"/>
  <c r="H2751"/>
  <c r="H2750" s="1"/>
  <c r="I2756"/>
  <c r="I2749" s="1"/>
  <c r="I2750"/>
  <c r="L2736"/>
  <c r="J2735"/>
  <c r="J2734" s="1"/>
  <c r="I2735"/>
  <c r="I2734" s="1"/>
  <c r="H2735"/>
  <c r="H2734" s="1"/>
  <c r="J2741"/>
  <c r="J2740" s="1"/>
  <c r="K2740" s="1"/>
  <c r="I2741"/>
  <c r="I2740" s="1"/>
  <c r="J2738"/>
  <c r="J2737" s="1"/>
  <c r="J2733" s="1"/>
  <c r="I2738"/>
  <c r="I2737" s="1"/>
  <c r="J2730"/>
  <c r="J2729" s="1"/>
  <c r="K2729" s="1"/>
  <c r="I2730"/>
  <c r="I2729" s="1"/>
  <c r="J2727"/>
  <c r="J2726" s="1"/>
  <c r="I2727"/>
  <c r="I2726" s="1"/>
  <c r="H2741"/>
  <c r="H2740" s="1"/>
  <c r="H2738"/>
  <c r="H2730"/>
  <c r="H2727"/>
  <c r="J2721"/>
  <c r="K2721" s="1"/>
  <c r="I2721"/>
  <c r="I2719" s="1"/>
  <c r="H2721"/>
  <c r="J2716"/>
  <c r="J2715" s="1"/>
  <c r="I2716"/>
  <c r="I2715" s="1"/>
  <c r="H2716"/>
  <c r="H2715" s="1"/>
  <c r="J2717"/>
  <c r="I2717"/>
  <c r="H2717"/>
  <c r="J2699"/>
  <c r="L2699" s="1"/>
  <c r="I2699"/>
  <c r="I2698" s="1"/>
  <c r="I2697" s="1"/>
  <c r="H2699"/>
  <c r="J2708"/>
  <c r="K2708" s="1"/>
  <c r="I2708"/>
  <c r="J2706"/>
  <c r="K2706" s="1"/>
  <c r="I2706"/>
  <c r="J2703"/>
  <c r="K2703" s="1"/>
  <c r="I2703"/>
  <c r="I2702" s="1"/>
  <c r="J2700"/>
  <c r="I2700"/>
  <c r="H2708"/>
  <c r="H2706"/>
  <c r="L2706" s="1"/>
  <c r="H2703"/>
  <c r="H2702" s="1"/>
  <c r="H2700"/>
  <c r="H2698"/>
  <c r="L2687"/>
  <c r="J2688"/>
  <c r="K2688" s="1"/>
  <c r="I2686"/>
  <c r="H2686"/>
  <c r="J2683"/>
  <c r="J2682" s="1"/>
  <c r="I2683"/>
  <c r="I2682" s="1"/>
  <c r="H2683"/>
  <c r="J2690"/>
  <c r="J2689" s="1"/>
  <c r="K2689" s="1"/>
  <c r="I2690"/>
  <c r="I2689" s="1"/>
  <c r="J2684"/>
  <c r="K2684" s="1"/>
  <c r="I2684"/>
  <c r="J2678"/>
  <c r="J2677" s="1"/>
  <c r="J2676" s="1"/>
  <c r="K2676" s="1"/>
  <c r="I2678"/>
  <c r="I2677" s="1"/>
  <c r="I2676" s="1"/>
  <c r="J2674"/>
  <c r="J2673" s="1"/>
  <c r="I2674"/>
  <c r="I2673" s="1"/>
  <c r="I2672" s="1"/>
  <c r="H2690"/>
  <c r="H2684"/>
  <c r="H2678"/>
  <c r="H2674"/>
  <c r="H2673" s="1"/>
  <c r="J2662"/>
  <c r="J2661" s="1"/>
  <c r="I2662"/>
  <c r="I2661" s="1"/>
  <c r="H2662"/>
  <c r="H2661" s="1"/>
  <c r="J2665"/>
  <c r="K2665" s="1"/>
  <c r="I2665"/>
  <c r="J2663"/>
  <c r="K2663" s="1"/>
  <c r="I2663"/>
  <c r="H2665"/>
  <c r="H2663"/>
  <c r="J2653"/>
  <c r="K2653" s="1"/>
  <c r="J2649"/>
  <c r="J2648" s="1"/>
  <c r="K2648" s="1"/>
  <c r="I2649"/>
  <c r="I2648" s="1"/>
  <c r="H2649"/>
  <c r="I2652"/>
  <c r="J2650"/>
  <c r="I2650"/>
  <c r="J2644"/>
  <c r="J2643" s="1"/>
  <c r="I2644"/>
  <c r="I2643" s="1"/>
  <c r="I2642" s="1"/>
  <c r="J2640"/>
  <c r="J2639" s="1"/>
  <c r="I2640"/>
  <c r="I2639" s="1"/>
  <c r="I2638" s="1"/>
  <c r="H2652"/>
  <c r="H2650"/>
  <c r="H2644"/>
  <c r="H2643" s="1"/>
  <c r="H2640"/>
  <c r="L2631"/>
  <c r="H2632"/>
  <c r="L2632" s="1"/>
  <c r="J2630"/>
  <c r="K2630" s="1"/>
  <c r="I2630"/>
  <c r="J2627"/>
  <c r="J2626" s="1"/>
  <c r="I2627"/>
  <c r="I2626" s="1"/>
  <c r="H2627"/>
  <c r="H2626" s="1"/>
  <c r="J2628"/>
  <c r="I2628"/>
  <c r="H2628"/>
  <c r="J2613"/>
  <c r="J2612" s="1"/>
  <c r="K2612" s="1"/>
  <c r="J2616"/>
  <c r="K2616" s="1"/>
  <c r="I2616"/>
  <c r="J2614"/>
  <c r="I2614"/>
  <c r="I2613"/>
  <c r="I2612" s="1"/>
  <c r="H2613"/>
  <c r="H2616"/>
  <c r="H2614"/>
  <c r="L2614" s="1"/>
  <c r="L2596"/>
  <c r="J2595"/>
  <c r="J2594" s="1"/>
  <c r="I2595"/>
  <c r="I2594" s="1"/>
  <c r="H2595"/>
  <c r="H2594" s="1"/>
  <c r="L2588"/>
  <c r="L2587"/>
  <c r="J2586"/>
  <c r="J2585" s="1"/>
  <c r="J2584" s="1"/>
  <c r="I2586"/>
  <c r="I2585"/>
  <c r="I2584" s="1"/>
  <c r="H2586"/>
  <c r="H2585" s="1"/>
  <c r="H2584" s="1"/>
  <c r="L2547"/>
  <c r="J2546"/>
  <c r="J2545" s="1"/>
  <c r="I2546"/>
  <c r="I2545" s="1"/>
  <c r="H2546"/>
  <c r="H2545" s="1"/>
  <c r="I2534"/>
  <c r="I2533" s="1"/>
  <c r="H2534"/>
  <c r="L2539"/>
  <c r="L2538"/>
  <c r="L2536"/>
  <c r="J2537"/>
  <c r="I2537"/>
  <c r="J2535"/>
  <c r="I2535"/>
  <c r="H2537"/>
  <c r="H2535"/>
  <c r="L2529"/>
  <c r="J2530"/>
  <c r="K2530" s="1"/>
  <c r="I2530"/>
  <c r="I2528" s="1"/>
  <c r="H2530"/>
  <c r="H2528" s="1"/>
  <c r="J2525"/>
  <c r="J2524" s="1"/>
  <c r="I2525"/>
  <c r="I2524" s="1"/>
  <c r="H2525"/>
  <c r="H2524" s="1"/>
  <c r="J2522"/>
  <c r="J2521" s="1"/>
  <c r="K2521" s="1"/>
  <c r="I2522"/>
  <c r="I2521" s="1"/>
  <c r="H2522"/>
  <c r="H2521" s="1"/>
  <c r="J2518"/>
  <c r="K2518" s="1"/>
  <c r="I2518"/>
  <c r="I2517" s="1"/>
  <c r="H2518"/>
  <c r="H2517" s="1"/>
  <c r="J2512"/>
  <c r="K2512" s="1"/>
  <c r="I2512"/>
  <c r="I2511" s="1"/>
  <c r="H2512"/>
  <c r="H2511" s="1"/>
  <c r="L2509"/>
  <c r="J2508"/>
  <c r="J2507" s="1"/>
  <c r="I2508"/>
  <c r="I2507" s="1"/>
  <c r="H2508"/>
  <c r="H2507" s="1"/>
  <c r="L2458"/>
  <c r="J2457"/>
  <c r="I2457"/>
  <c r="H2457"/>
  <c r="J2454"/>
  <c r="J2453" s="1"/>
  <c r="K2453" s="1"/>
  <c r="I2454"/>
  <c r="I2453" s="1"/>
  <c r="H2454"/>
  <c r="H2453" s="1"/>
  <c r="J2446"/>
  <c r="J2445" s="1"/>
  <c r="I2446"/>
  <c r="I2445" s="1"/>
  <c r="H2446"/>
  <c r="J2440"/>
  <c r="J2439" s="1"/>
  <c r="I2440"/>
  <c r="I2439" s="1"/>
  <c r="H2440"/>
  <c r="L2448"/>
  <c r="L2442"/>
  <c r="J2447"/>
  <c r="I2447"/>
  <c r="J2441"/>
  <c r="I2441"/>
  <c r="H2447"/>
  <c r="H2441"/>
  <c r="J2526"/>
  <c r="K2526" s="1"/>
  <c r="I2526"/>
  <c r="J2519"/>
  <c r="K2519" s="1"/>
  <c r="I2519"/>
  <c r="J2513"/>
  <c r="K2513" s="1"/>
  <c r="I2513"/>
  <c r="J2503"/>
  <c r="J2502" s="1"/>
  <c r="K2502" s="1"/>
  <c r="I2503"/>
  <c r="I2502" s="1"/>
  <c r="J2500"/>
  <c r="K2500" s="1"/>
  <c r="I2500"/>
  <c r="I2499" s="1"/>
  <c r="I2498" s="1"/>
  <c r="J2496"/>
  <c r="K2496" s="1"/>
  <c r="I2496"/>
  <c r="I2495" s="1"/>
  <c r="I2494" s="1"/>
  <c r="J2492"/>
  <c r="J2491" s="1"/>
  <c r="I2492"/>
  <c r="I2491" s="1"/>
  <c r="I2490" s="1"/>
  <c r="J2488"/>
  <c r="J2487" s="1"/>
  <c r="K2487" s="1"/>
  <c r="I2488"/>
  <c r="I2487" s="1"/>
  <c r="J2485"/>
  <c r="J2484" s="1"/>
  <c r="K2484" s="1"/>
  <c r="I2485"/>
  <c r="I2484" s="1"/>
  <c r="J2482"/>
  <c r="K2482" s="1"/>
  <c r="I2482"/>
  <c r="J2480"/>
  <c r="I2480"/>
  <c r="J2475"/>
  <c r="J2474" s="1"/>
  <c r="I2475"/>
  <c r="I2474" s="1"/>
  <c r="I2473" s="1"/>
  <c r="I2472" s="1"/>
  <c r="J2469"/>
  <c r="K2469" s="1"/>
  <c r="I2469"/>
  <c r="I2468" s="1"/>
  <c r="I2467" s="1"/>
  <c r="I2466" s="1"/>
  <c r="J2464"/>
  <c r="K2464" s="1"/>
  <c r="I2464"/>
  <c r="J2462"/>
  <c r="K2462" s="1"/>
  <c r="I2462"/>
  <c r="J2459"/>
  <c r="K2459" s="1"/>
  <c r="I2459"/>
  <c r="J2455"/>
  <c r="L2455" s="1"/>
  <c r="I2455"/>
  <c r="H2526"/>
  <c r="H2519"/>
  <c r="H2513"/>
  <c r="H2503"/>
  <c r="H2500"/>
  <c r="H2496"/>
  <c r="H2492"/>
  <c r="H2491" s="1"/>
  <c r="H2488"/>
  <c r="H2487" s="1"/>
  <c r="H2485"/>
  <c r="H2482"/>
  <c r="H2480"/>
  <c r="H2475"/>
  <c r="H2474" s="1"/>
  <c r="H2469"/>
  <c r="H2464"/>
  <c r="H2462"/>
  <c r="L2462" s="1"/>
  <c r="H2459"/>
  <c r="H2455"/>
  <c r="J2433"/>
  <c r="K2433" s="1"/>
  <c r="I2433"/>
  <c r="I2432" s="1"/>
  <c r="I2431" s="1"/>
  <c r="I2430" s="1"/>
  <c r="I2429" s="1"/>
  <c r="H2433"/>
  <c r="H2432" s="1"/>
  <c r="H2431" s="1"/>
  <c r="H2430" s="1"/>
  <c r="J2582"/>
  <c r="K2582" s="1"/>
  <c r="I2582"/>
  <c r="I2581" s="1"/>
  <c r="J2579"/>
  <c r="K2579" s="1"/>
  <c r="I2579"/>
  <c r="I2578" s="1"/>
  <c r="J2576"/>
  <c r="J2575" s="1"/>
  <c r="I2576"/>
  <c r="I2575" s="1"/>
  <c r="J2572"/>
  <c r="J2571" s="1"/>
  <c r="K2571" s="1"/>
  <c r="I2572"/>
  <c r="I2571" s="1"/>
  <c r="J2569"/>
  <c r="K2569" s="1"/>
  <c r="I2569"/>
  <c r="J2567"/>
  <c r="K2567" s="1"/>
  <c r="I2567"/>
  <c r="J2564"/>
  <c r="K2564" s="1"/>
  <c r="I2564"/>
  <c r="I2563" s="1"/>
  <c r="H2582"/>
  <c r="H2581" s="1"/>
  <c r="H2579"/>
  <c r="H2578" s="1"/>
  <c r="H2576"/>
  <c r="H2572"/>
  <c r="H2571" s="1"/>
  <c r="H2569"/>
  <c r="H2567"/>
  <c r="H2564"/>
  <c r="J2559"/>
  <c r="K2559" s="1"/>
  <c r="I2559"/>
  <c r="J2557"/>
  <c r="K2557" s="1"/>
  <c r="I2557"/>
  <c r="H2559"/>
  <c r="H2557"/>
  <c r="J2549"/>
  <c r="K2549" s="1"/>
  <c r="I2549"/>
  <c r="I2548" s="1"/>
  <c r="H2549"/>
  <c r="H2548" s="1"/>
  <c r="J2604"/>
  <c r="K2604" s="1"/>
  <c r="I2604"/>
  <c r="I2603" s="1"/>
  <c r="I2602" s="1"/>
  <c r="I2601" s="1"/>
  <c r="I2600" s="1"/>
  <c r="J2598"/>
  <c r="K2598" s="1"/>
  <c r="I2598"/>
  <c r="I2597" s="1"/>
  <c r="I2593" s="1"/>
  <c r="H2604"/>
  <c r="H2603" s="1"/>
  <c r="H2598"/>
  <c r="H2597" s="1"/>
  <c r="J2421"/>
  <c r="J2420" s="1"/>
  <c r="K2420" s="1"/>
  <c r="I2421"/>
  <c r="I2420" s="1"/>
  <c r="H2421"/>
  <c r="H2420" s="1"/>
  <c r="J2424"/>
  <c r="K2424" s="1"/>
  <c r="I2424"/>
  <c r="J2422"/>
  <c r="K2422" s="1"/>
  <c r="I2422"/>
  <c r="H2424"/>
  <c r="H2422"/>
  <c r="J2411"/>
  <c r="I2411"/>
  <c r="J2409"/>
  <c r="I2409"/>
  <c r="L2413"/>
  <c r="L2412"/>
  <c r="L2410"/>
  <c r="H2411"/>
  <c r="H2409"/>
  <c r="L2406"/>
  <c r="J2405"/>
  <c r="J2404" s="1"/>
  <c r="I2405"/>
  <c r="I2404" s="1"/>
  <c r="H2405"/>
  <c r="H2404" s="1"/>
  <c r="L2358"/>
  <c r="J2357"/>
  <c r="J2356" s="1"/>
  <c r="I2357"/>
  <c r="I2356" s="1"/>
  <c r="H2357"/>
  <c r="H2356" s="1"/>
  <c r="L2391"/>
  <c r="L2390"/>
  <c r="L2388"/>
  <c r="J2389"/>
  <c r="I2389"/>
  <c r="J2387"/>
  <c r="I2387"/>
  <c r="H2389"/>
  <c r="H2387"/>
  <c r="L2384"/>
  <c r="J2383"/>
  <c r="J2382" s="1"/>
  <c r="I2383"/>
  <c r="I2382" s="1"/>
  <c r="H2383"/>
  <c r="H2382" s="1"/>
  <c r="L2381"/>
  <c r="L2378"/>
  <c r="J2380"/>
  <c r="J2379" s="1"/>
  <c r="I2380"/>
  <c r="I2379" s="1"/>
  <c r="J2377"/>
  <c r="J2376" s="1"/>
  <c r="L2376" s="1"/>
  <c r="I2377"/>
  <c r="I2376" s="1"/>
  <c r="H2380"/>
  <c r="H2379" s="1"/>
  <c r="H2377"/>
  <c r="H2376" s="1"/>
  <c r="L2372"/>
  <c r="J2371"/>
  <c r="I2371"/>
  <c r="H2371"/>
  <c r="L2369"/>
  <c r="J2368"/>
  <c r="K2368" s="1"/>
  <c r="I2368"/>
  <c r="H2368"/>
  <c r="L2353"/>
  <c r="L2351"/>
  <c r="J2352"/>
  <c r="I2352"/>
  <c r="J2350"/>
  <c r="I2350"/>
  <c r="H2352"/>
  <c r="H2350"/>
  <c r="L2345"/>
  <c r="L2343"/>
  <c r="J2344"/>
  <c r="I2344"/>
  <c r="J2342"/>
  <c r="I2342"/>
  <c r="H2344"/>
  <c r="H2342"/>
  <c r="L2331"/>
  <c r="J2330"/>
  <c r="J2329" s="1"/>
  <c r="J2328" s="1"/>
  <c r="J2327" s="1"/>
  <c r="J2326" s="1"/>
  <c r="I2330"/>
  <c r="I2329" s="1"/>
  <c r="I2328" s="1"/>
  <c r="I2327" s="1"/>
  <c r="I2326" s="1"/>
  <c r="H2330"/>
  <c r="H2329" s="1"/>
  <c r="J2321"/>
  <c r="I2321"/>
  <c r="H2321"/>
  <c r="L2322"/>
  <c r="J2318"/>
  <c r="K2318" s="1"/>
  <c r="I2318"/>
  <c r="I2317" s="1"/>
  <c r="H2318"/>
  <c r="H2317" s="1"/>
  <c r="J2402"/>
  <c r="K2402" s="1"/>
  <c r="I2402"/>
  <c r="I2401" s="1"/>
  <c r="J2399"/>
  <c r="J2398" s="1"/>
  <c r="K2398" s="1"/>
  <c r="I2399"/>
  <c r="I2398" s="1"/>
  <c r="J2396"/>
  <c r="I2396"/>
  <c r="I2395" s="1"/>
  <c r="H2402"/>
  <c r="H2399"/>
  <c r="H2398" s="1"/>
  <c r="H2396"/>
  <c r="H2395" s="1"/>
  <c r="J2374"/>
  <c r="J2373" s="1"/>
  <c r="I2374"/>
  <c r="I2373" s="1"/>
  <c r="J2366"/>
  <c r="K2366" s="1"/>
  <c r="I2366"/>
  <c r="J2363"/>
  <c r="J2362" s="1"/>
  <c r="K2362" s="1"/>
  <c r="I2363"/>
  <c r="I2362" s="1"/>
  <c r="J2360"/>
  <c r="J2359" s="1"/>
  <c r="K2359" s="1"/>
  <c r="I2360"/>
  <c r="I2359" s="1"/>
  <c r="J2347"/>
  <c r="I2347"/>
  <c r="I2346" s="1"/>
  <c r="J2338"/>
  <c r="J2337" s="1"/>
  <c r="I2338"/>
  <c r="I2337" s="1"/>
  <c r="I2336" s="1"/>
  <c r="H2374"/>
  <c r="H2373" s="1"/>
  <c r="H2366"/>
  <c r="H2363"/>
  <c r="H2360"/>
  <c r="H2359" s="1"/>
  <c r="H2347"/>
  <c r="H2338"/>
  <c r="H2337" s="1"/>
  <c r="J2323"/>
  <c r="K2323" s="1"/>
  <c r="I2323"/>
  <c r="J2319"/>
  <c r="I2319"/>
  <c r="H2323"/>
  <c r="H2319"/>
  <c r="J2285"/>
  <c r="J2284" s="1"/>
  <c r="K2284" s="1"/>
  <c r="I2285"/>
  <c r="I2284" s="1"/>
  <c r="H2285"/>
  <c r="L2301"/>
  <c r="J2300"/>
  <c r="I2300"/>
  <c r="H2300"/>
  <c r="L2299"/>
  <c r="J2298"/>
  <c r="J2297" s="1"/>
  <c r="I2298"/>
  <c r="I2297" s="1"/>
  <c r="H2298"/>
  <c r="L2291"/>
  <c r="J2292"/>
  <c r="K2292" s="1"/>
  <c r="I2292"/>
  <c r="I2290" s="1"/>
  <c r="H2292"/>
  <c r="H2290" s="1"/>
  <c r="J2289"/>
  <c r="K2289" s="1"/>
  <c r="I2289"/>
  <c r="I2288" s="1"/>
  <c r="H2289"/>
  <c r="H2288" s="1"/>
  <c r="L2279"/>
  <c r="J2278"/>
  <c r="J2277" s="1"/>
  <c r="I2278"/>
  <c r="I2277" s="1"/>
  <c r="I2276" s="1"/>
  <c r="H2278"/>
  <c r="H2277" s="1"/>
  <c r="H2276" s="1"/>
  <c r="L2268"/>
  <c r="L2267"/>
  <c r="J2266"/>
  <c r="K2266" s="1"/>
  <c r="I2266"/>
  <c r="H2266"/>
  <c r="J2263"/>
  <c r="J2262" s="1"/>
  <c r="K2262" s="1"/>
  <c r="I2263"/>
  <c r="I2262" s="1"/>
  <c r="H2263"/>
  <c r="L2257"/>
  <c r="L2255"/>
  <c r="J2256"/>
  <c r="I2256"/>
  <c r="J2254"/>
  <c r="I2254"/>
  <c r="H2256"/>
  <c r="H2254"/>
  <c r="J2252"/>
  <c r="K2252" s="1"/>
  <c r="I2252"/>
  <c r="I2251" s="1"/>
  <c r="H2252"/>
  <c r="H2251" s="1"/>
  <c r="J2250"/>
  <c r="J2249" s="1"/>
  <c r="I2250"/>
  <c r="I2249" s="1"/>
  <c r="H2250"/>
  <c r="L2248"/>
  <c r="J2247"/>
  <c r="I2247"/>
  <c r="H2247"/>
  <c r="J2244"/>
  <c r="J2243" s="1"/>
  <c r="I2244"/>
  <c r="H2244"/>
  <c r="H2243" s="1"/>
  <c r="J2294"/>
  <c r="K2294" s="1"/>
  <c r="I2294"/>
  <c r="I2293" s="1"/>
  <c r="J2286"/>
  <c r="K2286" s="1"/>
  <c r="I2286"/>
  <c r="J2274"/>
  <c r="J2273" s="1"/>
  <c r="I2274"/>
  <c r="I2273" s="1"/>
  <c r="I2272" s="1"/>
  <c r="J2270"/>
  <c r="J2269" s="1"/>
  <c r="K2269" s="1"/>
  <c r="I2270"/>
  <c r="I2269" s="1"/>
  <c r="J2264"/>
  <c r="K2264" s="1"/>
  <c r="I2264"/>
  <c r="J2258"/>
  <c r="I2258"/>
  <c r="J2245"/>
  <c r="K2245" s="1"/>
  <c r="I2245"/>
  <c r="I2243"/>
  <c r="H2294"/>
  <c r="H2293" s="1"/>
  <c r="H2286"/>
  <c r="H2274"/>
  <c r="H2270"/>
  <c r="H2264"/>
  <c r="H2258"/>
  <c r="H2245"/>
  <c r="J2308"/>
  <c r="K2308" s="1"/>
  <c r="I2308"/>
  <c r="I2307" s="1"/>
  <c r="I2306" s="1"/>
  <c r="I2305" s="1"/>
  <c r="I2304" s="1"/>
  <c r="I2303" s="1"/>
  <c r="H2308"/>
  <c r="H2307" s="1"/>
  <c r="J2225"/>
  <c r="J2224" s="1"/>
  <c r="K2224" s="1"/>
  <c r="I2225"/>
  <c r="I2224" s="1"/>
  <c r="H2225"/>
  <c r="H2224" s="1"/>
  <c r="J2234"/>
  <c r="I2234"/>
  <c r="J2232"/>
  <c r="K2232" s="1"/>
  <c r="I2232"/>
  <c r="J2228"/>
  <c r="K2228" s="1"/>
  <c r="I2228"/>
  <c r="J2226"/>
  <c r="I2226"/>
  <c r="H2234"/>
  <c r="H2232"/>
  <c r="H2228"/>
  <c r="H2226"/>
  <c r="L2217"/>
  <c r="J2216"/>
  <c r="J2215" s="1"/>
  <c r="J2214" s="1"/>
  <c r="I2216"/>
  <c r="I2215" s="1"/>
  <c r="I2214" s="1"/>
  <c r="H2216"/>
  <c r="H2215" s="1"/>
  <c r="H2214" s="1"/>
  <c r="L2210"/>
  <c r="J2209"/>
  <c r="J2208" s="1"/>
  <c r="I2209"/>
  <c r="I2208" s="1"/>
  <c r="H2209"/>
  <c r="H2208" s="1"/>
  <c r="L2197"/>
  <c r="J2196"/>
  <c r="J2195" s="1"/>
  <c r="I2196"/>
  <c r="I2195" s="1"/>
  <c r="H2196"/>
  <c r="H2195" s="1"/>
  <c r="J2187"/>
  <c r="J2186" s="1"/>
  <c r="K2186" s="1"/>
  <c r="I2187"/>
  <c r="I2186" s="1"/>
  <c r="H2187"/>
  <c r="L2194"/>
  <c r="J2192"/>
  <c r="K2192" s="1"/>
  <c r="I2192"/>
  <c r="I2191" s="1"/>
  <c r="H2192"/>
  <c r="H2191" s="1"/>
  <c r="L2178"/>
  <c r="J2176"/>
  <c r="K2176" s="1"/>
  <c r="I2176"/>
  <c r="I2175" s="1"/>
  <c r="H2176"/>
  <c r="H2175" s="1"/>
  <c r="J2212"/>
  <c r="K2212" s="1"/>
  <c r="I2212"/>
  <c r="I2211" s="1"/>
  <c r="J2205"/>
  <c r="J2204" s="1"/>
  <c r="K2204" s="1"/>
  <c r="I2205"/>
  <c r="I2204" s="1"/>
  <c r="I2203" s="1"/>
  <c r="J2200"/>
  <c r="J2199" s="1"/>
  <c r="K2199" s="1"/>
  <c r="I2200"/>
  <c r="I2199" s="1"/>
  <c r="I2198" s="1"/>
  <c r="J2184"/>
  <c r="J2183" s="1"/>
  <c r="K2183" s="1"/>
  <c r="I2184"/>
  <c r="I2183" s="1"/>
  <c r="J2180"/>
  <c r="K2180" s="1"/>
  <c r="I2180"/>
  <c r="I2179" s="1"/>
  <c r="J2172"/>
  <c r="J2171" s="1"/>
  <c r="K2171" s="1"/>
  <c r="I2172"/>
  <c r="I2171" s="1"/>
  <c r="I2170" s="1"/>
  <c r="H2212"/>
  <c r="H2205"/>
  <c r="H2200"/>
  <c r="H2184"/>
  <c r="H2183" s="1"/>
  <c r="H2180"/>
  <c r="H2172"/>
  <c r="H2171" s="1"/>
  <c r="J2166"/>
  <c r="I2166"/>
  <c r="J2164"/>
  <c r="K2164" s="1"/>
  <c r="I2164"/>
  <c r="J2161"/>
  <c r="I2161"/>
  <c r="J2159"/>
  <c r="K2159" s="1"/>
  <c r="I2159"/>
  <c r="J2156"/>
  <c r="I2156"/>
  <c r="J2154"/>
  <c r="K2154" s="1"/>
  <c r="I2154"/>
  <c r="J2151"/>
  <c r="K2151" s="1"/>
  <c r="I2151"/>
  <c r="J2149"/>
  <c r="K2149" s="1"/>
  <c r="I2149"/>
  <c r="J2146"/>
  <c r="I2146"/>
  <c r="J2144"/>
  <c r="K2144" s="1"/>
  <c r="I2144"/>
  <c r="J2141"/>
  <c r="K2141" s="1"/>
  <c r="I2141"/>
  <c r="J2139"/>
  <c r="K2139" s="1"/>
  <c r="I2139"/>
  <c r="J2136"/>
  <c r="J2135" s="1"/>
  <c r="I2136"/>
  <c r="I2135" s="1"/>
  <c r="J2132"/>
  <c r="J2131" s="1"/>
  <c r="K2131" s="1"/>
  <c r="I2132"/>
  <c r="I2131" s="1"/>
  <c r="J2129"/>
  <c r="J2128" s="1"/>
  <c r="K2128" s="1"/>
  <c r="I2129"/>
  <c r="I2128" s="1"/>
  <c r="H2166"/>
  <c r="H2164"/>
  <c r="H2161"/>
  <c r="H2159"/>
  <c r="H2156"/>
  <c r="H2154"/>
  <c r="H2151"/>
  <c r="H2149"/>
  <c r="H2146"/>
  <c r="H2144"/>
  <c r="H2141"/>
  <c r="H2139"/>
  <c r="H2136"/>
  <c r="H2135" s="1"/>
  <c r="H2132"/>
  <c r="H2131" s="1"/>
  <c r="H2129"/>
  <c r="H2128" s="1"/>
  <c r="J2122"/>
  <c r="J2121" s="1"/>
  <c r="I2122"/>
  <c r="I2121" s="1"/>
  <c r="H2122"/>
  <c r="H2121" s="1"/>
  <c r="L2124"/>
  <c r="J2123"/>
  <c r="I2123"/>
  <c r="H2123"/>
  <c r="H2047"/>
  <c r="J2028"/>
  <c r="J2027" s="1"/>
  <c r="K2027" s="1"/>
  <c r="I2028"/>
  <c r="I2027" s="1"/>
  <c r="H2028"/>
  <c r="H2027" s="1"/>
  <c r="J2013"/>
  <c r="K2013" s="1"/>
  <c r="I2013"/>
  <c r="I2012" s="1"/>
  <c r="H2013"/>
  <c r="J2005"/>
  <c r="J2004" s="1"/>
  <c r="I2005"/>
  <c r="I2004" s="1"/>
  <c r="H2005"/>
  <c r="H2004" s="1"/>
  <c r="J1995"/>
  <c r="K1995" s="1"/>
  <c r="I1995"/>
  <c r="I1994" s="1"/>
  <c r="H1995"/>
  <c r="L1982"/>
  <c r="L1980"/>
  <c r="J1981"/>
  <c r="I1981"/>
  <c r="J1979"/>
  <c r="I1979"/>
  <c r="H1981"/>
  <c r="H1979"/>
  <c r="J2116"/>
  <c r="K2116" s="1"/>
  <c r="I2116"/>
  <c r="J2114"/>
  <c r="K2114" s="1"/>
  <c r="I2114"/>
  <c r="J2109"/>
  <c r="J2108" s="1"/>
  <c r="I2109"/>
  <c r="I2108" s="1"/>
  <c r="I2107" s="1"/>
  <c r="I2106" s="1"/>
  <c r="J2104"/>
  <c r="K2104" s="1"/>
  <c r="I2104"/>
  <c r="J2102"/>
  <c r="K2102" s="1"/>
  <c r="I2102"/>
  <c r="J2098"/>
  <c r="K2098" s="1"/>
  <c r="I2098"/>
  <c r="I2097" s="1"/>
  <c r="J2095"/>
  <c r="I2095"/>
  <c r="I2094" s="1"/>
  <c r="J2092"/>
  <c r="K2092" s="1"/>
  <c r="I2092"/>
  <c r="J2090"/>
  <c r="K2090" s="1"/>
  <c r="I2090"/>
  <c r="J2087"/>
  <c r="K2087" s="1"/>
  <c r="I2087"/>
  <c r="J2085"/>
  <c r="I2085"/>
  <c r="J2082"/>
  <c r="K2082" s="1"/>
  <c r="I2082"/>
  <c r="J2080"/>
  <c r="K2080" s="1"/>
  <c r="I2080"/>
  <c r="J2077"/>
  <c r="I2077"/>
  <c r="J2075"/>
  <c r="K2075" s="1"/>
  <c r="I2075"/>
  <c r="J2072"/>
  <c r="K2072" s="1"/>
  <c r="I2072"/>
  <c r="J2070"/>
  <c r="I2070"/>
  <c r="J2067"/>
  <c r="K2067" s="1"/>
  <c r="I2067"/>
  <c r="J2065"/>
  <c r="I2065"/>
  <c r="J2062"/>
  <c r="K2062" s="1"/>
  <c r="I2062"/>
  <c r="J2060"/>
  <c r="K2060" s="1"/>
  <c r="I2060"/>
  <c r="J2057"/>
  <c r="K2057" s="1"/>
  <c r="I2057"/>
  <c r="J2055"/>
  <c r="K2055" s="1"/>
  <c r="I2055"/>
  <c r="J2052"/>
  <c r="I2052"/>
  <c r="J2050"/>
  <c r="I2050"/>
  <c r="J2047"/>
  <c r="K2047" s="1"/>
  <c r="I2047"/>
  <c r="J2045"/>
  <c r="K2045" s="1"/>
  <c r="I2045"/>
  <c r="J2042"/>
  <c r="K2042" s="1"/>
  <c r="I2042"/>
  <c r="J2040"/>
  <c r="K2040" s="1"/>
  <c r="I2040"/>
  <c r="J2037"/>
  <c r="I2037"/>
  <c r="J2035"/>
  <c r="K2035" s="1"/>
  <c r="I2035"/>
  <c r="J2032"/>
  <c r="K2032" s="1"/>
  <c r="I2032"/>
  <c r="J2030"/>
  <c r="K2030" s="1"/>
  <c r="I2030"/>
  <c r="J2025"/>
  <c r="K2025" s="1"/>
  <c r="I2025"/>
  <c r="J2022"/>
  <c r="K2022" s="1"/>
  <c r="I2022"/>
  <c r="J2020"/>
  <c r="K2020" s="1"/>
  <c r="I2020"/>
  <c r="J2017"/>
  <c r="I2017"/>
  <c r="J2015"/>
  <c r="K2015" s="1"/>
  <c r="I2015"/>
  <c r="J2010"/>
  <c r="K2010" s="1"/>
  <c r="I2010"/>
  <c r="J2007"/>
  <c r="K2007" s="1"/>
  <c r="I2007"/>
  <c r="I2006" s="1"/>
  <c r="J2002"/>
  <c r="K2002" s="1"/>
  <c r="I2002"/>
  <c r="J1999"/>
  <c r="K1999" s="1"/>
  <c r="I1999"/>
  <c r="J1997"/>
  <c r="K1997" s="1"/>
  <c r="I1997"/>
  <c r="J1992"/>
  <c r="K1992" s="1"/>
  <c r="I1992"/>
  <c r="J1989"/>
  <c r="K1989" s="1"/>
  <c r="I1989"/>
  <c r="J1987"/>
  <c r="K1987" s="1"/>
  <c r="I1987"/>
  <c r="J1984"/>
  <c r="J1983" s="1"/>
  <c r="K1983" s="1"/>
  <c r="I1984"/>
  <c r="I1983" s="1"/>
  <c r="J1976"/>
  <c r="K1976" s="1"/>
  <c r="I1976"/>
  <c r="J1974"/>
  <c r="K1974" s="1"/>
  <c r="I1974"/>
  <c r="J1971"/>
  <c r="K1971" s="1"/>
  <c r="I1971"/>
  <c r="J1969"/>
  <c r="K1969" s="1"/>
  <c r="I1969"/>
  <c r="J1966"/>
  <c r="K1966" s="1"/>
  <c r="I1966"/>
  <c r="J1964"/>
  <c r="K1964" s="1"/>
  <c r="I1964"/>
  <c r="J1961"/>
  <c r="K1961" s="1"/>
  <c r="I1961"/>
  <c r="J1959"/>
  <c r="I1959"/>
  <c r="J1956"/>
  <c r="K1956" s="1"/>
  <c r="I1956"/>
  <c r="J1954"/>
  <c r="I1954"/>
  <c r="J1951"/>
  <c r="K1951" s="1"/>
  <c r="I1951"/>
  <c r="J1949"/>
  <c r="I1949"/>
  <c r="J1946"/>
  <c r="J1945" s="1"/>
  <c r="K1945" s="1"/>
  <c r="I1946"/>
  <c r="I1945" s="1"/>
  <c r="J1943"/>
  <c r="K1943" s="1"/>
  <c r="I1943"/>
  <c r="I1942" s="1"/>
  <c r="H2116"/>
  <c r="H2114"/>
  <c r="H2109"/>
  <c r="H2108" s="1"/>
  <c r="H2107" s="1"/>
  <c r="H2104"/>
  <c r="H2102"/>
  <c r="H2098"/>
  <c r="H2097" s="1"/>
  <c r="H2095"/>
  <c r="H2094" s="1"/>
  <c r="H2092"/>
  <c r="H2090"/>
  <c r="H2087"/>
  <c r="H2085"/>
  <c r="H2082"/>
  <c r="H2080"/>
  <c r="H2077"/>
  <c r="L2076"/>
  <c r="H2072"/>
  <c r="H2070"/>
  <c r="H2067"/>
  <c r="H2065"/>
  <c r="H2062"/>
  <c r="H2060"/>
  <c r="H2057"/>
  <c r="H2055"/>
  <c r="H2052"/>
  <c r="H2050"/>
  <c r="H2045"/>
  <c r="H2042"/>
  <c r="H2040"/>
  <c r="H2037"/>
  <c r="H2035"/>
  <c r="H2032"/>
  <c r="H2030"/>
  <c r="H2025"/>
  <c r="H2022"/>
  <c r="H2020"/>
  <c r="H2017"/>
  <c r="H2015"/>
  <c r="H2010"/>
  <c r="H2007"/>
  <c r="H2006" s="1"/>
  <c r="H2002"/>
  <c r="H1999"/>
  <c r="H1997"/>
  <c r="H1992"/>
  <c r="H1989"/>
  <c r="H1987"/>
  <c r="H1984"/>
  <c r="H1983" s="1"/>
  <c r="H1976"/>
  <c r="H1974"/>
  <c r="H1971"/>
  <c r="H1969"/>
  <c r="H1966"/>
  <c r="H1964"/>
  <c r="H1961"/>
  <c r="H1959"/>
  <c r="H1956"/>
  <c r="H1954"/>
  <c r="H1951"/>
  <c r="H1949"/>
  <c r="H1946"/>
  <c r="H1945" s="1"/>
  <c r="H1943"/>
  <c r="L1938"/>
  <c r="J1937"/>
  <c r="J1936" s="1"/>
  <c r="J1935" s="1"/>
  <c r="I1937"/>
  <c r="I1936" s="1"/>
  <c r="I1935" s="1"/>
  <c r="H1937"/>
  <c r="H1936" s="1"/>
  <c r="H1935" s="1"/>
  <c r="L1928"/>
  <c r="J1927"/>
  <c r="J1926" s="1"/>
  <c r="I1927"/>
  <c r="I1926" s="1"/>
  <c r="H1927"/>
  <c r="H1926" s="1"/>
  <c r="L1917"/>
  <c r="L1916"/>
  <c r="L1913"/>
  <c r="J1915"/>
  <c r="J1914" s="1"/>
  <c r="I1915"/>
  <c r="I1914" s="1"/>
  <c r="J1912"/>
  <c r="J1911" s="1"/>
  <c r="I1912"/>
  <c r="I1911" s="1"/>
  <c r="H1915"/>
  <c r="H1914" s="1"/>
  <c r="H1912"/>
  <c r="H1911" s="1"/>
  <c r="J1889"/>
  <c r="J1887" s="1"/>
  <c r="K1887" s="1"/>
  <c r="I1889"/>
  <c r="I1887" s="1"/>
  <c r="H1889"/>
  <c r="H1887" s="1"/>
  <c r="J1886"/>
  <c r="I1886"/>
  <c r="H1886"/>
  <c r="J1885"/>
  <c r="I1885"/>
  <c r="H1885"/>
  <c r="L1883"/>
  <c r="J1882"/>
  <c r="I1882"/>
  <c r="H1882"/>
  <c r="K1879"/>
  <c r="I1879"/>
  <c r="I1878" s="1"/>
  <c r="H1879"/>
  <c r="J1933"/>
  <c r="J1932" s="1"/>
  <c r="K1932" s="1"/>
  <c r="I1933"/>
  <c r="I1932" s="1"/>
  <c r="J1930"/>
  <c r="J1929" s="1"/>
  <c r="I1930"/>
  <c r="I1929" s="1"/>
  <c r="J1923"/>
  <c r="I1923"/>
  <c r="I1922" s="1"/>
  <c r="I1921" s="1"/>
  <c r="J1919"/>
  <c r="J1918" s="1"/>
  <c r="I1919"/>
  <c r="I1918" s="1"/>
  <c r="J1907"/>
  <c r="J1906" s="1"/>
  <c r="J1905" s="1"/>
  <c r="K1905" s="1"/>
  <c r="I1907"/>
  <c r="I1906" s="1"/>
  <c r="I1905" s="1"/>
  <c r="J1903"/>
  <c r="J1902" s="1"/>
  <c r="K1902" s="1"/>
  <c r="I1903"/>
  <c r="I1902" s="1"/>
  <c r="J1899"/>
  <c r="J1898" s="1"/>
  <c r="K1898" s="1"/>
  <c r="I1899"/>
  <c r="I1898" s="1"/>
  <c r="J1896"/>
  <c r="K1896" s="1"/>
  <c r="I1896"/>
  <c r="J1894"/>
  <c r="I1894"/>
  <c r="J1891"/>
  <c r="J1890" s="1"/>
  <c r="K1890" s="1"/>
  <c r="I1891"/>
  <c r="I1890" s="1"/>
  <c r="J1880"/>
  <c r="K1880" s="1"/>
  <c r="I1880"/>
  <c r="H1933"/>
  <c r="H1930"/>
  <c r="H1923"/>
  <c r="H1922" s="1"/>
  <c r="H1921" s="1"/>
  <c r="H1919"/>
  <c r="H1918" s="1"/>
  <c r="H1907"/>
  <c r="H1903"/>
  <c r="H1899"/>
  <c r="H1896"/>
  <c r="H1894"/>
  <c r="H1891"/>
  <c r="H1880"/>
  <c r="J1872"/>
  <c r="K1872" s="1"/>
  <c r="I1872"/>
  <c r="J1870"/>
  <c r="K1870" s="1"/>
  <c r="I1870"/>
  <c r="H1872"/>
  <c r="H1870"/>
  <c r="J1857"/>
  <c r="K1857" s="1"/>
  <c r="I1857"/>
  <c r="I1855" s="1"/>
  <c r="I1854" s="1"/>
  <c r="H1857"/>
  <c r="H1855" s="1"/>
  <c r="J1853"/>
  <c r="J1852" s="1"/>
  <c r="I1853"/>
  <c r="I1852" s="1"/>
  <c r="H1853"/>
  <c r="J1850"/>
  <c r="I1850"/>
  <c r="H1850"/>
  <c r="L1851"/>
  <c r="J1862"/>
  <c r="J1861" s="1"/>
  <c r="K1861" s="1"/>
  <c r="I1862"/>
  <c r="I1861" s="1"/>
  <c r="J1859"/>
  <c r="J1858" s="1"/>
  <c r="K1858" s="1"/>
  <c r="I1859"/>
  <c r="I1858" s="1"/>
  <c r="H1862"/>
  <c r="H1861" s="1"/>
  <c r="H1859"/>
  <c r="L1837"/>
  <c r="J1836"/>
  <c r="J1835" s="1"/>
  <c r="I1836"/>
  <c r="I1835" s="1"/>
  <c r="H1836"/>
  <c r="H1835" s="1"/>
  <c r="L1843"/>
  <c r="J1842"/>
  <c r="J1841" s="1"/>
  <c r="I1842"/>
  <c r="I1841" s="1"/>
  <c r="H1842"/>
  <c r="J1831"/>
  <c r="K1831" s="1"/>
  <c r="I1831"/>
  <c r="I1830" s="1"/>
  <c r="H1831"/>
  <c r="J1826"/>
  <c r="K1826" s="1"/>
  <c r="I1826"/>
  <c r="I1824" s="1"/>
  <c r="H1826"/>
  <c r="H1824" s="1"/>
  <c r="L1823"/>
  <c r="J1822"/>
  <c r="I1822"/>
  <c r="H1822"/>
  <c r="I1819"/>
  <c r="I1818" s="1"/>
  <c r="H1819"/>
  <c r="H1818" s="1"/>
  <c r="J1813"/>
  <c r="I1813"/>
  <c r="H1813"/>
  <c r="H1811" s="1"/>
  <c r="J1806"/>
  <c r="J1805" s="1"/>
  <c r="K1805" s="1"/>
  <c r="I1806"/>
  <c r="I1805" s="1"/>
  <c r="H1806"/>
  <c r="L1798"/>
  <c r="L1795"/>
  <c r="J1797"/>
  <c r="J1796" s="1"/>
  <c r="I1797"/>
  <c r="I1796" s="1"/>
  <c r="J1794"/>
  <c r="I1794"/>
  <c r="I1793" s="1"/>
  <c r="H1797"/>
  <c r="H1796" s="1"/>
  <c r="H1794"/>
  <c r="H1793" s="1"/>
  <c r="J1839"/>
  <c r="J1838" s="1"/>
  <c r="I1839"/>
  <c r="I1838" s="1"/>
  <c r="J1832"/>
  <c r="K1832" s="1"/>
  <c r="I1832"/>
  <c r="J1828"/>
  <c r="K1828" s="1"/>
  <c r="I1828"/>
  <c r="J1820"/>
  <c r="K1820" s="1"/>
  <c r="I1820"/>
  <c r="J1815"/>
  <c r="K1815" s="1"/>
  <c r="I1815"/>
  <c r="I1814" s="1"/>
  <c r="J1811"/>
  <c r="K1811" s="1"/>
  <c r="I1811"/>
  <c r="J1809"/>
  <c r="K1809" s="1"/>
  <c r="I1809"/>
  <c r="J1807"/>
  <c r="I1807"/>
  <c r="J1800"/>
  <c r="J1799" s="1"/>
  <c r="K1799" s="1"/>
  <c r="I1800"/>
  <c r="I1799" s="1"/>
  <c r="H1839"/>
  <c r="H1832"/>
  <c r="H1828"/>
  <c r="H1820"/>
  <c r="H1815"/>
  <c r="H1814" s="1"/>
  <c r="H1809"/>
  <c r="H1807"/>
  <c r="H1800"/>
  <c r="J1786"/>
  <c r="J1785" s="1"/>
  <c r="I1786"/>
  <c r="I1785" s="1"/>
  <c r="I1784" s="1"/>
  <c r="I1783" s="1"/>
  <c r="J1781"/>
  <c r="K1781" s="1"/>
  <c r="I1781"/>
  <c r="I1780" s="1"/>
  <c r="I1779" s="1"/>
  <c r="I1778" s="1"/>
  <c r="I1777" s="1"/>
  <c r="H1786"/>
  <c r="H1785" s="1"/>
  <c r="H1784" s="1"/>
  <c r="H1781"/>
  <c r="L1759"/>
  <c r="J1758"/>
  <c r="I1758"/>
  <c r="H1758"/>
  <c r="L1757"/>
  <c r="L1756"/>
  <c r="L1754"/>
  <c r="J1755"/>
  <c r="I1755"/>
  <c r="J1753"/>
  <c r="I1753"/>
  <c r="H1755"/>
  <c r="H1753"/>
  <c r="J1737"/>
  <c r="J1736" s="1"/>
  <c r="K1736" s="1"/>
  <c r="H1737"/>
  <c r="J1733"/>
  <c r="J1732" s="1"/>
  <c r="K1732" s="1"/>
  <c r="I1733"/>
  <c r="I1732" s="1"/>
  <c r="H1733"/>
  <c r="H1732" s="1"/>
  <c r="J1772"/>
  <c r="K1772" s="1"/>
  <c r="I1772"/>
  <c r="J1769"/>
  <c r="I1769"/>
  <c r="J1767"/>
  <c r="K1767" s="1"/>
  <c r="I1767"/>
  <c r="J1764"/>
  <c r="K1764" s="1"/>
  <c r="I1764"/>
  <c r="I1763" s="1"/>
  <c r="J1761"/>
  <c r="J1760" s="1"/>
  <c r="K1760" s="1"/>
  <c r="I1761"/>
  <c r="I1760" s="1"/>
  <c r="J1749"/>
  <c r="I1749"/>
  <c r="J1747"/>
  <c r="K1747" s="1"/>
  <c r="I1747"/>
  <c r="H1772"/>
  <c r="H1769"/>
  <c r="H1767"/>
  <c r="H1764"/>
  <c r="H1763" s="1"/>
  <c r="H1761"/>
  <c r="H1749"/>
  <c r="H1747"/>
  <c r="J1739"/>
  <c r="J1738" s="1"/>
  <c r="K1738" s="1"/>
  <c r="I1739"/>
  <c r="I1738" s="1"/>
  <c r="J1734"/>
  <c r="K1734" s="1"/>
  <c r="I1734"/>
  <c r="H1739"/>
  <c r="H1734"/>
  <c r="I1695"/>
  <c r="I1693" s="1"/>
  <c r="H1695"/>
  <c r="H1693" s="1"/>
  <c r="J1692"/>
  <c r="J1691" s="1"/>
  <c r="K1691" s="1"/>
  <c r="I1692"/>
  <c r="I1691" s="1"/>
  <c r="H1692"/>
  <c r="H1691" s="1"/>
  <c r="L1719"/>
  <c r="J1720"/>
  <c r="K1720" s="1"/>
  <c r="I1720"/>
  <c r="H1720"/>
  <c r="J1718"/>
  <c r="I1718"/>
  <c r="H1718"/>
  <c r="L1715"/>
  <c r="J1714"/>
  <c r="J1713" s="1"/>
  <c r="J1712" s="1"/>
  <c r="I1714"/>
  <c r="I1713" s="1"/>
  <c r="I1712" s="1"/>
  <c r="H1714"/>
  <c r="H1713" s="1"/>
  <c r="H1712" s="1"/>
  <c r="H1705"/>
  <c r="H1704" s="1"/>
  <c r="J1695"/>
  <c r="J1693" s="1"/>
  <c r="K1693" s="1"/>
  <c r="L1694"/>
  <c r="J1688"/>
  <c r="J1687" s="1"/>
  <c r="K1687" s="1"/>
  <c r="I1688"/>
  <c r="I1687" s="1"/>
  <c r="H1688"/>
  <c r="H1687" s="1"/>
  <c r="L1661"/>
  <c r="J1660"/>
  <c r="I1660"/>
  <c r="I1659" s="1"/>
  <c r="I1658" s="1"/>
  <c r="H1660"/>
  <c r="H1659" s="1"/>
  <c r="H1658" s="1"/>
  <c r="J1657"/>
  <c r="J1656" s="1"/>
  <c r="K1656" s="1"/>
  <c r="I1657"/>
  <c r="I1656" s="1"/>
  <c r="H1657"/>
  <c r="L1654"/>
  <c r="J1653"/>
  <c r="K1653" s="1"/>
  <c r="I1653"/>
  <c r="H1653"/>
  <c r="J1650"/>
  <c r="K1650" s="1"/>
  <c r="I1650"/>
  <c r="I1649" s="1"/>
  <c r="H1650"/>
  <c r="J1619"/>
  <c r="J1618" s="1"/>
  <c r="I1619"/>
  <c r="I1618" s="1"/>
  <c r="H1619"/>
  <c r="H1618" s="1"/>
  <c r="L1620"/>
  <c r="L1612"/>
  <c r="J1611"/>
  <c r="J1610" s="1"/>
  <c r="J1609" s="1"/>
  <c r="J1608" s="1"/>
  <c r="J1607" s="1"/>
  <c r="J1606" s="1"/>
  <c r="I1611"/>
  <c r="I1610" s="1"/>
  <c r="I1609" s="1"/>
  <c r="I1608" s="1"/>
  <c r="I1607" s="1"/>
  <c r="I1606" s="1"/>
  <c r="H1611"/>
  <c r="H1610" s="1"/>
  <c r="H1609" s="1"/>
  <c r="H1608" s="1"/>
  <c r="H1607" s="1"/>
  <c r="H1606" s="1"/>
  <c r="J1723"/>
  <c r="J1722" s="1"/>
  <c r="K1722" s="1"/>
  <c r="I1723"/>
  <c r="I1722" s="1"/>
  <c r="K1711"/>
  <c r="I1710"/>
  <c r="I1709" s="1"/>
  <c r="I1708" s="1"/>
  <c r="J1706"/>
  <c r="K1706" s="1"/>
  <c r="I1706"/>
  <c r="J1704"/>
  <c r="I1704"/>
  <c r="J1700"/>
  <c r="K1700" s="1"/>
  <c r="I1700"/>
  <c r="I1699" s="1"/>
  <c r="J1697"/>
  <c r="J1696" s="1"/>
  <c r="K1696" s="1"/>
  <c r="I1697"/>
  <c r="I1696" s="1"/>
  <c r="J1689"/>
  <c r="K1689" s="1"/>
  <c r="I1689"/>
  <c r="J1683"/>
  <c r="J1682" s="1"/>
  <c r="K1682" s="1"/>
  <c r="I1683"/>
  <c r="I1682" s="1"/>
  <c r="J1680"/>
  <c r="K1680" s="1"/>
  <c r="I1680"/>
  <c r="I1679" s="1"/>
  <c r="J1676"/>
  <c r="K1676" s="1"/>
  <c r="I1676"/>
  <c r="I1675" s="1"/>
  <c r="J1673"/>
  <c r="K1673" s="1"/>
  <c r="I1673"/>
  <c r="I1672" s="1"/>
  <c r="J1669"/>
  <c r="K1669" s="1"/>
  <c r="I1669"/>
  <c r="I1668" s="1"/>
  <c r="J1666"/>
  <c r="J1665" s="1"/>
  <c r="I1666"/>
  <c r="I1665" s="1"/>
  <c r="J1651"/>
  <c r="K1651" s="1"/>
  <c r="I1651"/>
  <c r="J1645"/>
  <c r="K1645" s="1"/>
  <c r="I1645"/>
  <c r="J1643"/>
  <c r="K1643" s="1"/>
  <c r="I1643"/>
  <c r="J1639"/>
  <c r="K1639" s="1"/>
  <c r="I1639"/>
  <c r="I1638" s="1"/>
  <c r="J1636"/>
  <c r="K1636" s="1"/>
  <c r="I1636"/>
  <c r="I1635" s="1"/>
  <c r="J1633"/>
  <c r="J1632" s="1"/>
  <c r="K1632" s="1"/>
  <c r="I1633"/>
  <c r="I1632" s="1"/>
  <c r="J1630"/>
  <c r="J1629" s="1"/>
  <c r="K1629" s="1"/>
  <c r="I1630"/>
  <c r="I1629" s="1"/>
  <c r="J1622"/>
  <c r="J1621" s="1"/>
  <c r="I1622"/>
  <c r="I1621" s="1"/>
  <c r="I1617" s="1"/>
  <c r="H1723"/>
  <c r="H1722" s="1"/>
  <c r="H1710"/>
  <c r="H1706"/>
  <c r="H1700"/>
  <c r="H1697"/>
  <c r="H1696" s="1"/>
  <c r="H1689"/>
  <c r="H1683"/>
  <c r="H1680"/>
  <c r="H1676"/>
  <c r="H1673"/>
  <c r="H1672" s="1"/>
  <c r="H1669"/>
  <c r="H1668" s="1"/>
  <c r="H1666"/>
  <c r="H1665" s="1"/>
  <c r="H1651"/>
  <c r="H1645"/>
  <c r="H1643"/>
  <c r="H1639"/>
  <c r="H1638" s="1"/>
  <c r="H1636"/>
  <c r="H1633"/>
  <c r="H1632" s="1"/>
  <c r="H1630"/>
  <c r="H1629" s="1"/>
  <c r="H1622"/>
  <c r="H1621" s="1"/>
  <c r="L1603"/>
  <c r="J1602"/>
  <c r="J1601" s="1"/>
  <c r="J1600" s="1"/>
  <c r="I1602"/>
  <c r="I1601" s="1"/>
  <c r="I1600" s="1"/>
  <c r="H1602"/>
  <c r="H1601" s="1"/>
  <c r="J1526"/>
  <c r="J1525" s="1"/>
  <c r="I1526"/>
  <c r="I1525" s="1"/>
  <c r="I1524" s="1"/>
  <c r="I1523" s="1"/>
  <c r="H1526"/>
  <c r="H1525" s="1"/>
  <c r="H1524" s="1"/>
  <c r="L1543"/>
  <c r="H1542"/>
  <c r="H1541" s="1"/>
  <c r="L1541" s="1"/>
  <c r="L1528"/>
  <c r="J1513"/>
  <c r="L1513" s="1"/>
  <c r="L1512"/>
  <c r="I1511"/>
  <c r="H1511"/>
  <c r="J1506"/>
  <c r="J1505" s="1"/>
  <c r="I1506"/>
  <c r="I1505" s="1"/>
  <c r="H1506"/>
  <c r="H1505" s="1"/>
  <c r="J1598"/>
  <c r="J1597" s="1"/>
  <c r="K1597" s="1"/>
  <c r="I1598"/>
  <c r="I1597" s="1"/>
  <c r="J1595"/>
  <c r="J1594" s="1"/>
  <c r="K1594" s="1"/>
  <c r="I1595"/>
  <c r="I1594" s="1"/>
  <c r="J1591"/>
  <c r="K1591" s="1"/>
  <c r="I1591"/>
  <c r="I1590" s="1"/>
  <c r="J1588"/>
  <c r="J1587" s="1"/>
  <c r="I1588"/>
  <c r="I1587" s="1"/>
  <c r="J1582"/>
  <c r="J1581" s="1"/>
  <c r="K1581" s="1"/>
  <c r="I1582"/>
  <c r="I1581" s="1"/>
  <c r="J1579"/>
  <c r="J1578" s="1"/>
  <c r="I1579"/>
  <c r="I1578" s="1"/>
  <c r="J1573"/>
  <c r="J1572" s="1"/>
  <c r="K1572" s="1"/>
  <c r="I1573"/>
  <c r="I1572" s="1"/>
  <c r="J1570"/>
  <c r="J1569" s="1"/>
  <c r="I1570"/>
  <c r="I1569" s="1"/>
  <c r="J1558"/>
  <c r="J1557" s="1"/>
  <c r="I1558"/>
  <c r="I1557" s="1"/>
  <c r="I1556" s="1"/>
  <c r="I1555" s="1"/>
  <c r="I1554" s="1"/>
  <c r="I1553" s="1"/>
  <c r="J1550"/>
  <c r="K1550" s="1"/>
  <c r="I1550"/>
  <c r="I1549" s="1"/>
  <c r="I1548" s="1"/>
  <c r="I1547" s="1"/>
  <c r="I1546" s="1"/>
  <c r="I1545" s="1"/>
  <c r="J1538"/>
  <c r="J1537" s="1"/>
  <c r="I1538"/>
  <c r="I1537" s="1"/>
  <c r="I1536" s="1"/>
  <c r="J1534"/>
  <c r="K1534" s="1"/>
  <c r="I1534"/>
  <c r="J1532"/>
  <c r="K1532" s="1"/>
  <c r="I1532"/>
  <c r="J1520"/>
  <c r="J1519" s="1"/>
  <c r="I1520"/>
  <c r="I1519" s="1"/>
  <c r="I1518" s="1"/>
  <c r="I1517" s="1"/>
  <c r="J1515"/>
  <c r="J1514" s="1"/>
  <c r="K1514" s="1"/>
  <c r="I1515"/>
  <c r="I1514" s="1"/>
  <c r="J1509"/>
  <c r="K1509" s="1"/>
  <c r="I1509"/>
  <c r="J1507"/>
  <c r="K1507" s="1"/>
  <c r="I1507"/>
  <c r="J1499"/>
  <c r="K1499" s="1"/>
  <c r="I1499"/>
  <c r="I1498" s="1"/>
  <c r="I1497" s="1"/>
  <c r="I1496" s="1"/>
  <c r="I1495" s="1"/>
  <c r="H1598"/>
  <c r="H1597" s="1"/>
  <c r="H1595"/>
  <c r="H1591"/>
  <c r="H1588"/>
  <c r="H1587" s="1"/>
  <c r="H1582"/>
  <c r="H1581" s="1"/>
  <c r="H1579"/>
  <c r="H1578" s="1"/>
  <c r="H1573"/>
  <c r="H1572" s="1"/>
  <c r="H1570"/>
  <c r="H1569" s="1"/>
  <c r="H1558"/>
  <c r="H1550"/>
  <c r="H1549" s="1"/>
  <c r="H1548" s="1"/>
  <c r="H1547" s="1"/>
  <c r="H1538"/>
  <c r="H1534"/>
  <c r="H1532"/>
  <c r="H1520"/>
  <c r="H1519" s="1"/>
  <c r="H1515"/>
  <c r="H1514" s="1"/>
  <c r="H1509"/>
  <c r="H1507"/>
  <c r="H1499"/>
  <c r="J1493"/>
  <c r="J1492" s="1"/>
  <c r="K1492" s="1"/>
  <c r="I1493"/>
  <c r="I1492" s="1"/>
  <c r="J1490"/>
  <c r="J1489" s="1"/>
  <c r="I1490"/>
  <c r="I1489" s="1"/>
  <c r="H1493"/>
  <c r="H1492" s="1"/>
  <c r="H1490"/>
  <c r="H1489" s="1"/>
  <c r="L1479"/>
  <c r="J1478"/>
  <c r="J1477" s="1"/>
  <c r="I1478"/>
  <c r="I1477" s="1"/>
  <c r="H1478"/>
  <c r="H1477" s="1"/>
  <c r="L1464"/>
  <c r="J1463"/>
  <c r="J1462" s="1"/>
  <c r="I1463"/>
  <c r="I1462" s="1"/>
  <c r="H1463"/>
  <c r="H1462" s="1"/>
  <c r="J1457"/>
  <c r="K1457" s="1"/>
  <c r="I1457"/>
  <c r="I1455" s="1"/>
  <c r="H1457"/>
  <c r="H1455" s="1"/>
  <c r="L1453"/>
  <c r="J1452"/>
  <c r="K1452" s="1"/>
  <c r="I1452"/>
  <c r="H1452"/>
  <c r="J1449"/>
  <c r="K1449" s="1"/>
  <c r="I1449"/>
  <c r="I1448" s="1"/>
  <c r="H1449"/>
  <c r="H1448" s="1"/>
  <c r="L1349"/>
  <c r="L1346"/>
  <c r="J1348"/>
  <c r="J1347" s="1"/>
  <c r="I1348"/>
  <c r="I1347" s="1"/>
  <c r="J1345"/>
  <c r="J1344" s="1"/>
  <c r="I1345"/>
  <c r="I1344" s="1"/>
  <c r="H1348"/>
  <c r="H1345"/>
  <c r="H1344" s="1"/>
  <c r="L1340"/>
  <c r="L1337"/>
  <c r="L1334"/>
  <c r="J1339"/>
  <c r="J1338" s="1"/>
  <c r="I1339"/>
  <c r="I1338" s="1"/>
  <c r="J1336"/>
  <c r="J1335" s="1"/>
  <c r="I1336"/>
  <c r="I1335" s="1"/>
  <c r="J1333"/>
  <c r="J1332" s="1"/>
  <c r="I1333"/>
  <c r="I1332" s="1"/>
  <c r="H1339"/>
  <c r="H1338" s="1"/>
  <c r="H1336"/>
  <c r="H1335" s="1"/>
  <c r="H1333"/>
  <c r="L1325"/>
  <c r="L1328"/>
  <c r="L1322"/>
  <c r="L1319"/>
  <c r="L1316"/>
  <c r="J1327"/>
  <c r="J1326" s="1"/>
  <c r="I1327"/>
  <c r="I1326" s="1"/>
  <c r="J1324"/>
  <c r="I1324"/>
  <c r="I1323" s="1"/>
  <c r="J1321"/>
  <c r="J1320" s="1"/>
  <c r="I1321"/>
  <c r="I1320" s="1"/>
  <c r="J1318"/>
  <c r="J1317" s="1"/>
  <c r="I1318"/>
  <c r="I1317" s="1"/>
  <c r="J1315"/>
  <c r="J1314" s="1"/>
  <c r="I1315"/>
  <c r="I1314" s="1"/>
  <c r="H1327"/>
  <c r="H1326" s="1"/>
  <c r="H1324"/>
  <c r="H1323" s="1"/>
  <c r="H1321"/>
  <c r="H1320" s="1"/>
  <c r="H1318"/>
  <c r="H1315"/>
  <c r="H1314" s="1"/>
  <c r="L1310"/>
  <c r="J1309"/>
  <c r="J1308" s="1"/>
  <c r="I1309"/>
  <c r="I1308" s="1"/>
  <c r="H1309"/>
  <c r="H1308" s="1"/>
  <c r="L1292"/>
  <c r="J1291"/>
  <c r="J1290" s="1"/>
  <c r="I1291"/>
  <c r="I1290" s="1"/>
  <c r="H1291"/>
  <c r="H1290" s="1"/>
  <c r="L1289"/>
  <c r="J1288"/>
  <c r="J1287" s="1"/>
  <c r="I1288"/>
  <c r="I1287" s="1"/>
  <c r="H1288"/>
  <c r="H1287" s="1"/>
  <c r="J1466"/>
  <c r="J1465" s="1"/>
  <c r="I1466"/>
  <c r="I1465" s="1"/>
  <c r="J1459"/>
  <c r="K1459" s="1"/>
  <c r="I1459"/>
  <c r="I1458" s="1"/>
  <c r="J1450"/>
  <c r="K1450" s="1"/>
  <c r="I1450"/>
  <c r="J1444"/>
  <c r="J1443" s="1"/>
  <c r="K1443" s="1"/>
  <c r="I1444"/>
  <c r="I1443" s="1"/>
  <c r="J1441"/>
  <c r="K1441" s="1"/>
  <c r="I1441"/>
  <c r="I1440" s="1"/>
  <c r="J1437"/>
  <c r="J1436" s="1"/>
  <c r="K1436" s="1"/>
  <c r="I1437"/>
  <c r="I1436" s="1"/>
  <c r="J1434"/>
  <c r="J1433" s="1"/>
  <c r="K1433" s="1"/>
  <c r="I1434"/>
  <c r="I1433" s="1"/>
  <c r="J1431"/>
  <c r="J1430" s="1"/>
  <c r="K1430" s="1"/>
  <c r="I1431"/>
  <c r="I1430" s="1"/>
  <c r="J1428"/>
  <c r="J1427" s="1"/>
  <c r="K1427" s="1"/>
  <c r="I1428"/>
  <c r="I1427" s="1"/>
  <c r="J1425"/>
  <c r="J1424" s="1"/>
  <c r="K1424" s="1"/>
  <c r="I1425"/>
  <c r="I1424" s="1"/>
  <c r="J1422"/>
  <c r="J1421" s="1"/>
  <c r="K1421" s="1"/>
  <c r="I1422"/>
  <c r="I1421" s="1"/>
  <c r="J1419"/>
  <c r="J1418" s="1"/>
  <c r="K1418" s="1"/>
  <c r="I1419"/>
  <c r="I1418" s="1"/>
  <c r="J1416"/>
  <c r="J1415" s="1"/>
  <c r="K1415" s="1"/>
  <c r="I1416"/>
  <c r="I1415" s="1"/>
  <c r="J1413"/>
  <c r="K1413" s="1"/>
  <c r="I1413"/>
  <c r="I1412" s="1"/>
  <c r="J1410"/>
  <c r="J1409" s="1"/>
  <c r="K1409" s="1"/>
  <c r="I1410"/>
  <c r="I1409" s="1"/>
  <c r="J1407"/>
  <c r="K1407" s="1"/>
  <c r="I1407"/>
  <c r="I1406" s="1"/>
  <c r="J1404"/>
  <c r="J1403" s="1"/>
  <c r="K1403" s="1"/>
  <c r="I1404"/>
  <c r="I1403" s="1"/>
  <c r="J1401"/>
  <c r="J1400" s="1"/>
  <c r="K1400" s="1"/>
  <c r="I1401"/>
  <c r="I1400" s="1"/>
  <c r="J1398"/>
  <c r="J1397" s="1"/>
  <c r="K1397" s="1"/>
  <c r="I1398"/>
  <c r="I1397" s="1"/>
  <c r="J1395"/>
  <c r="K1395" s="1"/>
  <c r="I1395"/>
  <c r="I1394" s="1"/>
  <c r="J1392"/>
  <c r="J1391" s="1"/>
  <c r="K1391" s="1"/>
  <c r="I1392"/>
  <c r="I1391" s="1"/>
  <c r="J1389"/>
  <c r="J1388" s="1"/>
  <c r="K1388" s="1"/>
  <c r="I1389"/>
  <c r="I1388" s="1"/>
  <c r="J1386"/>
  <c r="J1385" s="1"/>
  <c r="K1385" s="1"/>
  <c r="I1386"/>
  <c r="I1385" s="1"/>
  <c r="J1383"/>
  <c r="J1382" s="1"/>
  <c r="K1382" s="1"/>
  <c r="I1383"/>
  <c r="I1382" s="1"/>
  <c r="J1380"/>
  <c r="J1379" s="1"/>
  <c r="K1379" s="1"/>
  <c r="I1380"/>
  <c r="I1379" s="1"/>
  <c r="J1377"/>
  <c r="K1377" s="1"/>
  <c r="I1377"/>
  <c r="I1376" s="1"/>
  <c r="J1374"/>
  <c r="J1373" s="1"/>
  <c r="K1373" s="1"/>
  <c r="I1374"/>
  <c r="I1373" s="1"/>
  <c r="J1371"/>
  <c r="J1370" s="1"/>
  <c r="K1370" s="1"/>
  <c r="I1371"/>
  <c r="I1370" s="1"/>
  <c r="J1368"/>
  <c r="J1367" s="1"/>
  <c r="K1367" s="1"/>
  <c r="I1368"/>
  <c r="I1367" s="1"/>
  <c r="J1365"/>
  <c r="K1365" s="1"/>
  <c r="I1365"/>
  <c r="I1364" s="1"/>
  <c r="J1362"/>
  <c r="J1361" s="1"/>
  <c r="K1361" s="1"/>
  <c r="I1362"/>
  <c r="I1361" s="1"/>
  <c r="J1359"/>
  <c r="J1358" s="1"/>
  <c r="K1358" s="1"/>
  <c r="I1359"/>
  <c r="I1358" s="1"/>
  <c r="J1356"/>
  <c r="K1356" s="1"/>
  <c r="I1356"/>
  <c r="J1354"/>
  <c r="I1354"/>
  <c r="J1351"/>
  <c r="J1350" s="1"/>
  <c r="K1350" s="1"/>
  <c r="I1351"/>
  <c r="I1350" s="1"/>
  <c r="J1342"/>
  <c r="J1341" s="1"/>
  <c r="K1341" s="1"/>
  <c r="I1342"/>
  <c r="I1341" s="1"/>
  <c r="J1330"/>
  <c r="J1329" s="1"/>
  <c r="K1329" s="1"/>
  <c r="I1330"/>
  <c r="I1329" s="1"/>
  <c r="J1312"/>
  <c r="J1311" s="1"/>
  <c r="K1311" s="1"/>
  <c r="I1312"/>
  <c r="I1311" s="1"/>
  <c r="J1306"/>
  <c r="J1305" s="1"/>
  <c r="K1305" s="1"/>
  <c r="I1306"/>
  <c r="I1305" s="1"/>
  <c r="J1303"/>
  <c r="J1302" s="1"/>
  <c r="K1302" s="1"/>
  <c r="I1303"/>
  <c r="I1302" s="1"/>
  <c r="J1300"/>
  <c r="J1299" s="1"/>
  <c r="K1299" s="1"/>
  <c r="I1300"/>
  <c r="I1299" s="1"/>
  <c r="J1297"/>
  <c r="J1296" s="1"/>
  <c r="K1296" s="1"/>
  <c r="I1297"/>
  <c r="I1296" s="1"/>
  <c r="J1294"/>
  <c r="J1293" s="1"/>
  <c r="K1293" s="1"/>
  <c r="I1294"/>
  <c r="I1293" s="1"/>
  <c r="J1285"/>
  <c r="J1284" s="1"/>
  <c r="K1284" s="1"/>
  <c r="I1285"/>
  <c r="I1284" s="1"/>
  <c r="H1466"/>
  <c r="H1459"/>
  <c r="H1450"/>
  <c r="H1444"/>
  <c r="H1443" s="1"/>
  <c r="H1441"/>
  <c r="H1437"/>
  <c r="H1434"/>
  <c r="H1431"/>
  <c r="H1428"/>
  <c r="H1427" s="1"/>
  <c r="H1425"/>
  <c r="H1424" s="1"/>
  <c r="H1422"/>
  <c r="H1421" s="1"/>
  <c r="H1419"/>
  <c r="H1416"/>
  <c r="H1413"/>
  <c r="H1410"/>
  <c r="H1407"/>
  <c r="H1404"/>
  <c r="H1403" s="1"/>
  <c r="H1401"/>
  <c r="H1398"/>
  <c r="H1395"/>
  <c r="H1392"/>
  <c r="H1389"/>
  <c r="H1388" s="1"/>
  <c r="H1386"/>
  <c r="H1385" s="1"/>
  <c r="H1383"/>
  <c r="H1380"/>
  <c r="H1379" s="1"/>
  <c r="H1377"/>
  <c r="H1374"/>
  <c r="H1373" s="1"/>
  <c r="H1371"/>
  <c r="H1368"/>
  <c r="H1365"/>
  <c r="H1364" s="1"/>
  <c r="H1362"/>
  <c r="H1359"/>
  <c r="H1356"/>
  <c r="H1354"/>
  <c r="H1351"/>
  <c r="H1350" s="1"/>
  <c r="H1342"/>
  <c r="H1330"/>
  <c r="H1312"/>
  <c r="H1306"/>
  <c r="H1303"/>
  <c r="H1300"/>
  <c r="H1297"/>
  <c r="H1296" s="1"/>
  <c r="H1294"/>
  <c r="H1293" s="1"/>
  <c r="J1282"/>
  <c r="J1281" s="1"/>
  <c r="I1282"/>
  <c r="I1281" s="1"/>
  <c r="H1285"/>
  <c r="H1284" s="1"/>
  <c r="H1282"/>
  <c r="J1274"/>
  <c r="I1274"/>
  <c r="I1273" s="1"/>
  <c r="I1272" s="1"/>
  <c r="I1271" s="1"/>
  <c r="I1270" s="1"/>
  <c r="J1268"/>
  <c r="J1267" s="1"/>
  <c r="I1268"/>
  <c r="I1267" s="1"/>
  <c r="I1266" s="1"/>
  <c r="I1265" s="1"/>
  <c r="H1274"/>
  <c r="H1273" s="1"/>
  <c r="H1268"/>
  <c r="J1471"/>
  <c r="I1471"/>
  <c r="I1470" s="1"/>
  <c r="I1469" s="1"/>
  <c r="I1468" s="1"/>
  <c r="H1471"/>
  <c r="H1470" s="1"/>
  <c r="H1469" s="1"/>
  <c r="J1481"/>
  <c r="K1481" s="1"/>
  <c r="I1481"/>
  <c r="I1480" s="1"/>
  <c r="H1481"/>
  <c r="J1260"/>
  <c r="K1260" s="1"/>
  <c r="I1260"/>
  <c r="I1259" s="1"/>
  <c r="I1258" s="1"/>
  <c r="I1257" s="1"/>
  <c r="I1256" s="1"/>
  <c r="J1254"/>
  <c r="J1253" s="1"/>
  <c r="K1253" s="1"/>
  <c r="I1254"/>
  <c r="I1253" s="1"/>
  <c r="J1251"/>
  <c r="J1250" s="1"/>
  <c r="K1250" s="1"/>
  <c r="I1251"/>
  <c r="I1250" s="1"/>
  <c r="J1248"/>
  <c r="J1247" s="1"/>
  <c r="K1247" s="1"/>
  <c r="I1248"/>
  <c r="I1247" s="1"/>
  <c r="J1245"/>
  <c r="K1245" s="1"/>
  <c r="I1245"/>
  <c r="J1243"/>
  <c r="I1243"/>
  <c r="J1240"/>
  <c r="J1239" s="1"/>
  <c r="K1239" s="1"/>
  <c r="I1240"/>
  <c r="I1239" s="1"/>
  <c r="J1237"/>
  <c r="K1237" s="1"/>
  <c r="I1237"/>
  <c r="J1235"/>
  <c r="K1235" s="1"/>
  <c r="I1235"/>
  <c r="J1232"/>
  <c r="K1232" s="1"/>
  <c r="I1232"/>
  <c r="J1230"/>
  <c r="K1230" s="1"/>
  <c r="I1230"/>
  <c r="J1227"/>
  <c r="J1226" s="1"/>
  <c r="K1226" s="1"/>
  <c r="I1227"/>
  <c r="I1226" s="1"/>
  <c r="J1223"/>
  <c r="I1223"/>
  <c r="I1222" s="1"/>
  <c r="J1220"/>
  <c r="J1219" s="1"/>
  <c r="K1219" s="1"/>
  <c r="I1220"/>
  <c r="I1219" s="1"/>
  <c r="H1260"/>
  <c r="H1259" s="1"/>
  <c r="H1254"/>
  <c r="H1251"/>
  <c r="H1250" s="1"/>
  <c r="H1248"/>
  <c r="H1245"/>
  <c r="H1243"/>
  <c r="H1240"/>
  <c r="H1239" s="1"/>
  <c r="H1237"/>
  <c r="H1235"/>
  <c r="H1232"/>
  <c r="H1230"/>
  <c r="H1227"/>
  <c r="H1223"/>
  <c r="H1222" s="1"/>
  <c r="H1220"/>
  <c r="H1219" s="1"/>
  <c r="L1213"/>
  <c r="J1212"/>
  <c r="J1211" s="1"/>
  <c r="J1210" s="1"/>
  <c r="I1212"/>
  <c r="I1211" s="1"/>
  <c r="I1210" s="1"/>
  <c r="H1212"/>
  <c r="H1211" s="1"/>
  <c r="L1175"/>
  <c r="J1174"/>
  <c r="J1173" s="1"/>
  <c r="I1174"/>
  <c r="I1173" s="1"/>
  <c r="H1174"/>
  <c r="H1173" s="1"/>
  <c r="L1160"/>
  <c r="J1161"/>
  <c r="K1161" s="1"/>
  <c r="I1159"/>
  <c r="H1159"/>
  <c r="J1154"/>
  <c r="J1153" s="1"/>
  <c r="I1154"/>
  <c r="I1153" s="1"/>
  <c r="H1154"/>
  <c r="H1153" s="1"/>
  <c r="J1149"/>
  <c r="K1149" s="1"/>
  <c r="I1149"/>
  <c r="I1148" s="1"/>
  <c r="H1149"/>
  <c r="L1115"/>
  <c r="J1114"/>
  <c r="J1113" s="1"/>
  <c r="I1114"/>
  <c r="I1113" s="1"/>
  <c r="H1114"/>
  <c r="H1113" s="1"/>
  <c r="L1112"/>
  <c r="L1110"/>
  <c r="L1108"/>
  <c r="J1111"/>
  <c r="I1111"/>
  <c r="J1109"/>
  <c r="I1109"/>
  <c r="J1107"/>
  <c r="I1107"/>
  <c r="H1111"/>
  <c r="H1109"/>
  <c r="H1107"/>
  <c r="J1094"/>
  <c r="K1094" s="1"/>
  <c r="I1094"/>
  <c r="H1094"/>
  <c r="J1093"/>
  <c r="I1093"/>
  <c r="H1093"/>
  <c r="J1208"/>
  <c r="K1208" s="1"/>
  <c r="I1208"/>
  <c r="I1207" s="1"/>
  <c r="I1206" s="1"/>
  <c r="J1204"/>
  <c r="J1203" s="1"/>
  <c r="J1202" s="1"/>
  <c r="I1204"/>
  <c r="I1203" s="1"/>
  <c r="I1202" s="1"/>
  <c r="I1201" s="1"/>
  <c r="J1199"/>
  <c r="J1198" s="1"/>
  <c r="J1197" s="1"/>
  <c r="K1197" s="1"/>
  <c r="I1199"/>
  <c r="I1198" s="1"/>
  <c r="I1197" s="1"/>
  <c r="J1195"/>
  <c r="J1194" s="1"/>
  <c r="I1195"/>
  <c r="I1194" s="1"/>
  <c r="I1193" s="1"/>
  <c r="J1191"/>
  <c r="I1191"/>
  <c r="I1190" s="1"/>
  <c r="I1189" s="1"/>
  <c r="J1185"/>
  <c r="K1185" s="1"/>
  <c r="I1185"/>
  <c r="I1184" s="1"/>
  <c r="I1183" s="1"/>
  <c r="I1182" s="1"/>
  <c r="J1180"/>
  <c r="K1180" s="1"/>
  <c r="I1180"/>
  <c r="J1178"/>
  <c r="I1178"/>
  <c r="J1171"/>
  <c r="K1171" s="1"/>
  <c r="I1171"/>
  <c r="I1170" s="1"/>
  <c r="J1168"/>
  <c r="K1168" s="1"/>
  <c r="I1168"/>
  <c r="J1165"/>
  <c r="K1165" s="1"/>
  <c r="I1165"/>
  <c r="J1163"/>
  <c r="K1163" s="1"/>
  <c r="I1163"/>
  <c r="J1157"/>
  <c r="K1157" s="1"/>
  <c r="I1157"/>
  <c r="J1155"/>
  <c r="K1155" s="1"/>
  <c r="I1155"/>
  <c r="J1150"/>
  <c r="I1150"/>
  <c r="J1143"/>
  <c r="J1142" s="1"/>
  <c r="K1142" s="1"/>
  <c r="I1143"/>
  <c r="I1142" s="1"/>
  <c r="J1140"/>
  <c r="J1139" s="1"/>
  <c r="I1140"/>
  <c r="I1139" s="1"/>
  <c r="J1136"/>
  <c r="I1136"/>
  <c r="J1134"/>
  <c r="K1134" s="1"/>
  <c r="I1134"/>
  <c r="J1132"/>
  <c r="K1132" s="1"/>
  <c r="I1132"/>
  <c r="J1129"/>
  <c r="K1129" s="1"/>
  <c r="I1129"/>
  <c r="I1128" s="1"/>
  <c r="J1126"/>
  <c r="J1125" s="1"/>
  <c r="K1125" s="1"/>
  <c r="I1126"/>
  <c r="I1125" s="1"/>
  <c r="J1122"/>
  <c r="K1122" s="1"/>
  <c r="I1122"/>
  <c r="J1120"/>
  <c r="I1120"/>
  <c r="J1117"/>
  <c r="J1116" s="1"/>
  <c r="I1117"/>
  <c r="I1116" s="1"/>
  <c r="J1103"/>
  <c r="J1102" s="1"/>
  <c r="K1102" s="1"/>
  <c r="I1103"/>
  <c r="I1102" s="1"/>
  <c r="J1099"/>
  <c r="J1098" s="1"/>
  <c r="K1098" s="1"/>
  <c r="I1099"/>
  <c r="I1098" s="1"/>
  <c r="J1096"/>
  <c r="J1095" s="1"/>
  <c r="K1095" s="1"/>
  <c r="I1096"/>
  <c r="I1095" s="1"/>
  <c r="J1089"/>
  <c r="I1089"/>
  <c r="I1088" s="1"/>
  <c r="H1208"/>
  <c r="H1204"/>
  <c r="H1199"/>
  <c r="H1195"/>
  <c r="H1191"/>
  <c r="H1190" s="1"/>
  <c r="H1185"/>
  <c r="H1184" s="1"/>
  <c r="H1183" s="1"/>
  <c r="H1180"/>
  <c r="H1178"/>
  <c r="H1171"/>
  <c r="H1170" s="1"/>
  <c r="H1168"/>
  <c r="H1165"/>
  <c r="H1163"/>
  <c r="H1157"/>
  <c r="H1155"/>
  <c r="H1150"/>
  <c r="H1143"/>
  <c r="H1142" s="1"/>
  <c r="H1140"/>
  <c r="H1139" s="1"/>
  <c r="H1136"/>
  <c r="H1134"/>
  <c r="H1132"/>
  <c r="H1129"/>
  <c r="H1126"/>
  <c r="H1122"/>
  <c r="H1120"/>
  <c r="H1117"/>
  <c r="H1103"/>
  <c r="H1102" s="1"/>
  <c r="H1099"/>
  <c r="H1098" s="1"/>
  <c r="H1096"/>
  <c r="H1089"/>
  <c r="H1088" s="1"/>
  <c r="L1084"/>
  <c r="J1083"/>
  <c r="J1082" s="1"/>
  <c r="J1081" s="1"/>
  <c r="I1083"/>
  <c r="I1082" s="1"/>
  <c r="I1081" s="1"/>
  <c r="H1083"/>
  <c r="H1082" s="1"/>
  <c r="J1056"/>
  <c r="J1055" s="1"/>
  <c r="J1054" s="1"/>
  <c r="I1056"/>
  <c r="I1055" s="1"/>
  <c r="I1054" s="1"/>
  <c r="H1056"/>
  <c r="H1055" s="1"/>
  <c r="H1054" s="1"/>
  <c r="L1058"/>
  <c r="L1057"/>
  <c r="L1053"/>
  <c r="J1052"/>
  <c r="J1051" s="1"/>
  <c r="I1052"/>
  <c r="I1051" s="1"/>
  <c r="H1052"/>
  <c r="H1051" s="1"/>
  <c r="J1047"/>
  <c r="K1047" s="1"/>
  <c r="I1047"/>
  <c r="H1047"/>
  <c r="J1046"/>
  <c r="K1046" s="1"/>
  <c r="I1046"/>
  <c r="H1046"/>
  <c r="L1043"/>
  <c r="J1042"/>
  <c r="J1041" s="1"/>
  <c r="I1042"/>
  <c r="I1041" s="1"/>
  <c r="H1042"/>
  <c r="H1041" s="1"/>
  <c r="L1040"/>
  <c r="J1039"/>
  <c r="J1038" s="1"/>
  <c r="I1039"/>
  <c r="I1038" s="1"/>
  <c r="H1039"/>
  <c r="H1038" s="1"/>
  <c r="L1034"/>
  <c r="L1032"/>
  <c r="J1033"/>
  <c r="I1033"/>
  <c r="J1031"/>
  <c r="I1031"/>
  <c r="H1033"/>
  <c r="H1031"/>
  <c r="J1021"/>
  <c r="J1020" s="1"/>
  <c r="I1021"/>
  <c r="I1020" s="1"/>
  <c r="L1022"/>
  <c r="H1021"/>
  <c r="H1020" s="1"/>
  <c r="L1018"/>
  <c r="J1017"/>
  <c r="J1016" s="1"/>
  <c r="J1015" s="1"/>
  <c r="I1017"/>
  <c r="I1016" s="1"/>
  <c r="I1015" s="1"/>
  <c r="H1017"/>
  <c r="H1016" s="1"/>
  <c r="H1015" s="1"/>
  <c r="L991"/>
  <c r="J990"/>
  <c r="J989" s="1"/>
  <c r="J988" s="1"/>
  <c r="J987" s="1"/>
  <c r="I990"/>
  <c r="I989" s="1"/>
  <c r="I988" s="1"/>
  <c r="I987" s="1"/>
  <c r="H990"/>
  <c r="L984"/>
  <c r="L983"/>
  <c r="J982"/>
  <c r="J981" s="1"/>
  <c r="J980" s="1"/>
  <c r="J979" s="1"/>
  <c r="I982"/>
  <c r="I981" s="1"/>
  <c r="I980" s="1"/>
  <c r="I979" s="1"/>
  <c r="H982"/>
  <c r="L963"/>
  <c r="J961"/>
  <c r="J960" s="1"/>
  <c r="J959" s="1"/>
  <c r="I961"/>
  <c r="I960" s="1"/>
  <c r="I959" s="1"/>
  <c r="H961"/>
  <c r="H960" s="1"/>
  <c r="H959" s="1"/>
  <c r="L964"/>
  <c r="L962"/>
  <c r="J1079"/>
  <c r="J1078" s="1"/>
  <c r="J1077" s="1"/>
  <c r="I1079"/>
  <c r="I1078" s="1"/>
  <c r="I1077" s="1"/>
  <c r="I1076" s="1"/>
  <c r="H1079"/>
  <c r="H1078" s="1"/>
  <c r="H1077" s="1"/>
  <c r="J1072"/>
  <c r="K1072" s="1"/>
  <c r="I1072"/>
  <c r="I1071" s="1"/>
  <c r="I1070" s="1"/>
  <c r="I1069" s="1"/>
  <c r="I1068" s="1"/>
  <c r="H1072"/>
  <c r="H1071" s="1"/>
  <c r="H1070" s="1"/>
  <c r="J1066"/>
  <c r="K1066" s="1"/>
  <c r="I1066"/>
  <c r="I1065" s="1"/>
  <c r="J1063"/>
  <c r="J1062" s="1"/>
  <c r="I1063"/>
  <c r="I1062" s="1"/>
  <c r="J1049"/>
  <c r="J1048" s="1"/>
  <c r="I1049"/>
  <c r="I1048" s="1"/>
  <c r="H1066"/>
  <c r="H1063"/>
  <c r="H1062" s="1"/>
  <c r="H1049"/>
  <c r="H1048" s="1"/>
  <c r="J1027"/>
  <c r="K1027" s="1"/>
  <c r="I1027"/>
  <c r="I1026" s="1"/>
  <c r="J1024"/>
  <c r="J1023" s="1"/>
  <c r="I1024"/>
  <c r="I1023" s="1"/>
  <c r="J1013"/>
  <c r="J1012" s="1"/>
  <c r="I1013"/>
  <c r="I1012" s="1"/>
  <c r="I1011" s="1"/>
  <c r="J1009"/>
  <c r="J1008" s="1"/>
  <c r="J1007" s="1"/>
  <c r="K1007" s="1"/>
  <c r="I1009"/>
  <c r="I1008" s="1"/>
  <c r="I1007" s="1"/>
  <c r="H1027"/>
  <c r="H1026" s="1"/>
  <c r="H1024"/>
  <c r="H1023" s="1"/>
  <c r="H1013"/>
  <c r="H1012" s="1"/>
  <c r="H1011" s="1"/>
  <c r="H1009"/>
  <c r="H1008" s="1"/>
  <c r="J1005"/>
  <c r="J1004" s="1"/>
  <c r="K1004" s="1"/>
  <c r="I1005"/>
  <c r="I1004" s="1"/>
  <c r="J1002"/>
  <c r="J1001" s="1"/>
  <c r="K1001" s="1"/>
  <c r="I1002"/>
  <c r="I1001" s="1"/>
  <c r="J999"/>
  <c r="J998" s="1"/>
  <c r="I999"/>
  <c r="I998" s="1"/>
  <c r="J996"/>
  <c r="J995" s="1"/>
  <c r="I996"/>
  <c r="I995" s="1"/>
  <c r="H1005"/>
  <c r="H1002"/>
  <c r="H1001" s="1"/>
  <c r="H999"/>
  <c r="H998" s="1"/>
  <c r="H996"/>
  <c r="H995" s="1"/>
  <c r="J977"/>
  <c r="K977" s="1"/>
  <c r="I977"/>
  <c r="I976" s="1"/>
  <c r="I975" s="1"/>
  <c r="J973"/>
  <c r="J972" s="1"/>
  <c r="I973"/>
  <c r="I972" s="1"/>
  <c r="I971" s="1"/>
  <c r="J967"/>
  <c r="J966" s="1"/>
  <c r="J965" s="1"/>
  <c r="I967"/>
  <c r="I966" s="1"/>
  <c r="I965" s="1"/>
  <c r="H977"/>
  <c r="H976" s="1"/>
  <c r="H975" s="1"/>
  <c r="H973"/>
  <c r="H967"/>
  <c r="H966" s="1"/>
  <c r="G1833" i="2"/>
  <c r="F1833"/>
  <c r="F1832" s="1"/>
  <c r="F1831" s="1"/>
  <c r="G1830"/>
  <c r="F1830"/>
  <c r="F1829" s="1"/>
  <c r="F1828" s="1"/>
  <c r="E1833"/>
  <c r="E1832" s="1"/>
  <c r="E1831" s="1"/>
  <c r="E1830"/>
  <c r="E1829" s="1"/>
  <c r="E1828" s="1"/>
  <c r="G1825"/>
  <c r="F1825"/>
  <c r="F1824" s="1"/>
  <c r="G1823"/>
  <c r="F1823"/>
  <c r="F1822" s="1"/>
  <c r="G1820"/>
  <c r="F1820"/>
  <c r="F1819" s="1"/>
  <c r="F1818" s="1"/>
  <c r="E1825"/>
  <c r="E1824" s="1"/>
  <c r="E1823"/>
  <c r="E1822" s="1"/>
  <c r="E1820"/>
  <c r="E1819" s="1"/>
  <c r="E1818" s="1"/>
  <c r="E1212"/>
  <c r="E1211" s="1"/>
  <c r="E1210" s="1"/>
  <c r="J951" i="1"/>
  <c r="K951" s="1"/>
  <c r="I951"/>
  <c r="H951"/>
  <c r="H950" s="1"/>
  <c r="L938"/>
  <c r="J937"/>
  <c r="J936" s="1"/>
  <c r="J935" s="1"/>
  <c r="I937"/>
  <c r="I936" s="1"/>
  <c r="I935" s="1"/>
  <c r="H937"/>
  <c r="H936" s="1"/>
  <c r="H935" s="1"/>
  <c r="L910"/>
  <c r="J909"/>
  <c r="J908" s="1"/>
  <c r="J907" s="1"/>
  <c r="J906" s="1"/>
  <c r="I909"/>
  <c r="I908" s="1"/>
  <c r="I907" s="1"/>
  <c r="I906" s="1"/>
  <c r="H909"/>
  <c r="H908" s="1"/>
  <c r="H907" s="1"/>
  <c r="H906" s="1"/>
  <c r="J952"/>
  <c r="K952" s="1"/>
  <c r="I952"/>
  <c r="I950"/>
  <c r="J945"/>
  <c r="J944" s="1"/>
  <c r="I945"/>
  <c r="I944" s="1"/>
  <c r="I943" s="1"/>
  <c r="I942" s="1"/>
  <c r="H952"/>
  <c r="H945"/>
  <c r="H944" s="1"/>
  <c r="J933"/>
  <c r="J932" s="1"/>
  <c r="K932" s="1"/>
  <c r="I933"/>
  <c r="I932" s="1"/>
  <c r="J930"/>
  <c r="J929" s="1"/>
  <c r="I930"/>
  <c r="I929" s="1"/>
  <c r="H933"/>
  <c r="H930"/>
  <c r="H929" s="1"/>
  <c r="J926"/>
  <c r="K926" s="1"/>
  <c r="I926"/>
  <c r="J924"/>
  <c r="I924"/>
  <c r="J921"/>
  <c r="J920" s="1"/>
  <c r="I921"/>
  <c r="I920" s="1"/>
  <c r="J916"/>
  <c r="J915" s="1"/>
  <c r="I916"/>
  <c r="I915" s="1"/>
  <c r="I914" s="1"/>
  <c r="I913" s="1"/>
  <c r="H926"/>
  <c r="H924"/>
  <c r="H921"/>
  <c r="H920" s="1"/>
  <c r="H916"/>
  <c r="H915" s="1"/>
  <c r="G797" i="2"/>
  <c r="F797"/>
  <c r="F796" s="1"/>
  <c r="G795"/>
  <c r="F795"/>
  <c r="F794" s="1"/>
  <c r="G793"/>
  <c r="F793"/>
  <c r="F792" s="1"/>
  <c r="G790"/>
  <c r="F790"/>
  <c r="F789" s="1"/>
  <c r="F788" s="1"/>
  <c r="G787"/>
  <c r="G786" s="1"/>
  <c r="F787"/>
  <c r="F786" s="1"/>
  <c r="F785" s="1"/>
  <c r="G784"/>
  <c r="G783" s="1"/>
  <c r="F784"/>
  <c r="F783" s="1"/>
  <c r="F782" s="1"/>
  <c r="G773"/>
  <c r="F773"/>
  <c r="F772" s="1"/>
  <c r="F771" s="1"/>
  <c r="G769"/>
  <c r="G768" s="1"/>
  <c r="H768" s="1"/>
  <c r="F769"/>
  <c r="F768" s="1"/>
  <c r="G764"/>
  <c r="I764" s="1"/>
  <c r="F764"/>
  <c r="F763" s="1"/>
  <c r="G761"/>
  <c r="H761" s="1"/>
  <c r="F761"/>
  <c r="G760"/>
  <c r="I760" s="1"/>
  <c r="F760"/>
  <c r="G758"/>
  <c r="F758"/>
  <c r="F757" s="1"/>
  <c r="G756"/>
  <c r="H756" s="1"/>
  <c r="F756"/>
  <c r="F755" s="1"/>
  <c r="G751"/>
  <c r="H751" s="1"/>
  <c r="F751"/>
  <c r="F750" s="1"/>
  <c r="G749"/>
  <c r="G748" s="1"/>
  <c r="F749"/>
  <c r="F748" s="1"/>
  <c r="G744"/>
  <c r="G743" s="1"/>
  <c r="F744"/>
  <c r="F743" s="1"/>
  <c r="F742" s="1"/>
  <c r="G741"/>
  <c r="F741"/>
  <c r="F740" s="1"/>
  <c r="F739" s="1"/>
  <c r="G738"/>
  <c r="F738"/>
  <c r="F737" s="1"/>
  <c r="F736" s="1"/>
  <c r="G735"/>
  <c r="F735"/>
  <c r="F734" s="1"/>
  <c r="F733" s="1"/>
  <c r="G732"/>
  <c r="F732"/>
  <c r="F731" s="1"/>
  <c r="F730" s="1"/>
  <c r="G729"/>
  <c r="G728" s="1"/>
  <c r="F729"/>
  <c r="F728" s="1"/>
  <c r="G727"/>
  <c r="F727"/>
  <c r="F726" s="1"/>
  <c r="E744"/>
  <c r="E743" s="1"/>
  <c r="E742" s="1"/>
  <c r="E741"/>
  <c r="E740" s="1"/>
  <c r="E739" s="1"/>
  <c r="E738"/>
  <c r="E737" s="1"/>
  <c r="E736" s="1"/>
  <c r="E735"/>
  <c r="E734" s="1"/>
  <c r="E733" s="1"/>
  <c r="E732"/>
  <c r="E731" s="1"/>
  <c r="E730" s="1"/>
  <c r="E760"/>
  <c r="E758"/>
  <c r="E757" s="1"/>
  <c r="E761"/>
  <c r="E756"/>
  <c r="E755" s="1"/>
  <c r="E751"/>
  <c r="E750" s="1"/>
  <c r="E749"/>
  <c r="E748" s="1"/>
  <c r="E797"/>
  <c r="E796" s="1"/>
  <c r="E729"/>
  <c r="E728" s="1"/>
  <c r="E790"/>
  <c r="E789" s="1"/>
  <c r="E788" s="1"/>
  <c r="E784"/>
  <c r="E783" s="1"/>
  <c r="E782" s="1"/>
  <c r="E787"/>
  <c r="E786" s="1"/>
  <c r="E785" s="1"/>
  <c r="L900" i="1"/>
  <c r="J899"/>
  <c r="K899" s="1"/>
  <c r="I899"/>
  <c r="H899"/>
  <c r="J897"/>
  <c r="I897"/>
  <c r="H897"/>
  <c r="L898"/>
  <c r="J894"/>
  <c r="G754" i="2" s="1"/>
  <c r="I894" i="1"/>
  <c r="I893" s="1"/>
  <c r="H894"/>
  <c r="H893" s="1"/>
  <c r="J887"/>
  <c r="J886" s="1"/>
  <c r="I887"/>
  <c r="I886" s="1"/>
  <c r="H887"/>
  <c r="H886" s="1"/>
  <c r="J895"/>
  <c r="K895" s="1"/>
  <c r="I895"/>
  <c r="J890"/>
  <c r="K890" s="1"/>
  <c r="I890"/>
  <c r="J888"/>
  <c r="K888" s="1"/>
  <c r="I888"/>
  <c r="H895"/>
  <c r="H890"/>
  <c r="H888"/>
  <c r="L882"/>
  <c r="L880"/>
  <c r="J881"/>
  <c r="I881"/>
  <c r="J879"/>
  <c r="I879"/>
  <c r="H881"/>
  <c r="H879"/>
  <c r="J858"/>
  <c r="G767" i="2" s="1"/>
  <c r="I858" i="1"/>
  <c r="F767" i="2" s="1"/>
  <c r="H858" i="1"/>
  <c r="E767" i="2" s="1"/>
  <c r="J857" i="1"/>
  <c r="I857"/>
  <c r="H857"/>
  <c r="E766" i="2" s="1"/>
  <c r="L854" i="1"/>
  <c r="J853"/>
  <c r="J852" s="1"/>
  <c r="I853"/>
  <c r="I852" s="1"/>
  <c r="H853"/>
  <c r="H852" s="1"/>
  <c r="J834"/>
  <c r="I834"/>
  <c r="L835"/>
  <c r="H834"/>
  <c r="J832"/>
  <c r="I832"/>
  <c r="L833"/>
  <c r="H832"/>
  <c r="J875"/>
  <c r="J874" s="1"/>
  <c r="I875"/>
  <c r="I874" s="1"/>
  <c r="I873" s="1"/>
  <c r="J871"/>
  <c r="K871" s="1"/>
  <c r="I871"/>
  <c r="I870" s="1"/>
  <c r="J868"/>
  <c r="K868" s="1"/>
  <c r="I868"/>
  <c r="J865"/>
  <c r="K865" s="1"/>
  <c r="I865"/>
  <c r="J863"/>
  <c r="K863" s="1"/>
  <c r="I863"/>
  <c r="J860"/>
  <c r="K860" s="1"/>
  <c r="I860"/>
  <c r="I859" s="1"/>
  <c r="J850"/>
  <c r="J849" s="1"/>
  <c r="K849" s="1"/>
  <c r="I850"/>
  <c r="I849" s="1"/>
  <c r="J847"/>
  <c r="K847" s="1"/>
  <c r="I847"/>
  <c r="I846" s="1"/>
  <c r="J844"/>
  <c r="J843" s="1"/>
  <c r="K843" s="1"/>
  <c r="I844"/>
  <c r="I843" s="1"/>
  <c r="J841"/>
  <c r="K841" s="1"/>
  <c r="I841"/>
  <c r="I840" s="1"/>
  <c r="J837"/>
  <c r="J836" s="1"/>
  <c r="I837"/>
  <c r="I836" s="1"/>
  <c r="H875"/>
  <c r="H874" s="1"/>
  <c r="H871"/>
  <c r="H870" s="1"/>
  <c r="H868"/>
  <c r="H865"/>
  <c r="H863"/>
  <c r="H860"/>
  <c r="H850"/>
  <c r="H847"/>
  <c r="H846" s="1"/>
  <c r="H844"/>
  <c r="H843" s="1"/>
  <c r="H841"/>
  <c r="H837"/>
  <c r="L825"/>
  <c r="J824"/>
  <c r="J823" s="1"/>
  <c r="J822" s="1"/>
  <c r="I824"/>
  <c r="I823" s="1"/>
  <c r="I822" s="1"/>
  <c r="H824"/>
  <c r="H823" s="1"/>
  <c r="H822" s="1"/>
  <c r="J820"/>
  <c r="J819" s="1"/>
  <c r="I820"/>
  <c r="I819" s="1"/>
  <c r="I818" s="1"/>
  <c r="H820"/>
  <c r="H819" s="1"/>
  <c r="L816"/>
  <c r="J815"/>
  <c r="J814" s="1"/>
  <c r="J813" s="1"/>
  <c r="I815"/>
  <c r="I814" s="1"/>
  <c r="I813" s="1"/>
  <c r="H815"/>
  <c r="H814" s="1"/>
  <c r="H813" s="1"/>
  <c r="J811"/>
  <c r="K811" s="1"/>
  <c r="I811"/>
  <c r="I810" s="1"/>
  <c r="J808"/>
  <c r="J807" s="1"/>
  <c r="K807" s="1"/>
  <c r="I808"/>
  <c r="I807" s="1"/>
  <c r="J805"/>
  <c r="K805" s="1"/>
  <c r="I805"/>
  <c r="I804" s="1"/>
  <c r="H811"/>
  <c r="H808"/>
  <c r="H805"/>
  <c r="J798"/>
  <c r="J797" s="1"/>
  <c r="I798"/>
  <c r="I797" s="1"/>
  <c r="I796" s="1"/>
  <c r="I795" s="1"/>
  <c r="I794" s="1"/>
  <c r="H798"/>
  <c r="H797" s="1"/>
  <c r="H796" s="1"/>
  <c r="H795" s="1"/>
  <c r="H794" s="1"/>
  <c r="L799"/>
  <c r="L779"/>
  <c r="J778"/>
  <c r="J777" s="1"/>
  <c r="J776" s="1"/>
  <c r="I778"/>
  <c r="I777" s="1"/>
  <c r="I776" s="1"/>
  <c r="H778"/>
  <c r="H777" s="1"/>
  <c r="H776" s="1"/>
  <c r="J791"/>
  <c r="J790" s="1"/>
  <c r="K790" s="1"/>
  <c r="I791"/>
  <c r="I790" s="1"/>
  <c r="J788"/>
  <c r="J787" s="1"/>
  <c r="K787" s="1"/>
  <c r="I788"/>
  <c r="I787" s="1"/>
  <c r="J785"/>
  <c r="J784" s="1"/>
  <c r="I785"/>
  <c r="I784" s="1"/>
  <c r="H791"/>
  <c r="H790" s="1"/>
  <c r="H788"/>
  <c r="H785"/>
  <c r="H784" s="1"/>
  <c r="J774"/>
  <c r="K774" s="1"/>
  <c r="I774"/>
  <c r="I773" s="1"/>
  <c r="I772" s="1"/>
  <c r="H774"/>
  <c r="H773" s="1"/>
  <c r="J760"/>
  <c r="K760" s="1"/>
  <c r="I760"/>
  <c r="I759" s="1"/>
  <c r="H760"/>
  <c r="E747" i="2" s="1"/>
  <c r="J766" i="1"/>
  <c r="K766" s="1"/>
  <c r="I766"/>
  <c r="I765" s="1"/>
  <c r="J763"/>
  <c r="K763" s="1"/>
  <c r="I763"/>
  <c r="J761"/>
  <c r="K761" s="1"/>
  <c r="I761"/>
  <c r="H766"/>
  <c r="H765" s="1"/>
  <c r="H763"/>
  <c r="H761"/>
  <c r="J754"/>
  <c r="J753" s="1"/>
  <c r="K753" s="1"/>
  <c r="I754"/>
  <c r="I753" s="1"/>
  <c r="J751"/>
  <c r="K751" s="1"/>
  <c r="I751"/>
  <c r="I750" s="1"/>
  <c r="H754"/>
  <c r="H751"/>
  <c r="H750" s="1"/>
  <c r="E14" i="2"/>
  <c r="E13" s="1"/>
  <c r="E12" s="1"/>
  <c r="E17"/>
  <c r="E16" s="1"/>
  <c r="E15" s="1"/>
  <c r="E26"/>
  <c r="E25" s="1"/>
  <c r="E24" s="1"/>
  <c r="G74"/>
  <c r="F74"/>
  <c r="G73"/>
  <c r="I73" s="1"/>
  <c r="F73"/>
  <c r="G68"/>
  <c r="G67" s="1"/>
  <c r="G66" s="1"/>
  <c r="I66" s="1"/>
  <c r="F68"/>
  <c r="F67" s="1"/>
  <c r="F66" s="1"/>
  <c r="G61"/>
  <c r="F61"/>
  <c r="F60" s="1"/>
  <c r="G59"/>
  <c r="G58" s="1"/>
  <c r="H58" s="1"/>
  <c r="F59"/>
  <c r="F58" s="1"/>
  <c r="E59"/>
  <c r="E58" s="1"/>
  <c r="E61"/>
  <c r="E60" s="1"/>
  <c r="E68"/>
  <c r="E67" s="1"/>
  <c r="E66" s="1"/>
  <c r="G99"/>
  <c r="H99" s="1"/>
  <c r="F99"/>
  <c r="G98"/>
  <c r="H98" s="1"/>
  <c r="F98"/>
  <c r="G96"/>
  <c r="G95" s="1"/>
  <c r="I95" s="1"/>
  <c r="F96"/>
  <c r="F95" s="1"/>
  <c r="G93"/>
  <c r="I93" s="1"/>
  <c r="F93"/>
  <c r="G92"/>
  <c r="H92" s="1"/>
  <c r="F92"/>
  <c r="G90"/>
  <c r="H90" s="1"/>
  <c r="F90"/>
  <c r="G89"/>
  <c r="H89" s="1"/>
  <c r="F89"/>
  <c r="G87"/>
  <c r="G86" s="1"/>
  <c r="H86" s="1"/>
  <c r="F87"/>
  <c r="F86" s="1"/>
  <c r="G84"/>
  <c r="G83" s="1"/>
  <c r="G82" s="1"/>
  <c r="I82" s="1"/>
  <c r="F84"/>
  <c r="F83" s="1"/>
  <c r="F82" s="1"/>
  <c r="E84"/>
  <c r="E83" s="1"/>
  <c r="E82" s="1"/>
  <c r="E87"/>
  <c r="E86" s="1"/>
  <c r="E89"/>
  <c r="E90"/>
  <c r="E93"/>
  <c r="E92"/>
  <c r="E96"/>
  <c r="E95" s="1"/>
  <c r="E98"/>
  <c r="E99"/>
  <c r="E104"/>
  <c r="E103" s="1"/>
  <c r="E102" s="1"/>
  <c r="E112"/>
  <c r="E111" s="1"/>
  <c r="E110" s="1"/>
  <c r="E121"/>
  <c r="E120" s="1"/>
  <c r="E119" s="1"/>
  <c r="G143"/>
  <c r="H143" s="1"/>
  <c r="F143"/>
  <c r="G141"/>
  <c r="I141" s="1"/>
  <c r="F141"/>
  <c r="G140"/>
  <c r="F140"/>
  <c r="G138"/>
  <c r="F138"/>
  <c r="F137" s="1"/>
  <c r="G133"/>
  <c r="F133"/>
  <c r="F132" s="1"/>
  <c r="E133"/>
  <c r="E132" s="1"/>
  <c r="E143"/>
  <c r="E141"/>
  <c r="E140"/>
  <c r="E138"/>
  <c r="E137" s="1"/>
  <c r="G151"/>
  <c r="G150" s="1"/>
  <c r="I150" s="1"/>
  <c r="F151"/>
  <c r="F150" s="1"/>
  <c r="G149"/>
  <c r="I149" s="1"/>
  <c r="F149"/>
  <c r="F148" s="1"/>
  <c r="E149"/>
  <c r="E148" s="1"/>
  <c r="E151"/>
  <c r="E150" s="1"/>
  <c r="G159"/>
  <c r="G158" s="1"/>
  <c r="F159"/>
  <c r="F158" s="1"/>
  <c r="F157" s="1"/>
  <c r="E159"/>
  <c r="E158" s="1"/>
  <c r="E157" s="1"/>
  <c r="G164"/>
  <c r="G163" s="1"/>
  <c r="I163" s="1"/>
  <c r="F164"/>
  <c r="F163" s="1"/>
  <c r="E164"/>
  <c r="E163" s="1"/>
  <c r="E1292"/>
  <c r="E1291" s="1"/>
  <c r="E1290" s="1"/>
  <c r="G1963"/>
  <c r="F1963"/>
  <c r="F1962" s="1"/>
  <c r="F1961" s="1"/>
  <c r="G1960"/>
  <c r="F1960"/>
  <c r="G1959"/>
  <c r="F1959"/>
  <c r="E1959"/>
  <c r="E1963"/>
  <c r="E1962" s="1"/>
  <c r="E1961" s="1"/>
  <c r="J743" i="1"/>
  <c r="J742" s="1"/>
  <c r="I743"/>
  <c r="I742" s="1"/>
  <c r="I741" s="1"/>
  <c r="I740" s="1"/>
  <c r="I739" s="1"/>
  <c r="L744"/>
  <c r="H743"/>
  <c r="H742" s="1"/>
  <c r="H741" s="1"/>
  <c r="H740" s="1"/>
  <c r="H739" s="1"/>
  <c r="J653"/>
  <c r="J652" s="1"/>
  <c r="K652" s="1"/>
  <c r="I653"/>
  <c r="I652" s="1"/>
  <c r="H653"/>
  <c r="E63" i="2" s="1"/>
  <c r="E62" s="1"/>
  <c r="J736" i="1"/>
  <c r="J735" s="1"/>
  <c r="J734" s="1"/>
  <c r="I736"/>
  <c r="I735" s="1"/>
  <c r="I734" s="1"/>
  <c r="H736"/>
  <c r="H735" s="1"/>
  <c r="H734" s="1"/>
  <c r="L737"/>
  <c r="J719"/>
  <c r="J718" s="1"/>
  <c r="I719"/>
  <c r="I718" s="1"/>
  <c r="H719"/>
  <c r="E162" i="2" s="1"/>
  <c r="E161" s="1"/>
  <c r="L721" i="1"/>
  <c r="J720"/>
  <c r="I720"/>
  <c r="H720"/>
  <c r="J713"/>
  <c r="J712" s="1"/>
  <c r="K712" s="1"/>
  <c r="I713"/>
  <c r="I712" s="1"/>
  <c r="H713"/>
  <c r="E153" i="2" s="1"/>
  <c r="E152" s="1"/>
  <c r="J707" i="1"/>
  <c r="J706" s="1"/>
  <c r="I707"/>
  <c r="I706" s="1"/>
  <c r="H707"/>
  <c r="H706" s="1"/>
  <c r="J704"/>
  <c r="J702" s="1"/>
  <c r="K702" s="1"/>
  <c r="I704"/>
  <c r="I702" s="1"/>
  <c r="H704"/>
  <c r="H702" s="1"/>
  <c r="L700"/>
  <c r="J699"/>
  <c r="K699" s="1"/>
  <c r="I699"/>
  <c r="H699"/>
  <c r="I696"/>
  <c r="F136" i="2" s="1"/>
  <c r="F135" s="1"/>
  <c r="H696" i="1"/>
  <c r="H695" s="1"/>
  <c r="J696"/>
  <c r="K696" s="1"/>
  <c r="J691"/>
  <c r="J690" s="1"/>
  <c r="I691"/>
  <c r="I690" s="1"/>
  <c r="H691"/>
  <c r="E131" i="2" s="1"/>
  <c r="E130" s="1"/>
  <c r="L662" i="1"/>
  <c r="J661"/>
  <c r="J660" s="1"/>
  <c r="I661"/>
  <c r="I660" s="1"/>
  <c r="H661"/>
  <c r="H660" s="1"/>
  <c r="J655"/>
  <c r="K655" s="1"/>
  <c r="I655"/>
  <c r="F65" i="2" s="1"/>
  <c r="F64" s="1"/>
  <c r="H655" i="1"/>
  <c r="H654" s="1"/>
  <c r="J647"/>
  <c r="J646" s="1"/>
  <c r="I647"/>
  <c r="I646" s="1"/>
  <c r="H647"/>
  <c r="H646" s="1"/>
  <c r="E74" i="2"/>
  <c r="E73"/>
  <c r="E46"/>
  <c r="E45" s="1"/>
  <c r="G2110"/>
  <c r="I2110" s="1"/>
  <c r="F2110"/>
  <c r="G2109"/>
  <c r="I2109" s="1"/>
  <c r="F2109"/>
  <c r="E2110"/>
  <c r="E2109"/>
  <c r="E126"/>
  <c r="E125" s="1"/>
  <c r="E124"/>
  <c r="E123" s="1"/>
  <c r="E115"/>
  <c r="E114" s="1"/>
  <c r="E113" s="1"/>
  <c r="E109"/>
  <c r="E108" s="1"/>
  <c r="E107"/>
  <c r="E106" s="1"/>
  <c r="E23"/>
  <c r="E22" s="1"/>
  <c r="E21" s="1"/>
  <c r="J598" i="1"/>
  <c r="J597" s="1"/>
  <c r="J596" s="1"/>
  <c r="I598"/>
  <c r="I597" s="1"/>
  <c r="I596" s="1"/>
  <c r="L605"/>
  <c r="J603"/>
  <c r="J602" s="1"/>
  <c r="J601" s="1"/>
  <c r="J600" s="1"/>
  <c r="I603"/>
  <c r="I602" s="1"/>
  <c r="I601" s="1"/>
  <c r="I600" s="1"/>
  <c r="H603"/>
  <c r="H602" s="1"/>
  <c r="H601" s="1"/>
  <c r="H598"/>
  <c r="H597" s="1"/>
  <c r="H596" s="1"/>
  <c r="L604"/>
  <c r="L599"/>
  <c r="J589"/>
  <c r="J588" s="1"/>
  <c r="I589"/>
  <c r="I588" s="1"/>
  <c r="L590"/>
  <c r="L587"/>
  <c r="J586"/>
  <c r="J585" s="1"/>
  <c r="I586"/>
  <c r="I585" s="1"/>
  <c r="H589"/>
  <c r="H588" s="1"/>
  <c r="H586"/>
  <c r="H585" s="1"/>
  <c r="E20" i="2"/>
  <c r="E19" s="1"/>
  <c r="E18" s="1"/>
  <c r="L565" i="1"/>
  <c r="J564"/>
  <c r="J563" s="1"/>
  <c r="I564"/>
  <c r="I563" s="1"/>
  <c r="H564"/>
  <c r="H563" s="1"/>
  <c r="E52" i="2"/>
  <c r="E51" s="1"/>
  <c r="E50" s="1"/>
  <c r="E41"/>
  <c r="E37"/>
  <c r="E36"/>
  <c r="G29"/>
  <c r="G28" s="1"/>
  <c r="G27" s="1"/>
  <c r="I27" s="1"/>
  <c r="F29"/>
  <c r="F28" s="1"/>
  <c r="F27" s="1"/>
  <c r="E29"/>
  <c r="E28" s="1"/>
  <c r="E27" s="1"/>
  <c r="L559" i="1"/>
  <c r="J558"/>
  <c r="J557" s="1"/>
  <c r="J556" s="1"/>
  <c r="J555" s="1"/>
  <c r="I558"/>
  <c r="I557" s="1"/>
  <c r="I556" s="1"/>
  <c r="I555" s="1"/>
  <c r="H558"/>
  <c r="H557" s="1"/>
  <c r="H556" s="1"/>
  <c r="H555" s="1"/>
  <c r="L554"/>
  <c r="L550"/>
  <c r="J553"/>
  <c r="J552" s="1"/>
  <c r="J551" s="1"/>
  <c r="I553"/>
  <c r="I552" s="1"/>
  <c r="I551" s="1"/>
  <c r="H553"/>
  <c r="H552" s="1"/>
  <c r="H551" s="1"/>
  <c r="J549"/>
  <c r="J548" s="1"/>
  <c r="I549"/>
  <c r="I548" s="1"/>
  <c r="H549"/>
  <c r="H548" s="1"/>
  <c r="L544"/>
  <c r="J543"/>
  <c r="J542" s="1"/>
  <c r="I543"/>
  <c r="I542" s="1"/>
  <c r="H543"/>
  <c r="H542" s="1"/>
  <c r="L539"/>
  <c r="J538"/>
  <c r="J537" s="1"/>
  <c r="J536" s="1"/>
  <c r="I538"/>
  <c r="I537" s="1"/>
  <c r="I536" s="1"/>
  <c r="H538"/>
  <c r="H537" s="1"/>
  <c r="H536" s="1"/>
  <c r="L524"/>
  <c r="L523"/>
  <c r="J522"/>
  <c r="J521" s="1"/>
  <c r="I522"/>
  <c r="I521" s="1"/>
  <c r="H522"/>
  <c r="H521" s="1"/>
  <c r="J518"/>
  <c r="J517" s="1"/>
  <c r="J516" s="1"/>
  <c r="I518"/>
  <c r="I517" s="1"/>
  <c r="I516" s="1"/>
  <c r="L519"/>
  <c r="H518"/>
  <c r="H517" s="1"/>
  <c r="H516" s="1"/>
  <c r="E1960" i="2"/>
  <c r="J715" i="1"/>
  <c r="K715" s="1"/>
  <c r="I715"/>
  <c r="I714" s="1"/>
  <c r="H715"/>
  <c r="J710"/>
  <c r="K710" s="1"/>
  <c r="I710"/>
  <c r="J708"/>
  <c r="K708" s="1"/>
  <c r="I708"/>
  <c r="H710"/>
  <c r="H708"/>
  <c r="J697"/>
  <c r="K697" s="1"/>
  <c r="I697"/>
  <c r="J692"/>
  <c r="K692" s="1"/>
  <c r="I692"/>
  <c r="H697"/>
  <c r="H692"/>
  <c r="J686"/>
  <c r="K686" s="1"/>
  <c r="I686"/>
  <c r="I685" s="1"/>
  <c r="J683"/>
  <c r="J682" s="1"/>
  <c r="K682" s="1"/>
  <c r="I683"/>
  <c r="I682" s="1"/>
  <c r="J680"/>
  <c r="K680" s="1"/>
  <c r="I680"/>
  <c r="I679" s="1"/>
  <c r="H686"/>
  <c r="H685" s="1"/>
  <c r="H683"/>
  <c r="H680"/>
  <c r="H679" s="1"/>
  <c r="J675"/>
  <c r="I675"/>
  <c r="J673"/>
  <c r="K673" s="1"/>
  <c r="I673"/>
  <c r="J669"/>
  <c r="K669" s="1"/>
  <c r="I669"/>
  <c r="J666"/>
  <c r="I666"/>
  <c r="J664"/>
  <c r="K664" s="1"/>
  <c r="I664"/>
  <c r="H675"/>
  <c r="H673"/>
  <c r="H669"/>
  <c r="H666"/>
  <c r="H664"/>
  <c r="J657"/>
  <c r="K657" s="1"/>
  <c r="I657"/>
  <c r="I656" s="1"/>
  <c r="H657"/>
  <c r="H656" s="1"/>
  <c r="J650"/>
  <c r="K650" s="1"/>
  <c r="I650"/>
  <c r="J648"/>
  <c r="K648" s="1"/>
  <c r="I648"/>
  <c r="H650"/>
  <c r="H648"/>
  <c r="J642"/>
  <c r="K642" s="1"/>
  <c r="I642"/>
  <c r="I641" s="1"/>
  <c r="I640" s="1"/>
  <c r="H642"/>
  <c r="J638"/>
  <c r="J637" s="1"/>
  <c r="K637" s="1"/>
  <c r="I638"/>
  <c r="I637" s="1"/>
  <c r="J635"/>
  <c r="J634" s="1"/>
  <c r="K634" s="1"/>
  <c r="I635"/>
  <c r="I634" s="1"/>
  <c r="J632"/>
  <c r="J631" s="1"/>
  <c r="I632"/>
  <c r="I631" s="1"/>
  <c r="H638"/>
  <c r="H637" s="1"/>
  <c r="H635"/>
  <c r="H632"/>
  <c r="H631" s="1"/>
  <c r="J732"/>
  <c r="K732" s="1"/>
  <c r="I732"/>
  <c r="I731" s="1"/>
  <c r="J729"/>
  <c r="J728" s="1"/>
  <c r="I729"/>
  <c r="I728" s="1"/>
  <c r="J725"/>
  <c r="J724" s="1"/>
  <c r="K724" s="1"/>
  <c r="I725"/>
  <c r="I724" s="1"/>
  <c r="I723" s="1"/>
  <c r="I722" s="1"/>
  <c r="H725"/>
  <c r="H724" s="1"/>
  <c r="H723" s="1"/>
  <c r="H732"/>
  <c r="H731" s="1"/>
  <c r="H729"/>
  <c r="J626"/>
  <c r="K626" s="1"/>
  <c r="I626"/>
  <c r="I625" s="1"/>
  <c r="I624" s="1"/>
  <c r="I623" s="1"/>
  <c r="I622" s="1"/>
  <c r="H626"/>
  <c r="J619"/>
  <c r="K619" s="1"/>
  <c r="I619"/>
  <c r="I618" s="1"/>
  <c r="I617" s="1"/>
  <c r="I616" s="1"/>
  <c r="I615" s="1"/>
  <c r="J613"/>
  <c r="K613" s="1"/>
  <c r="I613"/>
  <c r="I612" s="1"/>
  <c r="J610"/>
  <c r="J609" s="1"/>
  <c r="I610"/>
  <c r="I609" s="1"/>
  <c r="H619"/>
  <c r="H613"/>
  <c r="H610"/>
  <c r="J594"/>
  <c r="K594" s="1"/>
  <c r="I594"/>
  <c r="J592"/>
  <c r="K592" s="1"/>
  <c r="I592"/>
  <c r="J583"/>
  <c r="K583" s="1"/>
  <c r="I583"/>
  <c r="J581"/>
  <c r="I581"/>
  <c r="H594"/>
  <c r="H592"/>
  <c r="H583"/>
  <c r="H581"/>
  <c r="J577"/>
  <c r="K577" s="1"/>
  <c r="I577"/>
  <c r="I576" s="1"/>
  <c r="J574"/>
  <c r="J573" s="1"/>
  <c r="K573" s="1"/>
  <c r="I574"/>
  <c r="I573" s="1"/>
  <c r="J571"/>
  <c r="K571" s="1"/>
  <c r="I571"/>
  <c r="I570" s="1"/>
  <c r="J567"/>
  <c r="J566" s="1"/>
  <c r="I567"/>
  <c r="I566" s="1"/>
  <c r="H577"/>
  <c r="H574"/>
  <c r="H573" s="1"/>
  <c r="H571"/>
  <c r="H570" s="1"/>
  <c r="H567"/>
  <c r="J546"/>
  <c r="J545" s="1"/>
  <c r="I546"/>
  <c r="I545" s="1"/>
  <c r="J534"/>
  <c r="J533" s="1"/>
  <c r="I534"/>
  <c r="I533" s="1"/>
  <c r="I532" s="1"/>
  <c r="J530"/>
  <c r="J529" s="1"/>
  <c r="K529" s="1"/>
  <c r="I530"/>
  <c r="I529" s="1"/>
  <c r="J526"/>
  <c r="J525" s="1"/>
  <c r="K525" s="1"/>
  <c r="I526"/>
  <c r="I525" s="1"/>
  <c r="H546"/>
  <c r="H534"/>
  <c r="H530"/>
  <c r="H526"/>
  <c r="J510"/>
  <c r="J509" s="1"/>
  <c r="I510"/>
  <c r="I509" s="1"/>
  <c r="I508" s="1"/>
  <c r="J506"/>
  <c r="J505" s="1"/>
  <c r="K505" s="1"/>
  <c r="I506"/>
  <c r="I505" s="1"/>
  <c r="I504" s="1"/>
  <c r="I503" s="1"/>
  <c r="H510"/>
  <c r="H509" s="1"/>
  <c r="H506"/>
  <c r="H505" s="1"/>
  <c r="J500"/>
  <c r="K500" s="1"/>
  <c r="I500"/>
  <c r="I499" s="1"/>
  <c r="I498" s="1"/>
  <c r="J496"/>
  <c r="J495" s="1"/>
  <c r="K495" s="1"/>
  <c r="I496"/>
  <c r="I495" s="1"/>
  <c r="I494" s="1"/>
  <c r="I493" s="1"/>
  <c r="H500"/>
  <c r="H499" s="1"/>
  <c r="H498" s="1"/>
  <c r="H496"/>
  <c r="G2080" i="2"/>
  <c r="F2080"/>
  <c r="E2080"/>
  <c r="F1239"/>
  <c r="F1238" s="1"/>
  <c r="G1237"/>
  <c r="F1237"/>
  <c r="F1236" s="1"/>
  <c r="G1232"/>
  <c r="F1232"/>
  <c r="F1231" s="1"/>
  <c r="F1230" s="1"/>
  <c r="E1237"/>
  <c r="E1236" s="1"/>
  <c r="E1232"/>
  <c r="E1231" s="1"/>
  <c r="E1230" s="1"/>
  <c r="G1227"/>
  <c r="F1227"/>
  <c r="F1226" s="1"/>
  <c r="F1225" s="1"/>
  <c r="G1224"/>
  <c r="H1224" s="1"/>
  <c r="F1224"/>
  <c r="F1223" s="1"/>
  <c r="F1222" s="1"/>
  <c r="G1221"/>
  <c r="F1221"/>
  <c r="F1220" s="1"/>
  <c r="F1219" s="1"/>
  <c r="E1227"/>
  <c r="E1226" s="1"/>
  <c r="E1225" s="1"/>
  <c r="E1224"/>
  <c r="E1223" s="1"/>
  <c r="E1222" s="1"/>
  <c r="E1221"/>
  <c r="E1220" s="1"/>
  <c r="E1219" s="1"/>
  <c r="G1150"/>
  <c r="F1150"/>
  <c r="F1149" s="1"/>
  <c r="F1148" s="1"/>
  <c r="E1150"/>
  <c r="E1149" s="1"/>
  <c r="E1148" s="1"/>
  <c r="L488" i="1"/>
  <c r="J487"/>
  <c r="I487"/>
  <c r="I486" s="1"/>
  <c r="I485" s="1"/>
  <c r="H487"/>
  <c r="H486" s="1"/>
  <c r="J484"/>
  <c r="J483" s="1"/>
  <c r="K483" s="1"/>
  <c r="H484"/>
  <c r="H483" s="1"/>
  <c r="J480"/>
  <c r="J479" s="1"/>
  <c r="I480"/>
  <c r="I479" s="1"/>
  <c r="H480"/>
  <c r="H479" s="1"/>
  <c r="G1497" i="2"/>
  <c r="F1497"/>
  <c r="F1496" s="1"/>
  <c r="E1497"/>
  <c r="E1496" s="1"/>
  <c r="G1491"/>
  <c r="I1491" s="1"/>
  <c r="F1491"/>
  <c r="G1489"/>
  <c r="F1489"/>
  <c r="F1488" s="1"/>
  <c r="E1491"/>
  <c r="E1489"/>
  <c r="E1488" s="1"/>
  <c r="G1473"/>
  <c r="F1473"/>
  <c r="G1471"/>
  <c r="F1471"/>
  <c r="F1470" s="1"/>
  <c r="E1473"/>
  <c r="E1471"/>
  <c r="E1470" s="1"/>
  <c r="G1463"/>
  <c r="F1463"/>
  <c r="F1462" s="1"/>
  <c r="F1461" s="1"/>
  <c r="G1460"/>
  <c r="F1460"/>
  <c r="F1459" s="1"/>
  <c r="F1458" s="1"/>
  <c r="G1457"/>
  <c r="F1457"/>
  <c r="F1456" s="1"/>
  <c r="F1455" s="1"/>
  <c r="E1463"/>
  <c r="E1462" s="1"/>
  <c r="E1461" s="1"/>
  <c r="E1460"/>
  <c r="E1459" s="1"/>
  <c r="E1458" s="1"/>
  <c r="E1457"/>
  <c r="E1456" s="1"/>
  <c r="E1455" s="1"/>
  <c r="G1452"/>
  <c r="F1452"/>
  <c r="F1451" s="1"/>
  <c r="F1450" s="1"/>
  <c r="G1449"/>
  <c r="F1449"/>
  <c r="F1448" s="1"/>
  <c r="F1447" s="1"/>
  <c r="E1452"/>
  <c r="E1451" s="1"/>
  <c r="E1450" s="1"/>
  <c r="E1449"/>
  <c r="E1448" s="1"/>
  <c r="E1447" s="1"/>
  <c r="G1444"/>
  <c r="F1444"/>
  <c r="F1443" s="1"/>
  <c r="F1442" s="1"/>
  <c r="E1444"/>
  <c r="E1443" s="1"/>
  <c r="E1442" s="1"/>
  <c r="G1441"/>
  <c r="F1441"/>
  <c r="F1440" s="1"/>
  <c r="F1439" s="1"/>
  <c r="E1441"/>
  <c r="E1440" s="1"/>
  <c r="E1439" s="1"/>
  <c r="J452" i="1"/>
  <c r="J451" s="1"/>
  <c r="K451" s="1"/>
  <c r="I452"/>
  <c r="I451" s="1"/>
  <c r="H452"/>
  <c r="E1495" i="2" s="1"/>
  <c r="E1494" s="1"/>
  <c r="J449" i="1"/>
  <c r="G1492" i="2" s="1"/>
  <c r="H1492" s="1"/>
  <c r="K444" i="1"/>
  <c r="I449"/>
  <c r="I447" s="1"/>
  <c r="I444"/>
  <c r="F1487" i="2" s="1"/>
  <c r="F1486" s="1"/>
  <c r="H444" i="1"/>
  <c r="E1487" i="2" s="1"/>
  <c r="E1486" s="1"/>
  <c r="H449" i="1"/>
  <c r="E1492" i="2" s="1"/>
  <c r="I435" i="1"/>
  <c r="F1468" i="2" s="1"/>
  <c r="H435" i="1"/>
  <c r="E1468" i="2" s="1"/>
  <c r="H441" i="1"/>
  <c r="H437"/>
  <c r="J441"/>
  <c r="J439" s="1"/>
  <c r="K439" s="1"/>
  <c r="I441"/>
  <c r="I439" s="1"/>
  <c r="J436"/>
  <c r="K436" s="1"/>
  <c r="I436"/>
  <c r="F1469" i="2" s="1"/>
  <c r="H436" i="1"/>
  <c r="E1469" i="2" s="1"/>
  <c r="J435" i="1"/>
  <c r="K435" s="1"/>
  <c r="G1438" i="2"/>
  <c r="F1438"/>
  <c r="F1437" s="1"/>
  <c r="G1436"/>
  <c r="F1436"/>
  <c r="F1435" s="1"/>
  <c r="E1438"/>
  <c r="E1437" s="1"/>
  <c r="E1436"/>
  <c r="E1435" s="1"/>
  <c r="G1253"/>
  <c r="F1253"/>
  <c r="F1252" s="1"/>
  <c r="F1251" s="1"/>
  <c r="E1253"/>
  <c r="E1252" s="1"/>
  <c r="G1247"/>
  <c r="G1246" s="1"/>
  <c r="F1247"/>
  <c r="F1246" s="1"/>
  <c r="F1245" s="1"/>
  <c r="E1247"/>
  <c r="G1483"/>
  <c r="F1483"/>
  <c r="G1481"/>
  <c r="F1481"/>
  <c r="F1480" s="1"/>
  <c r="G1479"/>
  <c r="F1479"/>
  <c r="F1478" s="1"/>
  <c r="E1483"/>
  <c r="E1481"/>
  <c r="E1480" s="1"/>
  <c r="E1479"/>
  <c r="E1478" s="1"/>
  <c r="J391" i="1"/>
  <c r="K391" s="1"/>
  <c r="I391"/>
  <c r="F1484" i="2" s="1"/>
  <c r="H391" i="1"/>
  <c r="E1484" i="2" s="1"/>
  <c r="J383" i="1"/>
  <c r="I384"/>
  <c r="I383" s="1"/>
  <c r="H384"/>
  <c r="H383" s="1"/>
  <c r="I483"/>
  <c r="J481"/>
  <c r="K481" s="1"/>
  <c r="I481"/>
  <c r="J476"/>
  <c r="K476" s="1"/>
  <c r="I476"/>
  <c r="I475" s="1"/>
  <c r="J472"/>
  <c r="J471" s="1"/>
  <c r="K471" s="1"/>
  <c r="I472"/>
  <c r="I471" s="1"/>
  <c r="J469"/>
  <c r="J468" s="1"/>
  <c r="I469"/>
  <c r="I468" s="1"/>
  <c r="J466"/>
  <c r="J465" s="1"/>
  <c r="K465" s="1"/>
  <c r="I466"/>
  <c r="I465" s="1"/>
  <c r="J461"/>
  <c r="K461" s="1"/>
  <c r="I461"/>
  <c r="I460" s="1"/>
  <c r="I459" s="1"/>
  <c r="I458" s="1"/>
  <c r="H481"/>
  <c r="H476"/>
  <c r="H475" s="1"/>
  <c r="H472"/>
  <c r="H469"/>
  <c r="H468" s="1"/>
  <c r="H466"/>
  <c r="H465" s="1"/>
  <c r="H461"/>
  <c r="H460" s="1"/>
  <c r="J453"/>
  <c r="K453" s="1"/>
  <c r="I453"/>
  <c r="H453"/>
  <c r="J445"/>
  <c r="K445" s="1"/>
  <c r="I445"/>
  <c r="H445"/>
  <c r="J437"/>
  <c r="K437" s="1"/>
  <c r="I437"/>
  <c r="J430"/>
  <c r="J429" s="1"/>
  <c r="K429" s="1"/>
  <c r="I430"/>
  <c r="I429" s="1"/>
  <c r="J427"/>
  <c r="J426" s="1"/>
  <c r="K426" s="1"/>
  <c r="I427"/>
  <c r="I426" s="1"/>
  <c r="J424"/>
  <c r="K424" s="1"/>
  <c r="I424"/>
  <c r="I423" s="1"/>
  <c r="H430"/>
  <c r="H427"/>
  <c r="H426" s="1"/>
  <c r="H424"/>
  <c r="J420"/>
  <c r="K420" s="1"/>
  <c r="I420"/>
  <c r="I419" s="1"/>
  <c r="J417"/>
  <c r="J416" s="1"/>
  <c r="I417"/>
  <c r="I416" s="1"/>
  <c r="H420"/>
  <c r="H417"/>
  <c r="H416" s="1"/>
  <c r="J413"/>
  <c r="K413" s="1"/>
  <c r="I413"/>
  <c r="I412" s="1"/>
  <c r="J410"/>
  <c r="J409" s="1"/>
  <c r="K409" s="1"/>
  <c r="I410"/>
  <c r="I409" s="1"/>
  <c r="J407"/>
  <c r="K407" s="1"/>
  <c r="I407"/>
  <c r="J405"/>
  <c r="K405" s="1"/>
  <c r="I405"/>
  <c r="H413"/>
  <c r="H412" s="1"/>
  <c r="H410"/>
  <c r="H407"/>
  <c r="H405"/>
  <c r="J399"/>
  <c r="K399" s="1"/>
  <c r="I399"/>
  <c r="I398" s="1"/>
  <c r="J396"/>
  <c r="J395" s="1"/>
  <c r="K395" s="1"/>
  <c r="I396"/>
  <c r="I395" s="1"/>
  <c r="H399"/>
  <c r="H396"/>
  <c r="H395" s="1"/>
  <c r="J387"/>
  <c r="K387" s="1"/>
  <c r="I387"/>
  <c r="J385"/>
  <c r="K385" s="1"/>
  <c r="I385"/>
  <c r="H387"/>
  <c r="H385"/>
  <c r="G1520" i="2"/>
  <c r="F1520"/>
  <c r="E1520"/>
  <c r="G1929"/>
  <c r="F1929"/>
  <c r="F1928" s="1"/>
  <c r="E1929"/>
  <c r="E1928" s="1"/>
  <c r="L367" i="1"/>
  <c r="J366"/>
  <c r="J365" s="1"/>
  <c r="J364" s="1"/>
  <c r="J363" s="1"/>
  <c r="J362" s="1"/>
  <c r="I366"/>
  <c r="I365" s="1"/>
  <c r="I364" s="1"/>
  <c r="I363" s="1"/>
  <c r="I362" s="1"/>
  <c r="H366"/>
  <c r="H365" s="1"/>
  <c r="H364" s="1"/>
  <c r="H363" s="1"/>
  <c r="H362" s="1"/>
  <c r="G1550" i="2"/>
  <c r="F1550"/>
  <c r="F1549" s="1"/>
  <c r="F1548" s="1"/>
  <c r="E1550"/>
  <c r="E1549" s="1"/>
  <c r="E1548" s="1"/>
  <c r="G1547"/>
  <c r="F1547"/>
  <c r="F1546" s="1"/>
  <c r="F1545" s="1"/>
  <c r="E1547"/>
  <c r="E1546" s="1"/>
  <c r="E1545" s="1"/>
  <c r="G1544"/>
  <c r="H1544" s="1"/>
  <c r="F1544"/>
  <c r="F1543" s="1"/>
  <c r="F1542" s="1"/>
  <c r="E1544"/>
  <c r="E1543" s="1"/>
  <c r="E1542" s="1"/>
  <c r="G1541"/>
  <c r="F1541"/>
  <c r="F1540" s="1"/>
  <c r="F1539" s="1"/>
  <c r="E1541"/>
  <c r="E1540" s="1"/>
  <c r="E1539" s="1"/>
  <c r="G1538"/>
  <c r="F1538"/>
  <c r="F1537" s="1"/>
  <c r="F1536" s="1"/>
  <c r="E1538"/>
  <c r="E1537" s="1"/>
  <c r="E1536" s="1"/>
  <c r="G1509"/>
  <c r="F1509"/>
  <c r="F1508" s="1"/>
  <c r="F1507" s="1"/>
  <c r="E1509"/>
  <c r="E1508" s="1"/>
  <c r="E1507" s="1"/>
  <c r="G1506"/>
  <c r="F1506"/>
  <c r="F1505" s="1"/>
  <c r="F1504" s="1"/>
  <c r="E1506"/>
  <c r="E1505" s="1"/>
  <c r="E1504" s="1"/>
  <c r="G1979"/>
  <c r="F1979"/>
  <c r="F1978" s="1"/>
  <c r="F1977" s="1"/>
  <c r="F1976" s="1"/>
  <c r="E1979"/>
  <c r="E1978" s="1"/>
  <c r="E1977" s="1"/>
  <c r="E1976" s="1"/>
  <c r="G1935"/>
  <c r="F1935"/>
  <c r="F1934" s="1"/>
  <c r="F1933" s="1"/>
  <c r="E1935"/>
  <c r="G1932"/>
  <c r="F1932"/>
  <c r="F1931" s="1"/>
  <c r="F1930" s="1"/>
  <c r="E1932"/>
  <c r="E1931" s="1"/>
  <c r="E1930" s="1"/>
  <c r="G1924"/>
  <c r="H1924" s="1"/>
  <c r="F1924"/>
  <c r="F1923" s="1"/>
  <c r="F1922" s="1"/>
  <c r="E1924"/>
  <c r="E1923" s="1"/>
  <c r="E1922" s="1"/>
  <c r="G1921"/>
  <c r="F1921"/>
  <c r="F1920" s="1"/>
  <c r="F1919" s="1"/>
  <c r="E1921"/>
  <c r="E1920" s="1"/>
  <c r="E1919" s="1"/>
  <c r="G1918"/>
  <c r="H1918" s="1"/>
  <c r="F1918"/>
  <c r="F1917" s="1"/>
  <c r="E1918"/>
  <c r="E1917" s="1"/>
  <c r="G1911"/>
  <c r="F1911"/>
  <c r="F1910" s="1"/>
  <c r="G1909"/>
  <c r="F1909"/>
  <c r="F1908" s="1"/>
  <c r="E1911"/>
  <c r="E1910" s="1"/>
  <c r="E1909"/>
  <c r="G1559"/>
  <c r="F1559"/>
  <c r="F1558" s="1"/>
  <c r="F1557" s="1"/>
  <c r="E1559"/>
  <c r="E1558" s="1"/>
  <c r="E1557" s="1"/>
  <c r="G1556"/>
  <c r="F1556"/>
  <c r="F1555" s="1"/>
  <c r="F1554" s="1"/>
  <c r="E1556"/>
  <c r="E1555" s="1"/>
  <c r="E1554" s="1"/>
  <c r="G1553"/>
  <c r="F1553"/>
  <c r="F1552" s="1"/>
  <c r="F1551" s="1"/>
  <c r="E1553"/>
  <c r="E1552" s="1"/>
  <c r="E1551" s="1"/>
  <c r="G1533"/>
  <c r="F1533"/>
  <c r="F1532" s="1"/>
  <c r="E1533"/>
  <c r="E1532" s="1"/>
  <c r="G1524"/>
  <c r="F1524"/>
  <c r="F1523" s="1"/>
  <c r="F1522" s="1"/>
  <c r="E1524"/>
  <c r="E1523" s="1"/>
  <c r="E1522" s="1"/>
  <c r="J324" i="1"/>
  <c r="J323" s="1"/>
  <c r="I324"/>
  <c r="I323" s="1"/>
  <c r="H324"/>
  <c r="H323" s="1"/>
  <c r="L325"/>
  <c r="J359"/>
  <c r="I359"/>
  <c r="I358" s="1"/>
  <c r="I357" s="1"/>
  <c r="I356" s="1"/>
  <c r="H359"/>
  <c r="H358" s="1"/>
  <c r="H357" s="1"/>
  <c r="J353"/>
  <c r="J352" s="1"/>
  <c r="J351" s="1"/>
  <c r="J350" s="1"/>
  <c r="I353"/>
  <c r="I352" s="1"/>
  <c r="I351" s="1"/>
  <c r="I350" s="1"/>
  <c r="H353"/>
  <c r="H352" s="1"/>
  <c r="L360"/>
  <c r="L354"/>
  <c r="L348"/>
  <c r="J347"/>
  <c r="I347"/>
  <c r="I346" s="1"/>
  <c r="I345" s="1"/>
  <c r="H347"/>
  <c r="H346" s="1"/>
  <c r="H345" s="1"/>
  <c r="L344"/>
  <c r="J343"/>
  <c r="I343"/>
  <c r="J342"/>
  <c r="J341" s="1"/>
  <c r="I342"/>
  <c r="I341" s="1"/>
  <c r="H342"/>
  <c r="H343"/>
  <c r="L312"/>
  <c r="J311"/>
  <c r="J310" s="1"/>
  <c r="I311"/>
  <c r="I310" s="1"/>
  <c r="I309" s="1"/>
  <c r="H311"/>
  <c r="H310" s="1"/>
  <c r="H309" s="1"/>
  <c r="J374"/>
  <c r="J373" s="1"/>
  <c r="K373" s="1"/>
  <c r="J339"/>
  <c r="J338" s="1"/>
  <c r="K338" s="1"/>
  <c r="I339"/>
  <c r="I338" s="1"/>
  <c r="J336"/>
  <c r="J335" s="1"/>
  <c r="K335" s="1"/>
  <c r="I336"/>
  <c r="I335" s="1"/>
  <c r="J333"/>
  <c r="K333" s="1"/>
  <c r="I333"/>
  <c r="I332" s="1"/>
  <c r="J330"/>
  <c r="J329" s="1"/>
  <c r="K329" s="1"/>
  <c r="I330"/>
  <c r="I329" s="1"/>
  <c r="J327"/>
  <c r="J326" s="1"/>
  <c r="K326" s="1"/>
  <c r="I327"/>
  <c r="I326" s="1"/>
  <c r="J320"/>
  <c r="K320" s="1"/>
  <c r="I320"/>
  <c r="I319" s="1"/>
  <c r="J317"/>
  <c r="J316" s="1"/>
  <c r="I317"/>
  <c r="I316" s="1"/>
  <c r="H339"/>
  <c r="H336"/>
  <c r="H335" s="1"/>
  <c r="H333"/>
  <c r="H330"/>
  <c r="H329" s="1"/>
  <c r="H327"/>
  <c r="H326" s="1"/>
  <c r="H320"/>
  <c r="H319" s="1"/>
  <c r="H317"/>
  <c r="H316" s="1"/>
  <c r="I374"/>
  <c r="I373" s="1"/>
  <c r="I372" s="1"/>
  <c r="I371" s="1"/>
  <c r="I370" s="1"/>
  <c r="I369" s="1"/>
  <c r="H374"/>
  <c r="J307"/>
  <c r="K307" s="1"/>
  <c r="I307"/>
  <c r="I306" s="1"/>
  <c r="I305" s="1"/>
  <c r="J303"/>
  <c r="J302" s="1"/>
  <c r="K302" s="1"/>
  <c r="I303"/>
  <c r="I302" s="1"/>
  <c r="J300"/>
  <c r="J299" s="1"/>
  <c r="K299" s="1"/>
  <c r="I300"/>
  <c r="I299" s="1"/>
  <c r="J297"/>
  <c r="K297" s="1"/>
  <c r="I297"/>
  <c r="I296" s="1"/>
  <c r="J294"/>
  <c r="J293" s="1"/>
  <c r="K293" s="1"/>
  <c r="I294"/>
  <c r="I293" s="1"/>
  <c r="J291"/>
  <c r="K291" s="1"/>
  <c r="I291"/>
  <c r="I290" s="1"/>
  <c r="J288"/>
  <c r="I288"/>
  <c r="I287" s="1"/>
  <c r="J284"/>
  <c r="K284" s="1"/>
  <c r="I284"/>
  <c r="J282"/>
  <c r="I282"/>
  <c r="H307"/>
  <c r="H306" s="1"/>
  <c r="H303"/>
  <c r="H300"/>
  <c r="H297"/>
  <c r="H296" s="1"/>
  <c r="H294"/>
  <c r="H293" s="1"/>
  <c r="H291"/>
  <c r="H288"/>
  <c r="H287" s="1"/>
  <c r="H284"/>
  <c r="H282"/>
  <c r="J277"/>
  <c r="K277" s="1"/>
  <c r="I277"/>
  <c r="I276" s="1"/>
  <c r="J274"/>
  <c r="J273" s="1"/>
  <c r="K273" s="1"/>
  <c r="I274"/>
  <c r="I273" s="1"/>
  <c r="J271"/>
  <c r="K271" s="1"/>
  <c r="I271"/>
  <c r="I270" s="1"/>
  <c r="J268"/>
  <c r="J267" s="1"/>
  <c r="I268"/>
  <c r="I267" s="1"/>
  <c r="H277"/>
  <c r="H276" s="1"/>
  <c r="H274"/>
  <c r="H273" s="1"/>
  <c r="H271"/>
  <c r="H268"/>
  <c r="H267" s="1"/>
  <c r="G1531" i="2"/>
  <c r="F1531"/>
  <c r="F1530" s="1"/>
  <c r="G1529"/>
  <c r="F1529"/>
  <c r="F1528" s="1"/>
  <c r="G1518"/>
  <c r="F1518"/>
  <c r="F1517" s="1"/>
  <c r="E1531"/>
  <c r="E1530" s="1"/>
  <c r="E1529"/>
  <c r="E1528" s="1"/>
  <c r="I255" i="1"/>
  <c r="I254" s="1"/>
  <c r="H255"/>
  <c r="E1527" i="2" s="1"/>
  <c r="E1526" s="1"/>
  <c r="J261" i="1"/>
  <c r="J260" s="1"/>
  <c r="K260" s="1"/>
  <c r="I261"/>
  <c r="I260" s="1"/>
  <c r="H261"/>
  <c r="E1535" i="2" s="1"/>
  <c r="E1534" s="1"/>
  <c r="J255" i="1"/>
  <c r="J254" s="1"/>
  <c r="E901" i="2"/>
  <c r="E900" s="1"/>
  <c r="E899" s="1"/>
  <c r="J258" i="1"/>
  <c r="K258" s="1"/>
  <c r="I258"/>
  <c r="J256"/>
  <c r="K256" s="1"/>
  <c r="I256"/>
  <c r="J249"/>
  <c r="J248" s="1"/>
  <c r="I249"/>
  <c r="I248" s="1"/>
  <c r="I247" s="1"/>
  <c r="I246" s="1"/>
  <c r="H258"/>
  <c r="H256"/>
  <c r="H249"/>
  <c r="H248" s="1"/>
  <c r="G1901" i="2"/>
  <c r="F1901"/>
  <c r="F1900" s="1"/>
  <c r="F1899" s="1"/>
  <c r="E1901"/>
  <c r="E1900" s="1"/>
  <c r="E1899" s="1"/>
  <c r="E1518"/>
  <c r="E1517" s="1"/>
  <c r="G1503"/>
  <c r="F1503"/>
  <c r="F1502" s="1"/>
  <c r="F1501" s="1"/>
  <c r="E1503"/>
  <c r="E1502" s="1"/>
  <c r="E1501" s="1"/>
  <c r="L243" i="1"/>
  <c r="J242"/>
  <c r="J241" s="1"/>
  <c r="J240" s="1"/>
  <c r="J239" s="1"/>
  <c r="I242"/>
  <c r="I241" s="1"/>
  <c r="I240" s="1"/>
  <c r="I239" s="1"/>
  <c r="H242"/>
  <c r="H241" s="1"/>
  <c r="H240" s="1"/>
  <c r="H239" s="1"/>
  <c r="J233"/>
  <c r="J232" s="1"/>
  <c r="I233"/>
  <c r="I232" s="1"/>
  <c r="H233"/>
  <c r="E1521" i="2" s="1"/>
  <c r="J236" i="1"/>
  <c r="K236" s="1"/>
  <c r="J230"/>
  <c r="K230" s="1"/>
  <c r="J228"/>
  <c r="K228" s="1"/>
  <c r="J227"/>
  <c r="I236"/>
  <c r="I235" s="1"/>
  <c r="I234" s="1"/>
  <c r="I230"/>
  <c r="I228"/>
  <c r="I227"/>
  <c r="I226" s="1"/>
  <c r="H227"/>
  <c r="J222"/>
  <c r="J221" s="1"/>
  <c r="K221" s="1"/>
  <c r="I222"/>
  <c r="I221" s="1"/>
  <c r="I220" s="1"/>
  <c r="H236"/>
  <c r="H230"/>
  <c r="H228"/>
  <c r="H222"/>
  <c r="H221" s="1"/>
  <c r="E1187" i="2"/>
  <c r="E1186" s="1"/>
  <c r="E1185" s="1"/>
  <c r="E1295"/>
  <c r="E1294" s="1"/>
  <c r="E1293" s="1"/>
  <c r="J214" i="1"/>
  <c r="K214" s="1"/>
  <c r="I214"/>
  <c r="I213" s="1"/>
  <c r="I212" s="1"/>
  <c r="I211" s="1"/>
  <c r="I210" s="1"/>
  <c r="I209" s="1"/>
  <c r="H214"/>
  <c r="H213" s="1"/>
  <c r="H212" s="1"/>
  <c r="H211" s="1"/>
  <c r="H210" s="1"/>
  <c r="H209" s="1"/>
  <c r="J205"/>
  <c r="J204" s="1"/>
  <c r="K204" s="1"/>
  <c r="I205"/>
  <c r="I204" s="1"/>
  <c r="J202"/>
  <c r="J201" s="1"/>
  <c r="K201" s="1"/>
  <c r="I202"/>
  <c r="I201" s="1"/>
  <c r="J199"/>
  <c r="K199" s="1"/>
  <c r="I199"/>
  <c r="I198" s="1"/>
  <c r="G1005" i="2"/>
  <c r="I1005" s="1"/>
  <c r="F1005"/>
  <c r="F1004" s="1"/>
  <c r="F1003" s="1"/>
  <c r="E1005"/>
  <c r="E1004" s="1"/>
  <c r="H205" i="1"/>
  <c r="H204" s="1"/>
  <c r="H202"/>
  <c r="H199"/>
  <c r="H198" s="1"/>
  <c r="J191"/>
  <c r="J190" s="1"/>
  <c r="I191"/>
  <c r="I190" s="1"/>
  <c r="I189" s="1"/>
  <c r="I188" s="1"/>
  <c r="I187" s="1"/>
  <c r="I186" s="1"/>
  <c r="H191"/>
  <c r="H190" s="1"/>
  <c r="H189" s="1"/>
  <c r="H188" s="1"/>
  <c r="H187" s="1"/>
  <c r="H186" s="1"/>
  <c r="G156" i="2"/>
  <c r="F156"/>
  <c r="F155" s="1"/>
  <c r="F154" s="1"/>
  <c r="E156"/>
  <c r="E155" s="1"/>
  <c r="E154" s="1"/>
  <c r="E795"/>
  <c r="E794" s="1"/>
  <c r="E793"/>
  <c r="E792" s="1"/>
  <c r="E764"/>
  <c r="E763" s="1"/>
  <c r="J183" i="1"/>
  <c r="J182" s="1"/>
  <c r="K182" s="1"/>
  <c r="I183"/>
  <c r="I182" s="1"/>
  <c r="J180"/>
  <c r="J179" s="1"/>
  <c r="I180"/>
  <c r="I179" s="1"/>
  <c r="H183"/>
  <c r="H180"/>
  <c r="L173"/>
  <c r="J172"/>
  <c r="J171" s="1"/>
  <c r="J170" s="1"/>
  <c r="I172"/>
  <c r="I171" s="1"/>
  <c r="I170" s="1"/>
  <c r="H172"/>
  <c r="H171" s="1"/>
  <c r="H170" s="1"/>
  <c r="E727" i="2"/>
  <c r="E726" s="1"/>
  <c r="E769"/>
  <c r="E768" s="1"/>
  <c r="L161" i="1"/>
  <c r="L159"/>
  <c r="J160"/>
  <c r="I160"/>
  <c r="J158"/>
  <c r="I158"/>
  <c r="H160"/>
  <c r="H158"/>
  <c r="J168"/>
  <c r="I168"/>
  <c r="J166"/>
  <c r="K166" s="1"/>
  <c r="I166"/>
  <c r="J163"/>
  <c r="J162" s="1"/>
  <c r="K162" s="1"/>
  <c r="I163"/>
  <c r="I162" s="1"/>
  <c r="H168"/>
  <c r="H166"/>
  <c r="H163"/>
  <c r="H162" s="1"/>
  <c r="E368" i="2"/>
  <c r="E367" s="1"/>
  <c r="E366" s="1"/>
  <c r="J151" i="1"/>
  <c r="J150" s="1"/>
  <c r="I151"/>
  <c r="I150" s="1"/>
  <c r="I149" s="1"/>
  <c r="I148" s="1"/>
  <c r="I147" s="1"/>
  <c r="H151"/>
  <c r="G1895" i="2"/>
  <c r="F1895"/>
  <c r="F1894" s="1"/>
  <c r="F1893" s="1"/>
  <c r="E1897"/>
  <c r="E1896" s="1"/>
  <c r="E1895"/>
  <c r="E1894" s="1"/>
  <c r="E1893" s="1"/>
  <c r="E383"/>
  <c r="E382" s="1"/>
  <c r="L130" i="1"/>
  <c r="J129"/>
  <c r="I129"/>
  <c r="H129"/>
  <c r="E385" i="2"/>
  <c r="E384" s="1"/>
  <c r="E365"/>
  <c r="E364" s="1"/>
  <c r="E363" s="1"/>
  <c r="E362"/>
  <c r="E361" s="1"/>
  <c r="E360" s="1"/>
  <c r="J139" i="1"/>
  <c r="I139"/>
  <c r="I138" s="1"/>
  <c r="H139"/>
  <c r="H138" s="1"/>
  <c r="L140"/>
  <c r="J145"/>
  <c r="K145" s="1"/>
  <c r="I145"/>
  <c r="I144" s="1"/>
  <c r="J142"/>
  <c r="J141" s="1"/>
  <c r="I142"/>
  <c r="I141" s="1"/>
  <c r="J135"/>
  <c r="J134" s="1"/>
  <c r="I135"/>
  <c r="I134" s="1"/>
  <c r="I133" s="1"/>
  <c r="J131"/>
  <c r="I131"/>
  <c r="J126"/>
  <c r="J125" s="1"/>
  <c r="I126"/>
  <c r="I125" s="1"/>
  <c r="H145"/>
  <c r="H142"/>
  <c r="H135"/>
  <c r="H134" s="1"/>
  <c r="H131"/>
  <c r="H126"/>
  <c r="H125" s="1"/>
  <c r="J123"/>
  <c r="K123" s="1"/>
  <c r="I123"/>
  <c r="I122" s="1"/>
  <c r="H123"/>
  <c r="H122" s="1"/>
  <c r="E374" i="2"/>
  <c r="E373" s="1"/>
  <c r="E372" s="1"/>
  <c r="E371"/>
  <c r="E370" s="1"/>
  <c r="E369" s="1"/>
  <c r="G1011"/>
  <c r="H1011" s="1"/>
  <c r="F1011"/>
  <c r="F1010" s="1"/>
  <c r="F1009" s="1"/>
  <c r="E1011"/>
  <c r="E1010" s="1"/>
  <c r="G1008"/>
  <c r="G1007" s="1"/>
  <c r="F1008"/>
  <c r="F1007" s="1"/>
  <c r="F1006" s="1"/>
  <c r="E1008"/>
  <c r="J117" i="1"/>
  <c r="J116" s="1"/>
  <c r="J115" s="1"/>
  <c r="I117"/>
  <c r="I116" s="1"/>
  <c r="I115" s="1"/>
  <c r="H117"/>
  <c r="H116" s="1"/>
  <c r="H115" s="1"/>
  <c r="L118"/>
  <c r="J113"/>
  <c r="J112" s="1"/>
  <c r="K112" s="1"/>
  <c r="I113"/>
  <c r="I112" s="1"/>
  <c r="J110"/>
  <c r="K110" s="1"/>
  <c r="I110"/>
  <c r="I109" s="1"/>
  <c r="H113"/>
  <c r="H110"/>
  <c r="H109" s="1"/>
  <c r="G1927" i="2"/>
  <c r="F1927"/>
  <c r="F1926" s="1"/>
  <c r="G1916"/>
  <c r="I1916" s="1"/>
  <c r="F1916"/>
  <c r="F1915" s="1"/>
  <c r="E1927"/>
  <c r="E1926" s="1"/>
  <c r="E1916"/>
  <c r="E1915" s="1"/>
  <c r="G1044"/>
  <c r="F1044"/>
  <c r="F1043" s="1"/>
  <c r="E1044"/>
  <c r="E1043" s="1"/>
  <c r="J102" i="1"/>
  <c r="J101" s="1"/>
  <c r="K101" s="1"/>
  <c r="I102"/>
  <c r="I101" s="1"/>
  <c r="J99"/>
  <c r="J98" s="1"/>
  <c r="I99"/>
  <c r="I98" s="1"/>
  <c r="J93"/>
  <c r="J92" s="1"/>
  <c r="K92" s="1"/>
  <c r="I93"/>
  <c r="I92" s="1"/>
  <c r="J90"/>
  <c r="J89" s="1"/>
  <c r="K89" s="1"/>
  <c r="I90"/>
  <c r="I89" s="1"/>
  <c r="J85"/>
  <c r="J84" s="1"/>
  <c r="I85"/>
  <c r="I84" s="1"/>
  <c r="I83" s="1"/>
  <c r="J81"/>
  <c r="K81" s="1"/>
  <c r="I81"/>
  <c r="I80" s="1"/>
  <c r="I79" s="1"/>
  <c r="H102"/>
  <c r="H101" s="1"/>
  <c r="H99"/>
  <c r="H93"/>
  <c r="H92" s="1"/>
  <c r="H90"/>
  <c r="H85"/>
  <c r="H81"/>
  <c r="G1050" i="2"/>
  <c r="H1050" s="1"/>
  <c r="F1050"/>
  <c r="G1048"/>
  <c r="G1046"/>
  <c r="F1046"/>
  <c r="F1045" s="1"/>
  <c r="E1050"/>
  <c r="E1046"/>
  <c r="E1045" s="1"/>
  <c r="J66" i="1"/>
  <c r="K66" s="1"/>
  <c r="I66"/>
  <c r="I64" s="1"/>
  <c r="H66"/>
  <c r="H64" s="1"/>
  <c r="I63"/>
  <c r="I62" s="1"/>
  <c r="H63"/>
  <c r="E1048" i="2" s="1"/>
  <c r="E1047" s="1"/>
  <c r="J57" i="1"/>
  <c r="J56" s="1"/>
  <c r="K56" s="1"/>
  <c r="I57"/>
  <c r="I56" s="1"/>
  <c r="H57"/>
  <c r="H56" s="1"/>
  <c r="E1037" i="2"/>
  <c r="E1036" s="1"/>
  <c r="J54" i="1"/>
  <c r="J53" s="1"/>
  <c r="K53" s="1"/>
  <c r="I54"/>
  <c r="I53" s="1"/>
  <c r="H54"/>
  <c r="J48"/>
  <c r="K48" s="1"/>
  <c r="I48"/>
  <c r="I47" s="1"/>
  <c r="H48"/>
  <c r="G1013" i="2"/>
  <c r="G1012" s="1"/>
  <c r="H1012" s="1"/>
  <c r="F1013"/>
  <c r="F1012" s="1"/>
  <c r="G1017"/>
  <c r="F1017"/>
  <c r="F1016" s="1"/>
  <c r="F1015" s="1"/>
  <c r="E1017"/>
  <c r="E773"/>
  <c r="E772" s="1"/>
  <c r="E771" s="1"/>
  <c r="J62" i="1"/>
  <c r="K62" s="1"/>
  <c r="J60"/>
  <c r="K60" s="1"/>
  <c r="I60"/>
  <c r="J58"/>
  <c r="K58" s="1"/>
  <c r="I58"/>
  <c r="J51"/>
  <c r="K51" s="1"/>
  <c r="I51"/>
  <c r="J49"/>
  <c r="K49" s="1"/>
  <c r="I49"/>
  <c r="J43"/>
  <c r="J42" s="1"/>
  <c r="I43"/>
  <c r="I42" s="1"/>
  <c r="I41" s="1"/>
  <c r="H60"/>
  <c r="H58"/>
  <c r="H51"/>
  <c r="H49"/>
  <c r="H43"/>
  <c r="J73"/>
  <c r="K73" s="1"/>
  <c r="I73"/>
  <c r="I72" s="1"/>
  <c r="J70"/>
  <c r="J69" s="1"/>
  <c r="K69" s="1"/>
  <c r="I70"/>
  <c r="I69" s="1"/>
  <c r="H73"/>
  <c r="H70"/>
  <c r="J37"/>
  <c r="J36" s="1"/>
  <c r="J35" s="1"/>
  <c r="I37"/>
  <c r="I36" s="1"/>
  <c r="I35" s="1"/>
  <c r="H37"/>
  <c r="H36" s="1"/>
  <c r="H35" s="1"/>
  <c r="L38"/>
  <c r="J33"/>
  <c r="K33" s="1"/>
  <c r="I33"/>
  <c r="I32" s="1"/>
  <c r="I31" s="1"/>
  <c r="H33"/>
  <c r="H32" s="1"/>
  <c r="G1256" i="2"/>
  <c r="H1256" s="1"/>
  <c r="F1256"/>
  <c r="F1255" s="1"/>
  <c r="F1254" s="1"/>
  <c r="G1250"/>
  <c r="F1250"/>
  <c r="F1249" s="1"/>
  <c r="F1248" s="1"/>
  <c r="G1244"/>
  <c r="F1244"/>
  <c r="F1243" s="1"/>
  <c r="F1242" s="1"/>
  <c r="E1244"/>
  <c r="E1243" s="1"/>
  <c r="E1242" s="1"/>
  <c r="E1256"/>
  <c r="E1255" s="1"/>
  <c r="E1254" s="1"/>
  <c r="E1250"/>
  <c r="E1249" s="1"/>
  <c r="E1248" s="1"/>
  <c r="L23" i="1"/>
  <c r="J22"/>
  <c r="J21" s="1"/>
  <c r="I22"/>
  <c r="I21" s="1"/>
  <c r="H22"/>
  <c r="H21" s="1"/>
  <c r="J28"/>
  <c r="K28" s="1"/>
  <c r="I28"/>
  <c r="I27" s="1"/>
  <c r="H28"/>
  <c r="H27" s="1"/>
  <c r="J25"/>
  <c r="J24" s="1"/>
  <c r="I25"/>
  <c r="I24" s="1"/>
  <c r="H25"/>
  <c r="H24" s="1"/>
  <c r="G1054" i="2"/>
  <c r="F1054"/>
  <c r="F1053" s="1"/>
  <c r="F1052" s="1"/>
  <c r="E1054"/>
  <c r="E1053" s="1"/>
  <c r="E1052" s="1"/>
  <c r="J14" i="1"/>
  <c r="K14" s="1"/>
  <c r="I14"/>
  <c r="I13" s="1"/>
  <c r="I12" s="1"/>
  <c r="I11" s="1"/>
  <c r="I10" s="1"/>
  <c r="I9" s="1"/>
  <c r="H14"/>
  <c r="L2936"/>
  <c r="K2936"/>
  <c r="K2935"/>
  <c r="L2928"/>
  <c r="K2928"/>
  <c r="L2913"/>
  <c r="K2913"/>
  <c r="L2910"/>
  <c r="K2910"/>
  <c r="K2909"/>
  <c r="L2904"/>
  <c r="K2904"/>
  <c r="L2888"/>
  <c r="K2888"/>
  <c r="L2883"/>
  <c r="K2883"/>
  <c r="L2880"/>
  <c r="K2880"/>
  <c r="L2867"/>
  <c r="K2867"/>
  <c r="K2866"/>
  <c r="K2856"/>
  <c r="K2854"/>
  <c r="L2843"/>
  <c r="K2843"/>
  <c r="L2840"/>
  <c r="K2840"/>
  <c r="L2829"/>
  <c r="K2829"/>
  <c r="L2826"/>
  <c r="K2826"/>
  <c r="K2825"/>
  <c r="L2824"/>
  <c r="K2824"/>
  <c r="L2813"/>
  <c r="K2813"/>
  <c r="L2810"/>
  <c r="K2810"/>
  <c r="L2808"/>
  <c r="K2808"/>
  <c r="L2801"/>
  <c r="K2801"/>
  <c r="K2793"/>
  <c r="L2787"/>
  <c r="K2787"/>
  <c r="L2783"/>
  <c r="K2783"/>
  <c r="L2778"/>
  <c r="K2778"/>
  <c r="L2770"/>
  <c r="K2770"/>
  <c r="L2768"/>
  <c r="K2768"/>
  <c r="L2742"/>
  <c r="K2742"/>
  <c r="L2739"/>
  <c r="K2739"/>
  <c r="L2731"/>
  <c r="K2731"/>
  <c r="L2728"/>
  <c r="K2728"/>
  <c r="K2727"/>
  <c r="L2718"/>
  <c r="K2718"/>
  <c r="K2717"/>
  <c r="L2709"/>
  <c r="K2709"/>
  <c r="L2707"/>
  <c r="K2707"/>
  <c r="L2704"/>
  <c r="K2704"/>
  <c r="L2701"/>
  <c r="K2701"/>
  <c r="L2691"/>
  <c r="K2691"/>
  <c r="L2685"/>
  <c r="K2685"/>
  <c r="L2679"/>
  <c r="K2679"/>
  <c r="L2675"/>
  <c r="K2675"/>
  <c r="L2666"/>
  <c r="K2666"/>
  <c r="L2664"/>
  <c r="K2664"/>
  <c r="L2651"/>
  <c r="K2651"/>
  <c r="K2650"/>
  <c r="L2645"/>
  <c r="K2645"/>
  <c r="L2641"/>
  <c r="K2641"/>
  <c r="K2632"/>
  <c r="L2629"/>
  <c r="K2629"/>
  <c r="K2628"/>
  <c r="L2618"/>
  <c r="K2618"/>
  <c r="L2617"/>
  <c r="K2617"/>
  <c r="L2615"/>
  <c r="K2615"/>
  <c r="K2614"/>
  <c r="L2605"/>
  <c r="K2605"/>
  <c r="L2599"/>
  <c r="K2599"/>
  <c r="L2583"/>
  <c r="K2583"/>
  <c r="L2580"/>
  <c r="K2580"/>
  <c r="L2577"/>
  <c r="K2577"/>
  <c r="K2576"/>
  <c r="L2573"/>
  <c r="K2573"/>
  <c r="L2570"/>
  <c r="K2570"/>
  <c r="L2568"/>
  <c r="K2568"/>
  <c r="L2565"/>
  <c r="K2565"/>
  <c r="L2560"/>
  <c r="K2560"/>
  <c r="L2558"/>
  <c r="K2558"/>
  <c r="L2550"/>
  <c r="K2550"/>
  <c r="L2527"/>
  <c r="K2527"/>
  <c r="K2522"/>
  <c r="L2520"/>
  <c r="K2520"/>
  <c r="L2514"/>
  <c r="K2514"/>
  <c r="L2504"/>
  <c r="K2504"/>
  <c r="K2503"/>
  <c r="L2501"/>
  <c r="K2501"/>
  <c r="L2497"/>
  <c r="K2497"/>
  <c r="L2493"/>
  <c r="K2493"/>
  <c r="L2489"/>
  <c r="K2489"/>
  <c r="K2488"/>
  <c r="L2486"/>
  <c r="K2486"/>
  <c r="L2483"/>
  <c r="K2483"/>
  <c r="L2481"/>
  <c r="K2481"/>
  <c r="L2476"/>
  <c r="K2476"/>
  <c r="L2470"/>
  <c r="K2470"/>
  <c r="L2465"/>
  <c r="K2465"/>
  <c r="L2463"/>
  <c r="K2463"/>
  <c r="L2460"/>
  <c r="K2460"/>
  <c r="L2456"/>
  <c r="K2456"/>
  <c r="K2454"/>
  <c r="L2434"/>
  <c r="K2434"/>
  <c r="L2425"/>
  <c r="K2425"/>
  <c r="L2423"/>
  <c r="K2423"/>
  <c r="L2403"/>
  <c r="K2403"/>
  <c r="L2400"/>
  <c r="K2400"/>
  <c r="L2397"/>
  <c r="K2397"/>
  <c r="L2375"/>
  <c r="K2375"/>
  <c r="K2374"/>
  <c r="L2370"/>
  <c r="K2370"/>
  <c r="L2367"/>
  <c r="K2367"/>
  <c r="L2364"/>
  <c r="K2364"/>
  <c r="L2361"/>
  <c r="K2361"/>
  <c r="L2339"/>
  <c r="K2339"/>
  <c r="L2324"/>
  <c r="K2324"/>
  <c r="L2320"/>
  <c r="K2320"/>
  <c r="L2309"/>
  <c r="K2309"/>
  <c r="L2295"/>
  <c r="K2295"/>
  <c r="L2287"/>
  <c r="K2287"/>
  <c r="L2275"/>
  <c r="K2275"/>
  <c r="L2271"/>
  <c r="K2271"/>
  <c r="K2268"/>
  <c r="L2265"/>
  <c r="K2265"/>
  <c r="K2259"/>
  <c r="L2246"/>
  <c r="K2246"/>
  <c r="L2235"/>
  <c r="K2235"/>
  <c r="L2233"/>
  <c r="K2233"/>
  <c r="L2230"/>
  <c r="K2230"/>
  <c r="L2229"/>
  <c r="K2229"/>
  <c r="L2227"/>
  <c r="K2227"/>
  <c r="L2213"/>
  <c r="K2213"/>
  <c r="L2206"/>
  <c r="K2206"/>
  <c r="L2201"/>
  <c r="K2201"/>
  <c r="K2193"/>
  <c r="L2188"/>
  <c r="K2188"/>
  <c r="L2185"/>
  <c r="K2185"/>
  <c r="L2181"/>
  <c r="K2181"/>
  <c r="L2177"/>
  <c r="K2177"/>
  <c r="L2173"/>
  <c r="K2173"/>
  <c r="L2167"/>
  <c r="K2167"/>
  <c r="L2165"/>
  <c r="K2165"/>
  <c r="L2162"/>
  <c r="K2162"/>
  <c r="L2160"/>
  <c r="K2160"/>
  <c r="L2157"/>
  <c r="K2157"/>
  <c r="L2155"/>
  <c r="K2155"/>
  <c r="L2152"/>
  <c r="K2152"/>
  <c r="L2150"/>
  <c r="K2150"/>
  <c r="L2147"/>
  <c r="K2147"/>
  <c r="L2145"/>
  <c r="K2145"/>
  <c r="L2142"/>
  <c r="K2142"/>
  <c r="L2140"/>
  <c r="K2140"/>
  <c r="L2137"/>
  <c r="K2137"/>
  <c r="L2133"/>
  <c r="K2133"/>
  <c r="L2130"/>
  <c r="K2130"/>
  <c r="L2118"/>
  <c r="K2118"/>
  <c r="L2117"/>
  <c r="K2117"/>
  <c r="L2115"/>
  <c r="K2115"/>
  <c r="L2110"/>
  <c r="K2110"/>
  <c r="L2105"/>
  <c r="K2105"/>
  <c r="L2103"/>
  <c r="K2103"/>
  <c r="L2099"/>
  <c r="K2099"/>
  <c r="L2096"/>
  <c r="K2096"/>
  <c r="K2093"/>
  <c r="L2091"/>
  <c r="K2091"/>
  <c r="L2088"/>
  <c r="K2088"/>
  <c r="L2086"/>
  <c r="K2086"/>
  <c r="L2083"/>
  <c r="K2083"/>
  <c r="L2081"/>
  <c r="K2081"/>
  <c r="L2078"/>
  <c r="K2078"/>
  <c r="K2076"/>
  <c r="L2073"/>
  <c r="K2073"/>
  <c r="L2071"/>
  <c r="K2071"/>
  <c r="L2068"/>
  <c r="K2068"/>
  <c r="L2066"/>
  <c r="K2066"/>
  <c r="L2063"/>
  <c r="K2063"/>
  <c r="L2061"/>
  <c r="K2061"/>
  <c r="L2058"/>
  <c r="K2058"/>
  <c r="L2056"/>
  <c r="K2056"/>
  <c r="L2053"/>
  <c r="K2053"/>
  <c r="L2051"/>
  <c r="K2051"/>
  <c r="L2048"/>
  <c r="K2048"/>
  <c r="L2046"/>
  <c r="K2046"/>
  <c r="L2043"/>
  <c r="K2043"/>
  <c r="L2041"/>
  <c r="K2041"/>
  <c r="L2038"/>
  <c r="K2038"/>
  <c r="L2036"/>
  <c r="K2036"/>
  <c r="L2033"/>
  <c r="K2033"/>
  <c r="L2031"/>
  <c r="K2031"/>
  <c r="L2026"/>
  <c r="K2026"/>
  <c r="L2023"/>
  <c r="K2023"/>
  <c r="L2021"/>
  <c r="K2021"/>
  <c r="L2018"/>
  <c r="K2018"/>
  <c r="L2016"/>
  <c r="K2016"/>
  <c r="L2011"/>
  <c r="K2011"/>
  <c r="L2008"/>
  <c r="K2008"/>
  <c r="L2003"/>
  <c r="K2003"/>
  <c r="L2000"/>
  <c r="K2000"/>
  <c r="L1998"/>
  <c r="K1998"/>
  <c r="L1993"/>
  <c r="K1993"/>
  <c r="L1990"/>
  <c r="K1990"/>
  <c r="L1988"/>
  <c r="K1988"/>
  <c r="L1985"/>
  <c r="K1985"/>
  <c r="L1977"/>
  <c r="K1977"/>
  <c r="L1975"/>
  <c r="K1975"/>
  <c r="L1972"/>
  <c r="K1972"/>
  <c r="L1970"/>
  <c r="K1970"/>
  <c r="L1967"/>
  <c r="K1967"/>
  <c r="L1965"/>
  <c r="K1965"/>
  <c r="L1962"/>
  <c r="K1962"/>
  <c r="L1960"/>
  <c r="K1960"/>
  <c r="L1957"/>
  <c r="K1957"/>
  <c r="L1955"/>
  <c r="K1955"/>
  <c r="L1952"/>
  <c r="K1952"/>
  <c r="L1950"/>
  <c r="K1950"/>
  <c r="L1947"/>
  <c r="K1947"/>
  <c r="L1944"/>
  <c r="K1944"/>
  <c r="L1934"/>
  <c r="K1934"/>
  <c r="L1931"/>
  <c r="K1931"/>
  <c r="L1924"/>
  <c r="K1924"/>
  <c r="K1920"/>
  <c r="L1909"/>
  <c r="K1909"/>
  <c r="L1908"/>
  <c r="K1908"/>
  <c r="L1904"/>
  <c r="K1904"/>
  <c r="L1900"/>
  <c r="K1900"/>
  <c r="L1897"/>
  <c r="K1897"/>
  <c r="L1895"/>
  <c r="K1895"/>
  <c r="K1892"/>
  <c r="L1888"/>
  <c r="K1888"/>
  <c r="L1881"/>
  <c r="K1881"/>
  <c r="L1873"/>
  <c r="K1873"/>
  <c r="L1871"/>
  <c r="K1871"/>
  <c r="L1863"/>
  <c r="K1863"/>
  <c r="L1860"/>
  <c r="K1860"/>
  <c r="L1856"/>
  <c r="K1856"/>
  <c r="L1840"/>
  <c r="K1840"/>
  <c r="L1833"/>
  <c r="K1833"/>
  <c r="L1829"/>
  <c r="K1829"/>
  <c r="L1825"/>
  <c r="K1825"/>
  <c r="L1821"/>
  <c r="K1821"/>
  <c r="L1816"/>
  <c r="K1816"/>
  <c r="L1812"/>
  <c r="K1812"/>
  <c r="L1810"/>
  <c r="K1810"/>
  <c r="L1808"/>
  <c r="K1808"/>
  <c r="L1787"/>
  <c r="K1787"/>
  <c r="L1782"/>
  <c r="K1782"/>
  <c r="L1773"/>
  <c r="K1773"/>
  <c r="L1771"/>
  <c r="K1771"/>
  <c r="L1770"/>
  <c r="K1770"/>
  <c r="L1768"/>
  <c r="K1768"/>
  <c r="L1765"/>
  <c r="K1765"/>
  <c r="L1762"/>
  <c r="K1762"/>
  <c r="L1750"/>
  <c r="K1750"/>
  <c r="L1748"/>
  <c r="K1748"/>
  <c r="L1740"/>
  <c r="K1740"/>
  <c r="L1735"/>
  <c r="K1735"/>
  <c r="L1724"/>
  <c r="K1724"/>
  <c r="L1707"/>
  <c r="K1707"/>
  <c r="K1705"/>
  <c r="L1701"/>
  <c r="K1701"/>
  <c r="L1698"/>
  <c r="K1698"/>
  <c r="L1690"/>
  <c r="K1690"/>
  <c r="L1684"/>
  <c r="K1684"/>
  <c r="L1681"/>
  <c r="K1681"/>
  <c r="L1677"/>
  <c r="K1677"/>
  <c r="L1674"/>
  <c r="K1674"/>
  <c r="L1670"/>
  <c r="K1670"/>
  <c r="L1667"/>
  <c r="K1667"/>
  <c r="L1655"/>
  <c r="K1655"/>
  <c r="L1652"/>
  <c r="K1652"/>
  <c r="L1646"/>
  <c r="K1646"/>
  <c r="L1644"/>
  <c r="K1644"/>
  <c r="L1640"/>
  <c r="K1640"/>
  <c r="L1637"/>
  <c r="K1637"/>
  <c r="L1634"/>
  <c r="K1634"/>
  <c r="L1631"/>
  <c r="K1631"/>
  <c r="K1623"/>
  <c r="L1599"/>
  <c r="K1599"/>
  <c r="L1596"/>
  <c r="K1596"/>
  <c r="L1592"/>
  <c r="K1592"/>
  <c r="L1589"/>
  <c r="K1589"/>
  <c r="L1583"/>
  <c r="K1583"/>
  <c r="L1580"/>
  <c r="K1580"/>
  <c r="L1574"/>
  <c r="K1574"/>
  <c r="L1571"/>
  <c r="K1571"/>
  <c r="L1563"/>
  <c r="K1563"/>
  <c r="L1562"/>
  <c r="K1562"/>
  <c r="L1561"/>
  <c r="K1561"/>
  <c r="L1560"/>
  <c r="K1560"/>
  <c r="L1559"/>
  <c r="K1559"/>
  <c r="L1551"/>
  <c r="K1551"/>
  <c r="L1539"/>
  <c r="K1539"/>
  <c r="L1535"/>
  <c r="K1535"/>
  <c r="L1533"/>
  <c r="K1533"/>
  <c r="K1529"/>
  <c r="L1527"/>
  <c r="K1527"/>
  <c r="L1521"/>
  <c r="K1521"/>
  <c r="L1516"/>
  <c r="K1516"/>
  <c r="L1510"/>
  <c r="K1510"/>
  <c r="L1508"/>
  <c r="K1508"/>
  <c r="L1500"/>
  <c r="K1500"/>
  <c r="L1494"/>
  <c r="K1494"/>
  <c r="L1491"/>
  <c r="K1491"/>
  <c r="L1482"/>
  <c r="K1482"/>
  <c r="L1472"/>
  <c r="K1472"/>
  <c r="L1467"/>
  <c r="K1467"/>
  <c r="L1460"/>
  <c r="K1460"/>
  <c r="L1456"/>
  <c r="K1456"/>
  <c r="L1454"/>
  <c r="K1454"/>
  <c r="L1451"/>
  <c r="K1451"/>
  <c r="L1445"/>
  <c r="K1445"/>
  <c r="L1442"/>
  <c r="K1442"/>
  <c r="L1438"/>
  <c r="K1438"/>
  <c r="L1435"/>
  <c r="K1435"/>
  <c r="L1432"/>
  <c r="K1432"/>
  <c r="L1429"/>
  <c r="K1429"/>
  <c r="L1426"/>
  <c r="K1426"/>
  <c r="L1423"/>
  <c r="K1423"/>
  <c r="L1420"/>
  <c r="K1420"/>
  <c r="L1417"/>
  <c r="K1417"/>
  <c r="L1414"/>
  <c r="K1414"/>
  <c r="L1411"/>
  <c r="K1411"/>
  <c r="L1408"/>
  <c r="K1408"/>
  <c r="L1405"/>
  <c r="K1405"/>
  <c r="L1402"/>
  <c r="K1402"/>
  <c r="L1399"/>
  <c r="K1399"/>
  <c r="L1396"/>
  <c r="K1396"/>
  <c r="L1393"/>
  <c r="K1393"/>
  <c r="L1390"/>
  <c r="K1390"/>
  <c r="L1387"/>
  <c r="K1387"/>
  <c r="L1384"/>
  <c r="K1384"/>
  <c r="L1381"/>
  <c r="K1381"/>
  <c r="L1378"/>
  <c r="K1378"/>
  <c r="L1375"/>
  <c r="K1375"/>
  <c r="L1372"/>
  <c r="K1372"/>
  <c r="L1369"/>
  <c r="K1369"/>
  <c r="L1366"/>
  <c r="K1366"/>
  <c r="L1363"/>
  <c r="K1363"/>
  <c r="L1360"/>
  <c r="K1360"/>
  <c r="L1357"/>
  <c r="K1357"/>
  <c r="L1355"/>
  <c r="K1355"/>
  <c r="L1352"/>
  <c r="K1352"/>
  <c r="L1343"/>
  <c r="K1343"/>
  <c r="L1331"/>
  <c r="K1331"/>
  <c r="K1313"/>
  <c r="L1307"/>
  <c r="K1307"/>
  <c r="L1304"/>
  <c r="K1304"/>
  <c r="L1301"/>
  <c r="K1301"/>
  <c r="L1298"/>
  <c r="K1298"/>
  <c r="K1295"/>
  <c r="L1286"/>
  <c r="K1286"/>
  <c r="L1283"/>
  <c r="K1283"/>
  <c r="L1275"/>
  <c r="K1275"/>
  <c r="L1269"/>
  <c r="K1269"/>
  <c r="L1261"/>
  <c r="K1261"/>
  <c r="L1255"/>
  <c r="K1255"/>
  <c r="L1252"/>
  <c r="K1252"/>
  <c r="L1249"/>
  <c r="K1249"/>
  <c r="L1246"/>
  <c r="K1246"/>
  <c r="L1244"/>
  <c r="K1244"/>
  <c r="L1241"/>
  <c r="K1241"/>
  <c r="L1238"/>
  <c r="K1238"/>
  <c r="L1236"/>
  <c r="K1236"/>
  <c r="L1233"/>
  <c r="K1233"/>
  <c r="L1231"/>
  <c r="K1231"/>
  <c r="L1228"/>
  <c r="K1228"/>
  <c r="L1224"/>
  <c r="K1224"/>
  <c r="L1221"/>
  <c r="K1221"/>
  <c r="L1209"/>
  <c r="K1209"/>
  <c r="L1205"/>
  <c r="K1205"/>
  <c r="L1200"/>
  <c r="K1200"/>
  <c r="L1196"/>
  <c r="K1196"/>
  <c r="L1192"/>
  <c r="K1192"/>
  <c r="L1187"/>
  <c r="K1187"/>
  <c r="L1186"/>
  <c r="K1186"/>
  <c r="L1181"/>
  <c r="K1181"/>
  <c r="L1179"/>
  <c r="K1179"/>
  <c r="L1172"/>
  <c r="K1172"/>
  <c r="L1169"/>
  <c r="K1169"/>
  <c r="L1167"/>
  <c r="K1167"/>
  <c r="L1166"/>
  <c r="K1166"/>
  <c r="L1164"/>
  <c r="K1164"/>
  <c r="L1158"/>
  <c r="K1158"/>
  <c r="L1156"/>
  <c r="K1156"/>
  <c r="L1151"/>
  <c r="K1151"/>
  <c r="L1145"/>
  <c r="K1145"/>
  <c r="L1144"/>
  <c r="K1144"/>
  <c r="K1141"/>
  <c r="L1137"/>
  <c r="K1137"/>
  <c r="L1135"/>
  <c r="K1135"/>
  <c r="L1133"/>
  <c r="K1133"/>
  <c r="L1130"/>
  <c r="K1130"/>
  <c r="L1127"/>
  <c r="K1127"/>
  <c r="L1124"/>
  <c r="K1124"/>
  <c r="L1123"/>
  <c r="K1123"/>
  <c r="L1121"/>
  <c r="K1121"/>
  <c r="K1118"/>
  <c r="L1104"/>
  <c r="K1104"/>
  <c r="L1101"/>
  <c r="K1101"/>
  <c r="L1100"/>
  <c r="K1100"/>
  <c r="L1090"/>
  <c r="K1090"/>
  <c r="L1080"/>
  <c r="K1080"/>
  <c r="L1074"/>
  <c r="K1074"/>
  <c r="L1073"/>
  <c r="K1073"/>
  <c r="L1067"/>
  <c r="K1067"/>
  <c r="L1064"/>
  <c r="K1064"/>
  <c r="L1050"/>
  <c r="K1050"/>
  <c r="L1028"/>
  <c r="K1028"/>
  <c r="L1025"/>
  <c r="K1025"/>
  <c r="L1014"/>
  <c r="K1014"/>
  <c r="L1010"/>
  <c r="K1010"/>
  <c r="L1006"/>
  <c r="K1006"/>
  <c r="L1003"/>
  <c r="K1003"/>
  <c r="L1000"/>
  <c r="K1000"/>
  <c r="L997"/>
  <c r="K997"/>
  <c r="K978"/>
  <c r="K974"/>
  <c r="L968"/>
  <c r="K968"/>
  <c r="L953"/>
  <c r="K953"/>
  <c r="L946"/>
  <c r="K946"/>
  <c r="L934"/>
  <c r="K934"/>
  <c r="L931"/>
  <c r="K931"/>
  <c r="L927"/>
  <c r="K927"/>
  <c r="L925"/>
  <c r="K925"/>
  <c r="L922"/>
  <c r="K922"/>
  <c r="L917"/>
  <c r="K917"/>
  <c r="K901"/>
  <c r="L896"/>
  <c r="K896"/>
  <c r="L891"/>
  <c r="K891"/>
  <c r="L889"/>
  <c r="K889"/>
  <c r="L876"/>
  <c r="K876"/>
  <c r="L872"/>
  <c r="K872"/>
  <c r="L869"/>
  <c r="K869"/>
  <c r="L867"/>
  <c r="K867"/>
  <c r="L866"/>
  <c r="K866"/>
  <c r="L864"/>
  <c r="K864"/>
  <c r="K861"/>
  <c r="L851"/>
  <c r="K851"/>
  <c r="L848"/>
  <c r="K848"/>
  <c r="L845"/>
  <c r="K845"/>
  <c r="L842"/>
  <c r="K842"/>
  <c r="L838"/>
  <c r="K838"/>
  <c r="L821"/>
  <c r="K821"/>
  <c r="L812"/>
  <c r="K812"/>
  <c r="L809"/>
  <c r="K809"/>
  <c r="L806"/>
  <c r="K806"/>
  <c r="L792"/>
  <c r="K792"/>
  <c r="L789"/>
  <c r="K789"/>
  <c r="L786"/>
  <c r="K786"/>
  <c r="L775"/>
  <c r="K775"/>
  <c r="L767"/>
  <c r="K767"/>
  <c r="L764"/>
  <c r="K764"/>
  <c r="L762"/>
  <c r="K762"/>
  <c r="L755"/>
  <c r="K755"/>
  <c r="L752"/>
  <c r="K752"/>
  <c r="L733"/>
  <c r="K733"/>
  <c r="L730"/>
  <c r="K730"/>
  <c r="L726"/>
  <c r="K726"/>
  <c r="L716"/>
  <c r="K716"/>
  <c r="L711"/>
  <c r="K711"/>
  <c r="L709"/>
  <c r="K709"/>
  <c r="L703"/>
  <c r="K703"/>
  <c r="L701"/>
  <c r="K701"/>
  <c r="L698"/>
  <c r="K698"/>
  <c r="L693"/>
  <c r="K693"/>
  <c r="L687"/>
  <c r="K687"/>
  <c r="L684"/>
  <c r="K684"/>
  <c r="L681"/>
  <c r="K681"/>
  <c r="L677"/>
  <c r="K677"/>
  <c r="L676"/>
  <c r="K676"/>
  <c r="L674"/>
  <c r="K674"/>
  <c r="L671"/>
  <c r="K671"/>
  <c r="L670"/>
  <c r="K670"/>
  <c r="L668"/>
  <c r="K668"/>
  <c r="L667"/>
  <c r="K667"/>
  <c r="L665"/>
  <c r="K665"/>
  <c r="L658"/>
  <c r="K658"/>
  <c r="L651"/>
  <c r="K651"/>
  <c r="L649"/>
  <c r="K649"/>
  <c r="L643"/>
  <c r="K643"/>
  <c r="L639"/>
  <c r="K639"/>
  <c r="L636"/>
  <c r="K636"/>
  <c r="L633"/>
  <c r="K633"/>
  <c r="L627"/>
  <c r="K627"/>
  <c r="L621"/>
  <c r="K621"/>
  <c r="L620"/>
  <c r="K620"/>
  <c r="L614"/>
  <c r="K614"/>
  <c r="L611"/>
  <c r="K611"/>
  <c r="L595"/>
  <c r="K595"/>
  <c r="L593"/>
  <c r="K593"/>
  <c r="L584"/>
  <c r="K584"/>
  <c r="L582"/>
  <c r="K582"/>
  <c r="K578"/>
  <c r="L575"/>
  <c r="K575"/>
  <c r="K572"/>
  <c r="L568"/>
  <c r="K568"/>
  <c r="K547"/>
  <c r="L535"/>
  <c r="K535"/>
  <c r="L531"/>
  <c r="K531"/>
  <c r="L528"/>
  <c r="K528"/>
  <c r="L527"/>
  <c r="K527"/>
  <c r="L511"/>
  <c r="K511"/>
  <c r="L507"/>
  <c r="K507"/>
  <c r="L501"/>
  <c r="K501"/>
  <c r="L497"/>
  <c r="K497"/>
  <c r="L482"/>
  <c r="K482"/>
  <c r="L477"/>
  <c r="K477"/>
  <c r="L473"/>
  <c r="K473"/>
  <c r="L470"/>
  <c r="K470"/>
  <c r="L467"/>
  <c r="K467"/>
  <c r="L462"/>
  <c r="K462"/>
  <c r="L454"/>
  <c r="K454"/>
  <c r="L446"/>
  <c r="K446"/>
  <c r="L440"/>
  <c r="K440"/>
  <c r="L438"/>
  <c r="K438"/>
  <c r="L431"/>
  <c r="K431"/>
  <c r="L428"/>
  <c r="K428"/>
  <c r="L425"/>
  <c r="K425"/>
  <c r="L421"/>
  <c r="K421"/>
  <c r="L418"/>
  <c r="K418"/>
  <c r="L414"/>
  <c r="K414"/>
  <c r="L411"/>
  <c r="K411"/>
  <c r="L408"/>
  <c r="K408"/>
  <c r="L406"/>
  <c r="K406"/>
  <c r="L400"/>
  <c r="K400"/>
  <c r="L397"/>
  <c r="K397"/>
  <c r="L390"/>
  <c r="K390"/>
  <c r="L388"/>
  <c r="K388"/>
  <c r="L386"/>
  <c r="K386"/>
  <c r="L375"/>
  <c r="K375"/>
  <c r="L340"/>
  <c r="K340"/>
  <c r="L337"/>
  <c r="K337"/>
  <c r="L334"/>
  <c r="K334"/>
  <c r="L331"/>
  <c r="K331"/>
  <c r="L328"/>
  <c r="K328"/>
  <c r="L321"/>
  <c r="K321"/>
  <c r="L318"/>
  <c r="K318"/>
  <c r="L308"/>
  <c r="K308"/>
  <c r="L304"/>
  <c r="K304"/>
  <c r="L301"/>
  <c r="K301"/>
  <c r="L298"/>
  <c r="K298"/>
  <c r="L295"/>
  <c r="K295"/>
  <c r="L292"/>
  <c r="K292"/>
  <c r="L289"/>
  <c r="K289"/>
  <c r="L285"/>
  <c r="K285"/>
  <c r="L283"/>
  <c r="K283"/>
  <c r="L278"/>
  <c r="K278"/>
  <c r="L275"/>
  <c r="K275"/>
  <c r="L272"/>
  <c r="K272"/>
  <c r="L269"/>
  <c r="K269"/>
  <c r="L259"/>
  <c r="K259"/>
  <c r="L257"/>
  <c r="K257"/>
  <c r="L250"/>
  <c r="K250"/>
  <c r="L237"/>
  <c r="K237"/>
  <c r="L231"/>
  <c r="K231"/>
  <c r="L229"/>
  <c r="K229"/>
  <c r="L223"/>
  <c r="K223"/>
  <c r="L215"/>
  <c r="K215"/>
  <c r="L206"/>
  <c r="K206"/>
  <c r="L203"/>
  <c r="K203"/>
  <c r="L200"/>
  <c r="K200"/>
  <c r="L192"/>
  <c r="K192"/>
  <c r="L184"/>
  <c r="K184"/>
  <c r="L181"/>
  <c r="K181"/>
  <c r="L169"/>
  <c r="K169"/>
  <c r="L167"/>
  <c r="K167"/>
  <c r="L164"/>
  <c r="K164"/>
  <c r="L152"/>
  <c r="K152"/>
  <c r="L146"/>
  <c r="K146"/>
  <c r="L143"/>
  <c r="K143"/>
  <c r="L136"/>
  <c r="K136"/>
  <c r="L132"/>
  <c r="K132"/>
  <c r="L127"/>
  <c r="K127"/>
  <c r="L124"/>
  <c r="K124"/>
  <c r="L114"/>
  <c r="K114"/>
  <c r="L111"/>
  <c r="K111"/>
  <c r="L103"/>
  <c r="K103"/>
  <c r="L100"/>
  <c r="K100"/>
  <c r="L94"/>
  <c r="K94"/>
  <c r="L91"/>
  <c r="K91"/>
  <c r="L86"/>
  <c r="K86"/>
  <c r="L82"/>
  <c r="K82"/>
  <c r="L74"/>
  <c r="K74"/>
  <c r="L71"/>
  <c r="K71"/>
  <c r="L65"/>
  <c r="K65"/>
  <c r="K63"/>
  <c r="L61"/>
  <c r="K61"/>
  <c r="L59"/>
  <c r="K59"/>
  <c r="L52"/>
  <c r="K52"/>
  <c r="L50"/>
  <c r="K50"/>
  <c r="L44"/>
  <c r="K44"/>
  <c r="L34"/>
  <c r="K34"/>
  <c r="L29"/>
  <c r="K29"/>
  <c r="L26"/>
  <c r="K26"/>
  <c r="L15"/>
  <c r="K15"/>
  <c r="H1013" i="2" l="1"/>
  <c r="H769"/>
  <c r="H698"/>
  <c r="H695"/>
  <c r="H692"/>
  <c r="H689"/>
  <c r="G1245"/>
  <c r="H1246"/>
  <c r="G753"/>
  <c r="I754"/>
  <c r="G734"/>
  <c r="H735"/>
  <c r="G772"/>
  <c r="I773"/>
  <c r="G792"/>
  <c r="I793"/>
  <c r="G1832"/>
  <c r="H1833"/>
  <c r="I1833"/>
  <c r="G15"/>
  <c r="H16"/>
  <c r="G198"/>
  <c r="H199"/>
  <c r="G213"/>
  <c r="I214"/>
  <c r="G221"/>
  <c r="I222"/>
  <c r="G236"/>
  <c r="I237"/>
  <c r="G265"/>
  <c r="H266"/>
  <c r="I266"/>
  <c r="G308"/>
  <c r="I309"/>
  <c r="G327"/>
  <c r="H328"/>
  <c r="I328"/>
  <c r="G349"/>
  <c r="I350"/>
  <c r="G976"/>
  <c r="H977"/>
  <c r="G1034"/>
  <c r="H1035"/>
  <c r="G1115"/>
  <c r="I1116"/>
  <c r="G1110"/>
  <c r="H1111"/>
  <c r="I1111"/>
  <c r="H1064"/>
  <c r="I1064"/>
  <c r="H1074"/>
  <c r="I1074"/>
  <c r="G1082"/>
  <c r="I1083"/>
  <c r="G1090"/>
  <c r="I1091"/>
  <c r="H1091"/>
  <c r="G1264"/>
  <c r="H1265"/>
  <c r="I1265"/>
  <c r="G1276"/>
  <c r="H1277"/>
  <c r="G1293"/>
  <c r="H1294"/>
  <c r="I1294"/>
  <c r="G1306"/>
  <c r="I1307"/>
  <c r="G1319"/>
  <c r="H1320"/>
  <c r="I1320"/>
  <c r="G1333"/>
  <c r="H1334"/>
  <c r="I1334"/>
  <c r="H1353"/>
  <c r="I1353"/>
  <c r="G1373"/>
  <c r="I1374"/>
  <c r="H1374"/>
  <c r="H1383"/>
  <c r="I1383"/>
  <c r="G1393"/>
  <c r="I1394"/>
  <c r="G1416"/>
  <c r="H1417"/>
  <c r="I1417"/>
  <c r="G1854"/>
  <c r="H1855"/>
  <c r="I1855"/>
  <c r="G1863"/>
  <c r="H1864"/>
  <c r="I1864"/>
  <c r="G1872"/>
  <c r="H1873"/>
  <c r="I1873"/>
  <c r="G1888"/>
  <c r="I1889"/>
  <c r="G2026"/>
  <c r="I2027"/>
  <c r="G1970"/>
  <c r="H1971"/>
  <c r="I1971"/>
  <c r="G2060"/>
  <c r="I2060" s="1"/>
  <c r="I2061"/>
  <c r="G1552"/>
  <c r="H1553"/>
  <c r="I1553"/>
  <c r="G1546"/>
  <c r="H1547"/>
  <c r="I1547"/>
  <c r="G1435"/>
  <c r="H1436"/>
  <c r="I1436"/>
  <c r="G1440"/>
  <c r="H1441"/>
  <c r="I1441"/>
  <c r="G1459"/>
  <c r="H1460"/>
  <c r="I1460"/>
  <c r="H1473"/>
  <c r="I1473"/>
  <c r="G78"/>
  <c r="I79"/>
  <c r="G111"/>
  <c r="I112"/>
  <c r="G125"/>
  <c r="H126"/>
  <c r="G363"/>
  <c r="H364"/>
  <c r="I364"/>
  <c r="G172"/>
  <c r="H173"/>
  <c r="I173"/>
  <c r="G205"/>
  <c r="I205" s="1"/>
  <c r="I206"/>
  <c r="H230"/>
  <c r="I230"/>
  <c r="G257"/>
  <c r="H258"/>
  <c r="I258"/>
  <c r="G303"/>
  <c r="H304"/>
  <c r="G319"/>
  <c r="H320"/>
  <c r="I320"/>
  <c r="G390"/>
  <c r="H391"/>
  <c r="I391"/>
  <c r="H400"/>
  <c r="I400"/>
  <c r="G417"/>
  <c r="I418"/>
  <c r="H418"/>
  <c r="G430"/>
  <c r="I431"/>
  <c r="H431"/>
  <c r="G441"/>
  <c r="H442"/>
  <c r="I442"/>
  <c r="G451"/>
  <c r="H452"/>
  <c r="I452"/>
  <c r="H461"/>
  <c r="I461"/>
  <c r="G471"/>
  <c r="I472"/>
  <c r="H482"/>
  <c r="I482"/>
  <c r="G492"/>
  <c r="H493"/>
  <c r="G501"/>
  <c r="H502"/>
  <c r="I502"/>
  <c r="G512"/>
  <c r="H513"/>
  <c r="I513"/>
  <c r="G522"/>
  <c r="H523"/>
  <c r="I523"/>
  <c r="H532"/>
  <c r="I532"/>
  <c r="G542"/>
  <c r="I543"/>
  <c r="G562"/>
  <c r="I563"/>
  <c r="G572"/>
  <c r="H573"/>
  <c r="I573"/>
  <c r="G582"/>
  <c r="H583"/>
  <c r="G592"/>
  <c r="I593"/>
  <c r="G602"/>
  <c r="H603"/>
  <c r="G613"/>
  <c r="I614"/>
  <c r="G625"/>
  <c r="I625" s="1"/>
  <c r="I626"/>
  <c r="G656"/>
  <c r="H657"/>
  <c r="I657"/>
  <c r="G669"/>
  <c r="H670"/>
  <c r="I670"/>
  <c r="G680"/>
  <c r="I680" s="1"/>
  <c r="I681"/>
  <c r="G721"/>
  <c r="H722"/>
  <c r="G807"/>
  <c r="I807" s="1"/>
  <c r="I808"/>
  <c r="G820"/>
  <c r="H821"/>
  <c r="G844"/>
  <c r="I845"/>
  <c r="G856"/>
  <c r="I857"/>
  <c r="G868"/>
  <c r="I869"/>
  <c r="G879"/>
  <c r="H880"/>
  <c r="G891"/>
  <c r="H892"/>
  <c r="G903"/>
  <c r="I904"/>
  <c r="G915"/>
  <c r="I916"/>
  <c r="G927"/>
  <c r="H928"/>
  <c r="I928"/>
  <c r="G939"/>
  <c r="I940"/>
  <c r="H940"/>
  <c r="G951"/>
  <c r="I952"/>
  <c r="G963"/>
  <c r="I964"/>
  <c r="H964"/>
  <c r="G1154"/>
  <c r="I1155"/>
  <c r="G1126"/>
  <c r="H1127"/>
  <c r="I1127"/>
  <c r="G1146"/>
  <c r="H1147"/>
  <c r="I1147"/>
  <c r="G1175"/>
  <c r="H1176"/>
  <c r="G1183"/>
  <c r="H1184"/>
  <c r="I1184"/>
  <c r="G1214"/>
  <c r="I1215"/>
  <c r="G1572"/>
  <c r="I1573"/>
  <c r="H1573"/>
  <c r="G1586"/>
  <c r="I1587"/>
  <c r="H1587"/>
  <c r="G1612"/>
  <c r="I1613"/>
  <c r="G1627"/>
  <c r="H1628"/>
  <c r="G1643"/>
  <c r="I1644"/>
  <c r="G1650"/>
  <c r="H1651"/>
  <c r="I1651"/>
  <c r="G1660"/>
  <c r="H1661"/>
  <c r="I1661"/>
  <c r="G1669"/>
  <c r="H1670"/>
  <c r="G1686"/>
  <c r="H1687"/>
  <c r="I1687"/>
  <c r="G1705"/>
  <c r="H1706"/>
  <c r="G1720"/>
  <c r="H1721"/>
  <c r="I1721"/>
  <c r="G1728"/>
  <c r="H1729"/>
  <c r="I1729"/>
  <c r="G1740"/>
  <c r="H1741"/>
  <c r="I1741"/>
  <c r="H1748"/>
  <c r="I1748"/>
  <c r="G1766"/>
  <c r="H1767"/>
  <c r="I1767"/>
  <c r="H1785"/>
  <c r="I1785"/>
  <c r="G1798"/>
  <c r="H1799"/>
  <c r="I1799"/>
  <c r="G1812"/>
  <c r="H1813"/>
  <c r="I1813"/>
  <c r="G1839"/>
  <c r="H1840"/>
  <c r="I1840"/>
  <c r="G2097"/>
  <c r="I2098"/>
  <c r="H2046"/>
  <c r="I2046"/>
  <c r="G1997"/>
  <c r="H1998"/>
  <c r="G1986"/>
  <c r="H1987"/>
  <c r="I1987"/>
  <c r="G1950"/>
  <c r="H1951"/>
  <c r="I1951"/>
  <c r="G1537"/>
  <c r="H1538"/>
  <c r="I1538"/>
  <c r="G1448"/>
  <c r="H1449"/>
  <c r="I1449"/>
  <c r="G132"/>
  <c r="I133"/>
  <c r="G731"/>
  <c r="H732"/>
  <c r="I732"/>
  <c r="G742"/>
  <c r="I742" s="1"/>
  <c r="I743"/>
  <c r="G757"/>
  <c r="I757" s="1"/>
  <c r="I758"/>
  <c r="G789"/>
  <c r="H790"/>
  <c r="I790"/>
  <c r="G1819"/>
  <c r="H1820"/>
  <c r="I1820"/>
  <c r="G1829"/>
  <c r="I1830"/>
  <c r="G24"/>
  <c r="I25"/>
  <c r="G186"/>
  <c r="H187"/>
  <c r="G249"/>
  <c r="H250"/>
  <c r="I250"/>
  <c r="G263"/>
  <c r="H264"/>
  <c r="G273"/>
  <c r="I274"/>
  <c r="G306"/>
  <c r="H307"/>
  <c r="I307"/>
  <c r="G333"/>
  <c r="H334"/>
  <c r="G375"/>
  <c r="H376"/>
  <c r="I376"/>
  <c r="G358"/>
  <c r="I359"/>
  <c r="G998"/>
  <c r="I999"/>
  <c r="G990"/>
  <c r="H991"/>
  <c r="G1024"/>
  <c r="H1025"/>
  <c r="I1025"/>
  <c r="G1032"/>
  <c r="I1033"/>
  <c r="G1107"/>
  <c r="I1108"/>
  <c r="H1063"/>
  <c r="I1063"/>
  <c r="G1071"/>
  <c r="H1072"/>
  <c r="I1072"/>
  <c r="G1080"/>
  <c r="I1081"/>
  <c r="G1261"/>
  <c r="I1262"/>
  <c r="G1273"/>
  <c r="H1274"/>
  <c r="I1274"/>
  <c r="G1291"/>
  <c r="H1292"/>
  <c r="I1292"/>
  <c r="G1303"/>
  <c r="I1304"/>
  <c r="H1317"/>
  <c r="I1317"/>
  <c r="G1330"/>
  <c r="I1331"/>
  <c r="H1331"/>
  <c r="G1343"/>
  <c r="H1344"/>
  <c r="G1362"/>
  <c r="I1362" s="1"/>
  <c r="I1363"/>
  <c r="G1370"/>
  <c r="I1371"/>
  <c r="I1382"/>
  <c r="H1382"/>
  <c r="G1391"/>
  <c r="H1392"/>
  <c r="I1392"/>
  <c r="G1403"/>
  <c r="I1404"/>
  <c r="G1411"/>
  <c r="I1412"/>
  <c r="G1852"/>
  <c r="H1853"/>
  <c r="I1853"/>
  <c r="G1861"/>
  <c r="H1862"/>
  <c r="I1862"/>
  <c r="G1870"/>
  <c r="H1871"/>
  <c r="I1871"/>
  <c r="G2114"/>
  <c r="H2115"/>
  <c r="I2115"/>
  <c r="G2021"/>
  <c r="I2022"/>
  <c r="H2022"/>
  <c r="G2035"/>
  <c r="I2036"/>
  <c r="G1967"/>
  <c r="I1967" s="1"/>
  <c r="I1968"/>
  <c r="I985"/>
  <c r="H66"/>
  <c r="H351"/>
  <c r="H749"/>
  <c r="I839"/>
  <c r="I977"/>
  <c r="H1295"/>
  <c r="I1550"/>
  <c r="I2095"/>
  <c r="I1932"/>
  <c r="I2080"/>
  <c r="I281"/>
  <c r="I1203"/>
  <c r="I44"/>
  <c r="I92"/>
  <c r="I121"/>
  <c r="H150"/>
  <c r="I170"/>
  <c r="I187"/>
  <c r="I294"/>
  <c r="H341"/>
  <c r="H350"/>
  <c r="I377"/>
  <c r="I396"/>
  <c r="H462"/>
  <c r="H483"/>
  <c r="I528"/>
  <c r="I583"/>
  <c r="H644"/>
  <c r="H773"/>
  <c r="I824"/>
  <c r="H904"/>
  <c r="H952"/>
  <c r="I1065"/>
  <c r="I1087"/>
  <c r="I1247"/>
  <c r="I1368"/>
  <c r="H1613"/>
  <c r="I1670"/>
  <c r="I1706"/>
  <c r="I1998"/>
  <c r="I1959"/>
  <c r="I292"/>
  <c r="I984"/>
  <c r="I1285"/>
  <c r="I1880"/>
  <c r="I2085"/>
  <c r="I2068"/>
  <c r="I14"/>
  <c r="I20"/>
  <c r="H25"/>
  <c r="H44"/>
  <c r="I87"/>
  <c r="I96"/>
  <c r="H121"/>
  <c r="H170"/>
  <c r="I193"/>
  <c r="H214"/>
  <c r="I264"/>
  <c r="I293"/>
  <c r="I304"/>
  <c r="H377"/>
  <c r="H396"/>
  <c r="I432"/>
  <c r="I450"/>
  <c r="I480"/>
  <c r="I553"/>
  <c r="H563"/>
  <c r="H715"/>
  <c r="I735"/>
  <c r="H922"/>
  <c r="H931"/>
  <c r="H985"/>
  <c r="H1065"/>
  <c r="H1163"/>
  <c r="H1247"/>
  <c r="I1286"/>
  <c r="G1243"/>
  <c r="I1244"/>
  <c r="G1517"/>
  <c r="I1518"/>
  <c r="H1518"/>
  <c r="G1505"/>
  <c r="H1506"/>
  <c r="I1506"/>
  <c r="G137"/>
  <c r="H138"/>
  <c r="I138"/>
  <c r="H748"/>
  <c r="I748"/>
  <c r="G1456"/>
  <c r="H1457"/>
  <c r="G123"/>
  <c r="H124"/>
  <c r="I124"/>
  <c r="G195"/>
  <c r="I196"/>
  <c r="G203"/>
  <c r="I203" s="1"/>
  <c r="I204"/>
  <c r="G241"/>
  <c r="H242"/>
  <c r="I242"/>
  <c r="H324"/>
  <c r="I324"/>
  <c r="G414"/>
  <c r="H415"/>
  <c r="G469"/>
  <c r="H470"/>
  <c r="I470"/>
  <c r="G499"/>
  <c r="H500"/>
  <c r="I500"/>
  <c r="G530"/>
  <c r="G529" s="1"/>
  <c r="I531"/>
  <c r="G550"/>
  <c r="H551"/>
  <c r="G580"/>
  <c r="I581"/>
  <c r="G600"/>
  <c r="H601"/>
  <c r="G623"/>
  <c r="I623" s="1"/>
  <c r="I624"/>
  <c r="G642"/>
  <c r="I643"/>
  <c r="H643"/>
  <c r="G666"/>
  <c r="I667"/>
  <c r="G817"/>
  <c r="H818"/>
  <c r="I818"/>
  <c r="G841"/>
  <c r="I842"/>
  <c r="G865"/>
  <c r="I866"/>
  <c r="G888"/>
  <c r="H889"/>
  <c r="I889"/>
  <c r="G912"/>
  <c r="H913"/>
  <c r="G936"/>
  <c r="I937"/>
  <c r="H937"/>
  <c r="G948"/>
  <c r="H949"/>
  <c r="G960"/>
  <c r="I961"/>
  <c r="G1164"/>
  <c r="H1165"/>
  <c r="I1165"/>
  <c r="G1597"/>
  <c r="H1598"/>
  <c r="I1598"/>
  <c r="G1638"/>
  <c r="I1639"/>
  <c r="H1639"/>
  <c r="G1666"/>
  <c r="H1667"/>
  <c r="I1667"/>
  <c r="G1684"/>
  <c r="H1685"/>
  <c r="I1685"/>
  <c r="G1718"/>
  <c r="H1719"/>
  <c r="I1784"/>
  <c r="H1784"/>
  <c r="G1808"/>
  <c r="I1808" s="1"/>
  <c r="I1809"/>
  <c r="G1847"/>
  <c r="H1848"/>
  <c r="I1848"/>
  <c r="G1891"/>
  <c r="H1892"/>
  <c r="I1892"/>
  <c r="G1948"/>
  <c r="H1949"/>
  <c r="I1949"/>
  <c r="G1894"/>
  <c r="H1895"/>
  <c r="I1895"/>
  <c r="G1900"/>
  <c r="I1901"/>
  <c r="G1923"/>
  <c r="I1924"/>
  <c r="G1543"/>
  <c r="I1544"/>
  <c r="G1149"/>
  <c r="I1150"/>
  <c r="G740"/>
  <c r="H741"/>
  <c r="I741"/>
  <c r="G785"/>
  <c r="H786"/>
  <c r="I786"/>
  <c r="G255"/>
  <c r="H256"/>
  <c r="G276"/>
  <c r="I277"/>
  <c r="G971"/>
  <c r="I972"/>
  <c r="G1038"/>
  <c r="H1039"/>
  <c r="I1039"/>
  <c r="H1069"/>
  <c r="I1069"/>
  <c r="H1095"/>
  <c r="I1095"/>
  <c r="G1288"/>
  <c r="I1288" s="1"/>
  <c r="I1289"/>
  <c r="G1314"/>
  <c r="H1315"/>
  <c r="I1315"/>
  <c r="G1341"/>
  <c r="H1342"/>
  <c r="I1342"/>
  <c r="G1357"/>
  <c r="I1358"/>
  <c r="H1358"/>
  <c r="G1379"/>
  <c r="H1380"/>
  <c r="I1380"/>
  <c r="G1401"/>
  <c r="H1402"/>
  <c r="I1402"/>
  <c r="G1867"/>
  <c r="H1868"/>
  <c r="I1868"/>
  <c r="G1877"/>
  <c r="I1878"/>
  <c r="G2033"/>
  <c r="H2034"/>
  <c r="I2034"/>
  <c r="G2066"/>
  <c r="I2066" s="1"/>
  <c r="I2067"/>
  <c r="G155"/>
  <c r="H156"/>
  <c r="I156"/>
  <c r="I1911"/>
  <c r="H1911"/>
  <c r="G1508"/>
  <c r="I1509"/>
  <c r="G1480"/>
  <c r="H1481"/>
  <c r="I1481"/>
  <c r="G1252"/>
  <c r="H1253"/>
  <c r="I1253"/>
  <c r="G1488"/>
  <c r="H1489"/>
  <c r="I1489"/>
  <c r="G1223"/>
  <c r="I1224"/>
  <c r="G1236"/>
  <c r="H1237"/>
  <c r="G60"/>
  <c r="I61"/>
  <c r="G106"/>
  <c r="H107"/>
  <c r="G119"/>
  <c r="H120"/>
  <c r="I120"/>
  <c r="G370"/>
  <c r="I371"/>
  <c r="H246"/>
  <c r="I246"/>
  <c r="G268"/>
  <c r="I269"/>
  <c r="H291"/>
  <c r="I291"/>
  <c r="G330"/>
  <c r="I331"/>
  <c r="G343"/>
  <c r="H344"/>
  <c r="G353"/>
  <c r="I354"/>
  <c r="G189"/>
  <c r="H190"/>
  <c r="I190"/>
  <c r="G775"/>
  <c r="H776"/>
  <c r="I776"/>
  <c r="H395"/>
  <c r="I395"/>
  <c r="G411"/>
  <c r="H412"/>
  <c r="G425"/>
  <c r="I426"/>
  <c r="G436"/>
  <c r="I437"/>
  <c r="G446"/>
  <c r="G443" s="1"/>
  <c r="I447"/>
  <c r="H447"/>
  <c r="G456"/>
  <c r="H457"/>
  <c r="G466"/>
  <c r="I467"/>
  <c r="G476"/>
  <c r="I476" s="1"/>
  <c r="I477"/>
  <c r="G487"/>
  <c r="I488"/>
  <c r="G497"/>
  <c r="H498"/>
  <c r="G507"/>
  <c r="I508"/>
  <c r="G517"/>
  <c r="H518"/>
  <c r="I518"/>
  <c r="G527"/>
  <c r="H528"/>
  <c r="G537"/>
  <c r="H538"/>
  <c r="G547"/>
  <c r="H548"/>
  <c r="G557"/>
  <c r="G554" s="1"/>
  <c r="H558"/>
  <c r="G567"/>
  <c r="H568"/>
  <c r="I568"/>
  <c r="G577"/>
  <c r="H578"/>
  <c r="I578"/>
  <c r="H587"/>
  <c r="I587"/>
  <c r="G597"/>
  <c r="H598"/>
  <c r="I598"/>
  <c r="G607"/>
  <c r="H607" s="1"/>
  <c r="H608"/>
  <c r="G618"/>
  <c r="H619"/>
  <c r="I619"/>
  <c r="I630"/>
  <c r="H630"/>
  <c r="G638"/>
  <c r="I639"/>
  <c r="H653"/>
  <c r="I653"/>
  <c r="G661"/>
  <c r="H662"/>
  <c r="I662"/>
  <c r="G802"/>
  <c r="H803"/>
  <c r="G813"/>
  <c r="H813" s="1"/>
  <c r="H814"/>
  <c r="G826"/>
  <c r="H827"/>
  <c r="I827"/>
  <c r="G837"/>
  <c r="I837" s="1"/>
  <c r="I838"/>
  <c r="G850"/>
  <c r="I851"/>
  <c r="G862"/>
  <c r="I863"/>
  <c r="G874"/>
  <c r="G873" s="1"/>
  <c r="I875"/>
  <c r="G885"/>
  <c r="I886"/>
  <c r="G897"/>
  <c r="I898"/>
  <c r="G909"/>
  <c r="H910"/>
  <c r="I910"/>
  <c r="G920"/>
  <c r="H921"/>
  <c r="I921"/>
  <c r="G932"/>
  <c r="H933"/>
  <c r="I933"/>
  <c r="G945"/>
  <c r="I946"/>
  <c r="G957"/>
  <c r="H958"/>
  <c r="I958"/>
  <c r="G1104"/>
  <c r="I1105"/>
  <c r="G1132"/>
  <c r="I1133"/>
  <c r="H1133"/>
  <c r="G1140"/>
  <c r="H1141"/>
  <c r="G1179"/>
  <c r="I1179" s="1"/>
  <c r="I1180"/>
  <c r="G1189"/>
  <c r="I1189" s="1"/>
  <c r="I1190"/>
  <c r="H1162"/>
  <c r="I1162"/>
  <c r="G1170"/>
  <c r="H1171"/>
  <c r="I1171"/>
  <c r="G1198"/>
  <c r="H1199"/>
  <c r="I1199"/>
  <c r="G1206"/>
  <c r="I1207"/>
  <c r="G1566"/>
  <c r="H1567"/>
  <c r="G1582"/>
  <c r="I1583"/>
  <c r="H1583"/>
  <c r="G1594"/>
  <c r="I1595"/>
  <c r="G1606"/>
  <c r="H1607"/>
  <c r="I1607"/>
  <c r="G1620"/>
  <c r="I1621"/>
  <c r="G1635"/>
  <c r="H1636"/>
  <c r="I1636"/>
  <c r="G1656"/>
  <c r="H1657"/>
  <c r="I1657"/>
  <c r="H1664"/>
  <c r="I1664"/>
  <c r="G1676"/>
  <c r="H1677"/>
  <c r="I1677"/>
  <c r="G1681"/>
  <c r="I1682"/>
  <c r="G1691"/>
  <c r="H1692"/>
  <c r="I1692"/>
  <c r="G1699"/>
  <c r="H1700"/>
  <c r="I1700"/>
  <c r="G1710"/>
  <c r="H1711"/>
  <c r="I1711"/>
  <c r="H1724"/>
  <c r="I1724"/>
  <c r="G1734"/>
  <c r="I1735"/>
  <c r="G1744"/>
  <c r="H1745"/>
  <c r="I1745"/>
  <c r="G1760"/>
  <c r="H1761"/>
  <c r="I1761"/>
  <c r="G1780"/>
  <c r="H1781"/>
  <c r="I1781"/>
  <c r="G1790"/>
  <c r="H1791"/>
  <c r="I1791"/>
  <c r="G1844"/>
  <c r="H1845"/>
  <c r="G1897"/>
  <c r="H1898"/>
  <c r="I1898"/>
  <c r="G2092"/>
  <c r="I2092" s="1"/>
  <c r="I2093"/>
  <c r="G2054"/>
  <c r="H2055"/>
  <c r="I2055"/>
  <c r="H2043"/>
  <c r="I2043"/>
  <c r="G2007"/>
  <c r="H2008"/>
  <c r="G2015"/>
  <c r="H2016"/>
  <c r="I2016"/>
  <c r="G1945"/>
  <c r="I1946"/>
  <c r="H1946"/>
  <c r="I449"/>
  <c r="H96"/>
  <c r="I302"/>
  <c r="H450"/>
  <c r="H754"/>
  <c r="H1394"/>
  <c r="I1810"/>
  <c r="I21"/>
  <c r="H48"/>
  <c r="I126"/>
  <c r="H222"/>
  <c r="H302"/>
  <c r="H449"/>
  <c r="H552"/>
  <c r="I778"/>
  <c r="I949"/>
  <c r="I995"/>
  <c r="H1155"/>
  <c r="H1354"/>
  <c r="I1048"/>
  <c r="I176"/>
  <c r="I323"/>
  <c r="I339"/>
  <c r="I403"/>
  <c r="I674"/>
  <c r="I706"/>
  <c r="I1753"/>
  <c r="I1803"/>
  <c r="H13"/>
  <c r="I17"/>
  <c r="I23"/>
  <c r="I29"/>
  <c r="I46"/>
  <c r="I58"/>
  <c r="I67"/>
  <c r="H73"/>
  <c r="I90"/>
  <c r="H95"/>
  <c r="I99"/>
  <c r="I164"/>
  <c r="I183"/>
  <c r="I199"/>
  <c r="H237"/>
  <c r="H269"/>
  <c r="H281"/>
  <c r="H301"/>
  <c r="H309"/>
  <c r="I317"/>
  <c r="I325"/>
  <c r="H345"/>
  <c r="H354"/>
  <c r="I365"/>
  <c r="I383"/>
  <c r="I401"/>
  <c r="I457"/>
  <c r="H533"/>
  <c r="I551"/>
  <c r="H588"/>
  <c r="I649"/>
  <c r="H659"/>
  <c r="I709"/>
  <c r="H787"/>
  <c r="I830"/>
  <c r="I991"/>
  <c r="H1005"/>
  <c r="I1060"/>
  <c r="I1070"/>
  <c r="H1081"/>
  <c r="H1215"/>
  <c r="I1277"/>
  <c r="I1310"/>
  <c r="I1346"/>
  <c r="I1422"/>
  <c r="I1723"/>
  <c r="H1942"/>
  <c r="G1502"/>
  <c r="H1503"/>
  <c r="I1503"/>
  <c r="G1496"/>
  <c r="H1497"/>
  <c r="I1497"/>
  <c r="G1822"/>
  <c r="G1821" s="1"/>
  <c r="H1823"/>
  <c r="I1823"/>
  <c r="G1016"/>
  <c r="I1017"/>
  <c r="H1017"/>
  <c r="G1558"/>
  <c r="I1559"/>
  <c r="G1226"/>
  <c r="H1227"/>
  <c r="I1227"/>
  <c r="G361"/>
  <c r="H362"/>
  <c r="H177"/>
  <c r="I177"/>
  <c r="G286"/>
  <c r="H287"/>
  <c r="I287"/>
  <c r="G439"/>
  <c r="I440"/>
  <c r="G478"/>
  <c r="I479"/>
  <c r="G560"/>
  <c r="I561"/>
  <c r="G590"/>
  <c r="G589" s="1"/>
  <c r="H591"/>
  <c r="I591"/>
  <c r="G632"/>
  <c r="H633"/>
  <c r="G678"/>
  <c r="I679"/>
  <c r="G828"/>
  <c r="I828" s="1"/>
  <c r="I829"/>
  <c r="G876"/>
  <c r="H877"/>
  <c r="I877"/>
  <c r="G924"/>
  <c r="H925"/>
  <c r="G1143"/>
  <c r="H1144"/>
  <c r="I1144"/>
  <c r="G1191"/>
  <c r="I1191" s="1"/>
  <c r="I1192"/>
  <c r="G1200"/>
  <c r="H1201"/>
  <c r="I1201"/>
  <c r="G1569"/>
  <c r="H1570"/>
  <c r="I1570"/>
  <c r="G1609"/>
  <c r="H1610"/>
  <c r="I1610"/>
  <c r="H1649"/>
  <c r="I1649"/>
  <c r="G1702"/>
  <c r="H1703"/>
  <c r="I1703"/>
  <c r="G1726"/>
  <c r="H1727"/>
  <c r="I1727"/>
  <c r="G1737"/>
  <c r="H1738"/>
  <c r="I1738"/>
  <c r="G1763"/>
  <c r="H1764"/>
  <c r="I1764"/>
  <c r="H1804"/>
  <c r="I1804"/>
  <c r="G2094"/>
  <c r="H2095"/>
  <c r="H2010"/>
  <c r="I2010"/>
  <c r="G2119"/>
  <c r="I2120"/>
  <c r="G1530"/>
  <c r="H1531"/>
  <c r="I1531"/>
  <c r="G1532"/>
  <c r="H1533"/>
  <c r="I1533"/>
  <c r="H1520"/>
  <c r="I1520"/>
  <c r="H728"/>
  <c r="I728"/>
  <c r="G755"/>
  <c r="I756"/>
  <c r="G796"/>
  <c r="I797"/>
  <c r="H797"/>
  <c r="G168"/>
  <c r="H169"/>
  <c r="I169"/>
  <c r="G210"/>
  <c r="H211"/>
  <c r="I211"/>
  <c r="G1021"/>
  <c r="I1021" s="1"/>
  <c r="I1022"/>
  <c r="G1077"/>
  <c r="I1078"/>
  <c r="G1270"/>
  <c r="I1271"/>
  <c r="G1300"/>
  <c r="I1301"/>
  <c r="G1389"/>
  <c r="H1390"/>
  <c r="I1390"/>
  <c r="G1428"/>
  <c r="H1429"/>
  <c r="I1429"/>
  <c r="H1250"/>
  <c r="I1250"/>
  <c r="G1045"/>
  <c r="H1046"/>
  <c r="I1046"/>
  <c r="G1043"/>
  <c r="H1044"/>
  <c r="I1044"/>
  <c r="G1528"/>
  <c r="H1529"/>
  <c r="I1529"/>
  <c r="G1555"/>
  <c r="I1556"/>
  <c r="H1556"/>
  <c r="G1934"/>
  <c r="H1935"/>
  <c r="I1935"/>
  <c r="G1549"/>
  <c r="H1550"/>
  <c r="G1443"/>
  <c r="H1444"/>
  <c r="I1444"/>
  <c r="G1962"/>
  <c r="I1963"/>
  <c r="H1963"/>
  <c r="G726"/>
  <c r="I726" s="1"/>
  <c r="I727"/>
  <c r="G737"/>
  <c r="H738"/>
  <c r="G750"/>
  <c r="I751"/>
  <c r="G782"/>
  <c r="I783"/>
  <c r="G794"/>
  <c r="H795"/>
  <c r="I795"/>
  <c r="G1824"/>
  <c r="I1825"/>
  <c r="G51"/>
  <c r="I52"/>
  <c r="G116"/>
  <c r="I116" s="1"/>
  <c r="I117"/>
  <c r="G191"/>
  <c r="I192"/>
  <c r="H215"/>
  <c r="I215"/>
  <c r="H238"/>
  <c r="I238"/>
  <c r="G261"/>
  <c r="H262"/>
  <c r="I262"/>
  <c r="G310"/>
  <c r="H311"/>
  <c r="I311"/>
  <c r="G979"/>
  <c r="I980"/>
  <c r="H987"/>
  <c r="I987"/>
  <c r="G968"/>
  <c r="I969"/>
  <c r="H969"/>
  <c r="G1036"/>
  <c r="H1037"/>
  <c r="G1118"/>
  <c r="H1119"/>
  <c r="I1119"/>
  <c r="H1068"/>
  <c r="I1068"/>
  <c r="G1084"/>
  <c r="I1084" s="1"/>
  <c r="I1085"/>
  <c r="G1092"/>
  <c r="H1093"/>
  <c r="I1093"/>
  <c r="G1267"/>
  <c r="H1268"/>
  <c r="I1268"/>
  <c r="G1279"/>
  <c r="H1280"/>
  <c r="I1280"/>
  <c r="G1297"/>
  <c r="H1298"/>
  <c r="I1298"/>
  <c r="G1308"/>
  <c r="I1308" s="1"/>
  <c r="I1309"/>
  <c r="G1322"/>
  <c r="H1323"/>
  <c r="I1323"/>
  <c r="G1336"/>
  <c r="H1337"/>
  <c r="I1337"/>
  <c r="G1347"/>
  <c r="H1348"/>
  <c r="I1348"/>
  <c r="G1355"/>
  <c r="H1356"/>
  <c r="I1356"/>
  <c r="G1376"/>
  <c r="I1377"/>
  <c r="G1384"/>
  <c r="I1385"/>
  <c r="G1396"/>
  <c r="H1397"/>
  <c r="I1397"/>
  <c r="H1407"/>
  <c r="I1407"/>
  <c r="G1418"/>
  <c r="H1419"/>
  <c r="I1419"/>
  <c r="G1426"/>
  <c r="H1427"/>
  <c r="I1427"/>
  <c r="G1856"/>
  <c r="I1856" s="1"/>
  <c r="I1857"/>
  <c r="G1865"/>
  <c r="I1865" s="1"/>
  <c r="I1866"/>
  <c r="G1875"/>
  <c r="H1876"/>
  <c r="I1876"/>
  <c r="G1883"/>
  <c r="H1884"/>
  <c r="I1884"/>
  <c r="I68"/>
  <c r="H961"/>
  <c r="I1028"/>
  <c r="I1050"/>
  <c r="I1354"/>
  <c r="I1628"/>
  <c r="H1881"/>
  <c r="I1062"/>
  <c r="I107"/>
  <c r="H346"/>
  <c r="I533"/>
  <c r="H561"/>
  <c r="I588"/>
  <c r="I744"/>
  <c r="I892"/>
  <c r="H1008"/>
  <c r="H1878"/>
  <c r="I140"/>
  <c r="I12"/>
  <c r="H17"/>
  <c r="H23"/>
  <c r="I28"/>
  <c r="I41"/>
  <c r="H46"/>
  <c r="H52"/>
  <c r="H67"/>
  <c r="I89"/>
  <c r="I115"/>
  <c r="I143"/>
  <c r="I219"/>
  <c r="I280"/>
  <c r="H317"/>
  <c r="H325"/>
  <c r="I334"/>
  <c r="I344"/>
  <c r="H365"/>
  <c r="H437"/>
  <c r="I503"/>
  <c r="I521"/>
  <c r="H531"/>
  <c r="I558"/>
  <c r="I576"/>
  <c r="H614"/>
  <c r="H667"/>
  <c r="I719"/>
  <c r="I784"/>
  <c r="I880"/>
  <c r="H946"/>
  <c r="I1037"/>
  <c r="H1048"/>
  <c r="H1070"/>
  <c r="H1150"/>
  <c r="I1344"/>
  <c r="H1385"/>
  <c r="I1457"/>
  <c r="H1559"/>
  <c r="H1595"/>
  <c r="I1719"/>
  <c r="H1753"/>
  <c r="H1830"/>
  <c r="H1901"/>
  <c r="H1927"/>
  <c r="I1927"/>
  <c r="G1451"/>
  <c r="I1452"/>
  <c r="H1452"/>
  <c r="H1960"/>
  <c r="I1960"/>
  <c r="H1007"/>
  <c r="G1978"/>
  <c r="H1979"/>
  <c r="I1979"/>
  <c r="H1483"/>
  <c r="I1483"/>
  <c r="G1470"/>
  <c r="H1471"/>
  <c r="I1471"/>
  <c r="G148"/>
  <c r="H148" s="1"/>
  <c r="H149"/>
  <c r="G108"/>
  <c r="H109"/>
  <c r="I109"/>
  <c r="G373"/>
  <c r="H374"/>
  <c r="G227"/>
  <c r="H228"/>
  <c r="H404"/>
  <c r="I404"/>
  <c r="G428"/>
  <c r="H429"/>
  <c r="I429"/>
  <c r="G459"/>
  <c r="I460"/>
  <c r="G489"/>
  <c r="H490"/>
  <c r="I490"/>
  <c r="G510"/>
  <c r="I511"/>
  <c r="G540"/>
  <c r="H541"/>
  <c r="I541"/>
  <c r="G570"/>
  <c r="H571"/>
  <c r="G610"/>
  <c r="H611"/>
  <c r="I611"/>
  <c r="G805"/>
  <c r="I806"/>
  <c r="G852"/>
  <c r="I852" s="1"/>
  <c r="I853"/>
  <c r="G900"/>
  <c r="H901"/>
  <c r="I901"/>
  <c r="G1124"/>
  <c r="I1125"/>
  <c r="G1181"/>
  <c r="H1182"/>
  <c r="G1211"/>
  <c r="I1212"/>
  <c r="H1212"/>
  <c r="G1584"/>
  <c r="H1585"/>
  <c r="G1622"/>
  <c r="H1623"/>
  <c r="I1623"/>
  <c r="G1658"/>
  <c r="H1659"/>
  <c r="I1659"/>
  <c r="G1693"/>
  <c r="I1694"/>
  <c r="H1694"/>
  <c r="G1713"/>
  <c r="H1714"/>
  <c r="G1793"/>
  <c r="H1794"/>
  <c r="I1794"/>
  <c r="G1837"/>
  <c r="H1838"/>
  <c r="I1838"/>
  <c r="G1255"/>
  <c r="I1256"/>
  <c r="G763"/>
  <c r="H764"/>
  <c r="G233"/>
  <c r="H234"/>
  <c r="I234"/>
  <c r="G981"/>
  <c r="I982"/>
  <c r="H982"/>
  <c r="G1282"/>
  <c r="I1283"/>
  <c r="H1283"/>
  <c r="G1327"/>
  <c r="H1328"/>
  <c r="G1409"/>
  <c r="H1410"/>
  <c r="I1410"/>
  <c r="G1858"/>
  <c r="H1859"/>
  <c r="I1859"/>
  <c r="G1053"/>
  <c r="I1054"/>
  <c r="G1523"/>
  <c r="I1524"/>
  <c r="G1908"/>
  <c r="H1909"/>
  <c r="I1909"/>
  <c r="H1921"/>
  <c r="I1921"/>
  <c r="G1540"/>
  <c r="H1541"/>
  <c r="I1541"/>
  <c r="H1929"/>
  <c r="I1929"/>
  <c r="G1478"/>
  <c r="H1479"/>
  <c r="I1479"/>
  <c r="G1437"/>
  <c r="H1438"/>
  <c r="I1438"/>
  <c r="G1462"/>
  <c r="H1463"/>
  <c r="I1463"/>
  <c r="G1220"/>
  <c r="I1221"/>
  <c r="H1221"/>
  <c r="G1231"/>
  <c r="H1232"/>
  <c r="I1232"/>
  <c r="G157"/>
  <c r="I158"/>
  <c r="G103"/>
  <c r="I104"/>
  <c r="G113"/>
  <c r="I113" s="1"/>
  <c r="I114"/>
  <c r="G367"/>
  <c r="H368"/>
  <c r="I368"/>
  <c r="G384"/>
  <c r="I385"/>
  <c r="G244"/>
  <c r="I245"/>
  <c r="G252"/>
  <c r="I253"/>
  <c r="G298"/>
  <c r="I299"/>
  <c r="G315"/>
  <c r="H316"/>
  <c r="I316"/>
  <c r="G379"/>
  <c r="H380"/>
  <c r="I380"/>
  <c r="G780"/>
  <c r="I781"/>
  <c r="H781"/>
  <c r="G393"/>
  <c r="I394"/>
  <c r="G409"/>
  <c r="I410"/>
  <c r="H410"/>
  <c r="G420"/>
  <c r="H421"/>
  <c r="G434"/>
  <c r="I435"/>
  <c r="G444"/>
  <c r="H445"/>
  <c r="G454"/>
  <c r="I455"/>
  <c r="G464"/>
  <c r="G463" s="1"/>
  <c r="H465"/>
  <c r="I465"/>
  <c r="G474"/>
  <c r="I474" s="1"/>
  <c r="I475"/>
  <c r="G484"/>
  <c r="G481" s="1"/>
  <c r="I485"/>
  <c r="G494"/>
  <c r="H495"/>
  <c r="I495"/>
  <c r="G505"/>
  <c r="H506"/>
  <c r="G515"/>
  <c r="H516"/>
  <c r="G525"/>
  <c r="G524" s="1"/>
  <c r="H526"/>
  <c r="G535"/>
  <c r="H536"/>
  <c r="I536"/>
  <c r="G545"/>
  <c r="H546"/>
  <c r="I546"/>
  <c r="H555"/>
  <c r="I555"/>
  <c r="G565"/>
  <c r="H566"/>
  <c r="I566"/>
  <c r="G585"/>
  <c r="H586"/>
  <c r="I586"/>
  <c r="G595"/>
  <c r="H596"/>
  <c r="I596"/>
  <c r="G605"/>
  <c r="H606"/>
  <c r="G616"/>
  <c r="I617"/>
  <c r="H658"/>
  <c r="I658"/>
  <c r="G704"/>
  <c r="I704" s="1"/>
  <c r="I705"/>
  <c r="G713"/>
  <c r="I714"/>
  <c r="G811"/>
  <c r="I812"/>
  <c r="G823"/>
  <c r="H824"/>
  <c r="G835"/>
  <c r="I836"/>
  <c r="G846"/>
  <c r="I846" s="1"/>
  <c r="I847"/>
  <c r="G859"/>
  <c r="I860"/>
  <c r="G871"/>
  <c r="I872"/>
  <c r="G882"/>
  <c r="H883"/>
  <c r="G894"/>
  <c r="I895"/>
  <c r="G906"/>
  <c r="I907"/>
  <c r="G918"/>
  <c r="H919"/>
  <c r="I919"/>
  <c r="G929"/>
  <c r="I930"/>
  <c r="G942"/>
  <c r="H943"/>
  <c r="I943"/>
  <c r="G954"/>
  <c r="I955"/>
  <c r="G1129"/>
  <c r="H1130"/>
  <c r="I1130"/>
  <c r="G1137"/>
  <c r="I1138"/>
  <c r="H1138"/>
  <c r="G1177"/>
  <c r="G1174" s="1"/>
  <c r="H1178"/>
  <c r="I1178"/>
  <c r="G1186"/>
  <c r="H1187"/>
  <c r="I1187"/>
  <c r="G1160"/>
  <c r="H1161"/>
  <c r="I1161"/>
  <c r="H1168"/>
  <c r="I1168"/>
  <c r="H1204"/>
  <c r="I1204"/>
  <c r="G1564"/>
  <c r="I1565"/>
  <c r="H1565"/>
  <c r="G1577"/>
  <c r="I1578"/>
  <c r="G1589"/>
  <c r="H1590"/>
  <c r="I1590"/>
  <c r="G1603"/>
  <c r="I1604"/>
  <c r="G1617"/>
  <c r="I1618"/>
  <c r="H1618"/>
  <c r="G1630"/>
  <c r="H1631"/>
  <c r="I1631"/>
  <c r="G1645"/>
  <c r="H1646"/>
  <c r="G1653"/>
  <c r="I1654"/>
  <c r="G1674"/>
  <c r="H1675"/>
  <c r="I1675"/>
  <c r="G1689"/>
  <c r="I1690"/>
  <c r="H1697"/>
  <c r="I1697"/>
  <c r="G1707"/>
  <c r="H1708"/>
  <c r="I1708"/>
  <c r="G1742"/>
  <c r="I1743"/>
  <c r="H1743"/>
  <c r="G1750"/>
  <c r="H1751"/>
  <c r="G1757"/>
  <c r="I1758"/>
  <c r="G1771"/>
  <c r="H1772"/>
  <c r="I1772"/>
  <c r="G1787"/>
  <c r="I1788"/>
  <c r="G1800"/>
  <c r="I1801"/>
  <c r="H1801"/>
  <c r="G1814"/>
  <c r="H1815"/>
  <c r="I1815"/>
  <c r="G1841"/>
  <c r="H1842"/>
  <c r="I1842"/>
  <c r="I2088"/>
  <c r="H2088"/>
  <c r="G2050"/>
  <c r="H2051"/>
  <c r="I2051"/>
  <c r="G2040"/>
  <c r="I2041"/>
  <c r="H2041"/>
  <c r="G2002"/>
  <c r="H2003"/>
  <c r="I2003"/>
  <c r="G1991"/>
  <c r="I1992"/>
  <c r="H1943"/>
  <c r="I1943"/>
  <c r="G1953"/>
  <c r="I1954"/>
  <c r="H49"/>
  <c r="I346"/>
  <c r="H480"/>
  <c r="I809"/>
  <c r="I1008"/>
  <c r="H1083"/>
  <c r="I1430"/>
  <c r="I13"/>
  <c r="H68"/>
  <c r="H79"/>
  <c r="I118"/>
  <c r="H440"/>
  <c r="H479"/>
  <c r="H543"/>
  <c r="I722"/>
  <c r="I787"/>
  <c r="I883"/>
  <c r="I1176"/>
  <c r="I1237"/>
  <c r="H1430"/>
  <c r="H2027"/>
  <c r="I1492"/>
  <c r="I74"/>
  <c r="I767"/>
  <c r="I575"/>
  <c r="I636"/>
  <c r="I1663"/>
  <c r="I2013"/>
  <c r="I16"/>
  <c r="I22"/>
  <c r="I84"/>
  <c r="I98"/>
  <c r="H104"/>
  <c r="H112"/>
  <c r="H133"/>
  <c r="I151"/>
  <c r="I159"/>
  <c r="I218"/>
  <c r="I259"/>
  <c r="H323"/>
  <c r="I351"/>
  <c r="H371"/>
  <c r="I445"/>
  <c r="I493"/>
  <c r="H503"/>
  <c r="H521"/>
  <c r="I548"/>
  <c r="H576"/>
  <c r="I603"/>
  <c r="I635"/>
  <c r="I729"/>
  <c r="I749"/>
  <c r="H784"/>
  <c r="H793"/>
  <c r="I803"/>
  <c r="H898"/>
  <c r="H907"/>
  <c r="H916"/>
  <c r="I925"/>
  <c r="I934"/>
  <c r="H955"/>
  <c r="I1035"/>
  <c r="H1078"/>
  <c r="H1271"/>
  <c r="I1295"/>
  <c r="H1377"/>
  <c r="H1412"/>
  <c r="H1621"/>
  <c r="I1646"/>
  <c r="I1751"/>
  <c r="H2098"/>
  <c r="G2076"/>
  <c r="I2076" s="1"/>
  <c r="I2077"/>
  <c r="G2052"/>
  <c r="H2053"/>
  <c r="I2053"/>
  <c r="G2031"/>
  <c r="I2032"/>
  <c r="G1973"/>
  <c r="H1974"/>
  <c r="I1974"/>
  <c r="G2062"/>
  <c r="I2062" s="1"/>
  <c r="I2063"/>
  <c r="I2105"/>
  <c r="I148"/>
  <c r="G2065"/>
  <c r="I2065" s="1"/>
  <c r="F2065"/>
  <c r="F2064" s="1"/>
  <c r="G2059"/>
  <c r="I2059" s="1"/>
  <c r="F2059"/>
  <c r="F2058" s="1"/>
  <c r="E2065"/>
  <c r="E2064" s="1"/>
  <c r="E2059"/>
  <c r="E2058" s="1"/>
  <c r="G2103"/>
  <c r="F2103"/>
  <c r="F2102" s="1"/>
  <c r="F2101" s="1"/>
  <c r="E2103"/>
  <c r="F1941"/>
  <c r="F1940" s="1"/>
  <c r="F2091"/>
  <c r="F2090" s="1"/>
  <c r="G1966"/>
  <c r="I1966" s="1"/>
  <c r="F1947"/>
  <c r="E2011"/>
  <c r="E2006" s="1"/>
  <c r="E2005" s="1"/>
  <c r="E1994" s="1"/>
  <c r="E1965"/>
  <c r="G1941"/>
  <c r="E1941"/>
  <c r="E1947"/>
  <c r="F1965"/>
  <c r="G2009"/>
  <c r="G2011"/>
  <c r="F2073"/>
  <c r="F2011"/>
  <c r="F2006" s="1"/>
  <c r="F2005" s="1"/>
  <c r="F1994" s="1"/>
  <c r="G2042"/>
  <c r="F1983"/>
  <c r="E1983"/>
  <c r="G2044"/>
  <c r="G2073"/>
  <c r="I2073" s="1"/>
  <c r="F2044"/>
  <c r="F2039" s="1"/>
  <c r="F2038" s="1"/>
  <c r="G2030"/>
  <c r="F2030"/>
  <c r="F2029" s="1"/>
  <c r="F2018" s="1"/>
  <c r="E2030"/>
  <c r="E2029" s="1"/>
  <c r="E2018" s="1"/>
  <c r="E2044"/>
  <c r="E2039" s="1"/>
  <c r="E2038" s="1"/>
  <c r="G2049"/>
  <c r="F2049"/>
  <c r="F2048" s="1"/>
  <c r="E2049"/>
  <c r="E2048" s="1"/>
  <c r="E2073"/>
  <c r="G2091"/>
  <c r="G1879"/>
  <c r="G2087"/>
  <c r="E2091"/>
  <c r="E2090" s="1"/>
  <c r="F1860"/>
  <c r="F1869"/>
  <c r="F1879"/>
  <c r="F1874" s="1"/>
  <c r="E1879"/>
  <c r="E1874" s="1"/>
  <c r="G1869"/>
  <c r="F1851"/>
  <c r="E1851"/>
  <c r="E1420"/>
  <c r="E1415" s="1"/>
  <c r="E1414" s="1"/>
  <c r="E1802"/>
  <c r="E1797" s="1"/>
  <c r="E1796" s="1"/>
  <c r="G1811"/>
  <c r="E1746"/>
  <c r="E1739" s="1"/>
  <c r="F1836"/>
  <c r="F1835" s="1"/>
  <c r="F1811"/>
  <c r="F1807" s="1"/>
  <c r="F1695"/>
  <c r="F1688" s="1"/>
  <c r="F1783"/>
  <c r="F1782" s="1"/>
  <c r="F1778" s="1"/>
  <c r="E1695"/>
  <c r="E1688" s="1"/>
  <c r="G1752"/>
  <c r="G1783"/>
  <c r="G1746"/>
  <c r="G1802"/>
  <c r="F1746"/>
  <c r="F1739" s="1"/>
  <c r="E1752"/>
  <c r="E1749" s="1"/>
  <c r="F1752"/>
  <c r="F1749" s="1"/>
  <c r="F1802"/>
  <c r="F1797" s="1"/>
  <c r="F1796" s="1"/>
  <c r="E1811"/>
  <c r="E1807" s="1"/>
  <c r="E1836"/>
  <c r="E1835" s="1"/>
  <c r="E1722"/>
  <c r="E1717" s="1"/>
  <c r="E1783"/>
  <c r="E1782" s="1"/>
  <c r="E1778" s="1"/>
  <c r="E1647"/>
  <c r="E1642" s="1"/>
  <c r="F1683"/>
  <c r="G1695"/>
  <c r="F1722"/>
  <c r="F1717" s="1"/>
  <c r="F1662"/>
  <c r="F1655" s="1"/>
  <c r="F1704"/>
  <c r="G1722"/>
  <c r="F1725"/>
  <c r="E1725"/>
  <c r="E1704"/>
  <c r="E1683"/>
  <c r="G1647"/>
  <c r="E1662"/>
  <c r="E1655" s="1"/>
  <c r="G1619"/>
  <c r="F1619"/>
  <c r="F1615" s="1"/>
  <c r="F1647"/>
  <c r="F1642" s="1"/>
  <c r="F1673"/>
  <c r="F1672" s="1"/>
  <c r="G1662"/>
  <c r="G1405"/>
  <c r="F1625"/>
  <c r="F1633"/>
  <c r="F1601"/>
  <c r="E1673"/>
  <c r="E1672" s="1"/>
  <c r="G1420"/>
  <c r="F1405"/>
  <c r="F1400" s="1"/>
  <c r="F1352"/>
  <c r="F1351" s="1"/>
  <c r="G1364"/>
  <c r="F1381"/>
  <c r="F1378" s="1"/>
  <c r="F1563"/>
  <c r="F1562" s="1"/>
  <c r="F1592"/>
  <c r="G1408"/>
  <c r="F1420"/>
  <c r="F1415" s="1"/>
  <c r="F1414" s="1"/>
  <c r="F1364"/>
  <c r="F1361" s="1"/>
  <c r="F1581"/>
  <c r="F1580" s="1"/>
  <c r="F1388"/>
  <c r="F1387" s="1"/>
  <c r="G1381"/>
  <c r="F1408"/>
  <c r="E1405"/>
  <c r="E1400" s="1"/>
  <c r="E1619"/>
  <c r="E1615" s="1"/>
  <c r="E1633"/>
  <c r="E1625"/>
  <c r="E1601"/>
  <c r="G1581"/>
  <c r="E1581"/>
  <c r="E1580" s="1"/>
  <c r="E1563"/>
  <c r="E1562" s="1"/>
  <c r="E1592"/>
  <c r="F1424"/>
  <c r="E1424"/>
  <c r="E1408"/>
  <c r="E1381"/>
  <c r="E1378" s="1"/>
  <c r="E1388"/>
  <c r="E1387" s="1"/>
  <c r="E1364"/>
  <c r="E1361" s="1"/>
  <c r="G1284"/>
  <c r="F1316"/>
  <c r="F1312" s="1"/>
  <c r="G1316"/>
  <c r="F1325"/>
  <c r="F1284"/>
  <c r="F1281" s="1"/>
  <c r="F1259" s="1"/>
  <c r="E1340"/>
  <c r="E1339" s="1"/>
  <c r="F1340"/>
  <c r="F1339" s="1"/>
  <c r="E1352"/>
  <c r="E1351" s="1"/>
  <c r="G1340"/>
  <c r="E1316"/>
  <c r="E1312" s="1"/>
  <c r="E1284"/>
  <c r="E1281" s="1"/>
  <c r="E1259" s="1"/>
  <c r="F1202"/>
  <c r="F1197" s="1"/>
  <c r="F1196" s="1"/>
  <c r="G1202"/>
  <c r="G1166"/>
  <c r="E1202"/>
  <c r="E1197" s="1"/>
  <c r="E1196" s="1"/>
  <c r="F1166"/>
  <c r="F1159" s="1"/>
  <c r="F1158" s="1"/>
  <c r="E1325"/>
  <c r="F1209"/>
  <c r="F1188"/>
  <c r="E1166"/>
  <c r="E1159" s="1"/>
  <c r="E1158" s="1"/>
  <c r="F1174"/>
  <c r="G1188"/>
  <c r="E1188"/>
  <c r="E1174"/>
  <c r="G1086"/>
  <c r="F1086"/>
  <c r="F1079" s="1"/>
  <c r="G685"/>
  <c r="H685" s="1"/>
  <c r="F685"/>
  <c r="E1126"/>
  <c r="E1123" s="1"/>
  <c r="E1122" s="1"/>
  <c r="E1102"/>
  <c r="G1059"/>
  <c r="G1094"/>
  <c r="F1061"/>
  <c r="F1058" s="1"/>
  <c r="G1073"/>
  <c r="G1123"/>
  <c r="F1135"/>
  <c r="G1099"/>
  <c r="G1067"/>
  <c r="F1073"/>
  <c r="F1066" s="1"/>
  <c r="G1061"/>
  <c r="F1123"/>
  <c r="F1122" s="1"/>
  <c r="F1089"/>
  <c r="F1102"/>
  <c r="E1086"/>
  <c r="E1079" s="1"/>
  <c r="E1073"/>
  <c r="E1066" s="1"/>
  <c r="E1061"/>
  <c r="E1058" s="1"/>
  <c r="E1113"/>
  <c r="F1113"/>
  <c r="E1013"/>
  <c r="G1027"/>
  <c r="G1020"/>
  <c r="I1020" s="1"/>
  <c r="E1019"/>
  <c r="E1032"/>
  <c r="E1089"/>
  <c r="E1038"/>
  <c r="F1019"/>
  <c r="F873"/>
  <c r="F800" s="1"/>
  <c r="G682"/>
  <c r="F983"/>
  <c r="G986"/>
  <c r="G983"/>
  <c r="E983"/>
  <c r="F986"/>
  <c r="F966"/>
  <c r="E986"/>
  <c r="E993"/>
  <c r="F993"/>
  <c r="F402"/>
  <c r="G544"/>
  <c r="E708"/>
  <c r="E703" s="1"/>
  <c r="F524"/>
  <c r="F622"/>
  <c r="G652"/>
  <c r="G549"/>
  <c r="G628"/>
  <c r="F448"/>
  <c r="F496"/>
  <c r="G648"/>
  <c r="G634"/>
  <c r="F458"/>
  <c r="F634"/>
  <c r="F631" s="1"/>
  <c r="F504"/>
  <c r="G399"/>
  <c r="F569"/>
  <c r="G672"/>
  <c r="G708"/>
  <c r="G514"/>
  <c r="F628"/>
  <c r="F627" s="1"/>
  <c r="F463"/>
  <c r="G402"/>
  <c r="F549"/>
  <c r="F559"/>
  <c r="F652"/>
  <c r="F651" s="1"/>
  <c r="G717"/>
  <c r="F519"/>
  <c r="F564"/>
  <c r="F579"/>
  <c r="F708"/>
  <c r="F703" s="1"/>
  <c r="F717"/>
  <c r="F716" s="1"/>
  <c r="F712" s="1"/>
  <c r="G534"/>
  <c r="G438"/>
  <c r="F468"/>
  <c r="G569"/>
  <c r="F615"/>
  <c r="F682"/>
  <c r="F677" s="1"/>
  <c r="F399"/>
  <c r="F438"/>
  <c r="F453"/>
  <c r="G468"/>
  <c r="F509"/>
  <c r="G539"/>
  <c r="F574"/>
  <c r="F584"/>
  <c r="F599"/>
  <c r="F655"/>
  <c r="G458"/>
  <c r="G491"/>
  <c r="F539"/>
  <c r="F554"/>
  <c r="G584"/>
  <c r="F491"/>
  <c r="F594"/>
  <c r="F604"/>
  <c r="F648"/>
  <c r="F647" s="1"/>
  <c r="F672"/>
  <c r="F671" s="1"/>
  <c r="F664" s="1"/>
  <c r="F443"/>
  <c r="F534"/>
  <c r="F544"/>
  <c r="E966"/>
  <c r="E873"/>
  <c r="E800" s="1"/>
  <c r="G408"/>
  <c r="F473"/>
  <c r="F514"/>
  <c r="F589"/>
  <c r="F529"/>
  <c r="F408"/>
  <c r="F433"/>
  <c r="G519"/>
  <c r="G579"/>
  <c r="G453"/>
  <c r="G509"/>
  <c r="F481"/>
  <c r="F486"/>
  <c r="G564"/>
  <c r="G599"/>
  <c r="E717"/>
  <c r="E716" s="1"/>
  <c r="E712" s="1"/>
  <c r="K2792" i="1"/>
  <c r="I2789"/>
  <c r="E682" i="2"/>
  <c r="E672"/>
  <c r="E671" s="1"/>
  <c r="E664" s="1"/>
  <c r="E652"/>
  <c r="E651" s="1"/>
  <c r="E648"/>
  <c r="E647" s="1"/>
  <c r="E634"/>
  <c r="E631" s="1"/>
  <c r="E622"/>
  <c r="E628"/>
  <c r="E627" s="1"/>
  <c r="E473"/>
  <c r="G777"/>
  <c r="E402"/>
  <c r="E338"/>
  <c r="E337" s="1"/>
  <c r="E777"/>
  <c r="E774" s="1"/>
  <c r="F777"/>
  <c r="F774" s="1"/>
  <c r="E399"/>
  <c r="E685"/>
  <c r="E655"/>
  <c r="E615"/>
  <c r="E604"/>
  <c r="E599"/>
  <c r="E594"/>
  <c r="E589"/>
  <c r="E584"/>
  <c r="E579"/>
  <c r="E574"/>
  <c r="E569"/>
  <c r="E564"/>
  <c r="E559"/>
  <c r="E554"/>
  <c r="E549"/>
  <c r="E544"/>
  <c r="E539"/>
  <c r="E534"/>
  <c r="E529"/>
  <c r="E524"/>
  <c r="E519"/>
  <c r="E514"/>
  <c r="E509"/>
  <c r="E504"/>
  <c r="E496"/>
  <c r="E491"/>
  <c r="E486"/>
  <c r="E481"/>
  <c r="E468"/>
  <c r="E463"/>
  <c r="E458"/>
  <c r="E453"/>
  <c r="E448"/>
  <c r="E443"/>
  <c r="E438"/>
  <c r="E433"/>
  <c r="E408"/>
  <c r="F321"/>
  <c r="F318" s="1"/>
  <c r="G338"/>
  <c r="F338"/>
  <c r="F337" s="1"/>
  <c r="F342"/>
  <c r="E312"/>
  <c r="E305" s="1"/>
  <c r="G312"/>
  <c r="G321"/>
  <c r="F312"/>
  <c r="F305" s="1"/>
  <c r="E321"/>
  <c r="E318" s="1"/>
  <c r="E1869"/>
  <c r="G342"/>
  <c r="G279"/>
  <c r="G300"/>
  <c r="F279"/>
  <c r="F278" s="1"/>
  <c r="F289"/>
  <c r="F288" s="1"/>
  <c r="G289"/>
  <c r="E289"/>
  <c r="E288" s="1"/>
  <c r="E279"/>
  <c r="E278" s="1"/>
  <c r="F229"/>
  <c r="F226" s="1"/>
  <c r="G229"/>
  <c r="F235"/>
  <c r="F260"/>
  <c r="F243"/>
  <c r="G243"/>
  <c r="G235"/>
  <c r="E229"/>
  <c r="E226" s="1"/>
  <c r="F300"/>
  <c r="G175"/>
  <c r="F175"/>
  <c r="F174" s="1"/>
  <c r="G182"/>
  <c r="E212"/>
  <c r="F182"/>
  <c r="F181" s="1"/>
  <c r="G212"/>
  <c r="F212"/>
  <c r="F202"/>
  <c r="E202"/>
  <c r="G35"/>
  <c r="G39"/>
  <c r="F39"/>
  <c r="F38" s="1"/>
  <c r="F35"/>
  <c r="F105"/>
  <c r="F42"/>
  <c r="G381"/>
  <c r="E175"/>
  <c r="E174" s="1"/>
  <c r="E182"/>
  <c r="E181" s="1"/>
  <c r="F381"/>
  <c r="F356" s="1"/>
  <c r="F348"/>
  <c r="E348"/>
  <c r="E342"/>
  <c r="E300"/>
  <c r="E260"/>
  <c r="E243"/>
  <c r="E235"/>
  <c r="G122"/>
  <c r="F122"/>
  <c r="G105"/>
  <c r="G42"/>
  <c r="G11"/>
  <c r="F11"/>
  <c r="L2914" i="1"/>
  <c r="H2899"/>
  <c r="L2916"/>
  <c r="L2915"/>
  <c r="J2934"/>
  <c r="K2934" s="1"/>
  <c r="J2924"/>
  <c r="K2924" s="1"/>
  <c r="K2925"/>
  <c r="L2926"/>
  <c r="K2926"/>
  <c r="H2925"/>
  <c r="L2925" s="1"/>
  <c r="L2937"/>
  <c r="I2919"/>
  <c r="L2935"/>
  <c r="H2934"/>
  <c r="L2927"/>
  <c r="I2906"/>
  <c r="I2905" s="1"/>
  <c r="I2900" s="1"/>
  <c r="I2898" s="1"/>
  <c r="I2897" s="1"/>
  <c r="J2906"/>
  <c r="J2905" s="1"/>
  <c r="K2905" s="1"/>
  <c r="K2907"/>
  <c r="L2908"/>
  <c r="K2908"/>
  <c r="H2907"/>
  <c r="L2907" s="1"/>
  <c r="J2902"/>
  <c r="L2902" s="1"/>
  <c r="L2903"/>
  <c r="K2912"/>
  <c r="L2912"/>
  <c r="H2911"/>
  <c r="L2911" s="1"/>
  <c r="H2901"/>
  <c r="L2881"/>
  <c r="L2886"/>
  <c r="J2885"/>
  <c r="K2885" s="1"/>
  <c r="I2890"/>
  <c r="I2889" s="1"/>
  <c r="H2890"/>
  <c r="J2863"/>
  <c r="J2862" s="1"/>
  <c r="K2864"/>
  <c r="I2863"/>
  <c r="I2862" s="1"/>
  <c r="I2861" s="1"/>
  <c r="I2860" s="1"/>
  <c r="I2859" s="1"/>
  <c r="I2858" s="1"/>
  <c r="L2644"/>
  <c r="K2767"/>
  <c r="L2062"/>
  <c r="K2455"/>
  <c r="L2754"/>
  <c r="L2525"/>
  <c r="K2800"/>
  <c r="K2865"/>
  <c r="I2461"/>
  <c r="J2702"/>
  <c r="K2702" s="1"/>
  <c r="J2868"/>
  <c r="K2868" s="1"/>
  <c r="K2683"/>
  <c r="L2195"/>
  <c r="L2300"/>
  <c r="L2564"/>
  <c r="H2749"/>
  <c r="L2809"/>
  <c r="I2884"/>
  <c r="K2200"/>
  <c r="J2365"/>
  <c r="J2355" s="1"/>
  <c r="J2354" s="1"/>
  <c r="J2563"/>
  <c r="K2563" s="1"/>
  <c r="L2823"/>
  <c r="I2876"/>
  <c r="K2878"/>
  <c r="L2878"/>
  <c r="L2877"/>
  <c r="J2876"/>
  <c r="L2887"/>
  <c r="L2879"/>
  <c r="H2884"/>
  <c r="H2876"/>
  <c r="L2864"/>
  <c r="H2863"/>
  <c r="H2862" s="1"/>
  <c r="H2861" s="1"/>
  <c r="H2860" s="1"/>
  <c r="H2859" s="1"/>
  <c r="H2858" s="1"/>
  <c r="L2865"/>
  <c r="L2869"/>
  <c r="I2850"/>
  <c r="I2849" s="1"/>
  <c r="I2848" s="1"/>
  <c r="I2847" s="1"/>
  <c r="I2846" s="1"/>
  <c r="I2845" s="1"/>
  <c r="J2850"/>
  <c r="J2849" s="1"/>
  <c r="K2852"/>
  <c r="H2851"/>
  <c r="I2836"/>
  <c r="I2835" s="1"/>
  <c r="I2834" s="1"/>
  <c r="I2833" s="1"/>
  <c r="I2832" s="1"/>
  <c r="I2831" s="1"/>
  <c r="J2836"/>
  <c r="K2836" s="1"/>
  <c r="K2837"/>
  <c r="K2838"/>
  <c r="L2838"/>
  <c r="H2837"/>
  <c r="L2837" s="1"/>
  <c r="L2841"/>
  <c r="L2839"/>
  <c r="I2820"/>
  <c r="I2819" s="1"/>
  <c r="I2818" s="1"/>
  <c r="I2817" s="1"/>
  <c r="I2816" s="1"/>
  <c r="I2815" s="1"/>
  <c r="J2821"/>
  <c r="H2821"/>
  <c r="H2820" s="1"/>
  <c r="H2819" s="1"/>
  <c r="L2828"/>
  <c r="J2827"/>
  <c r="K2827" s="1"/>
  <c r="L2825"/>
  <c r="K2812"/>
  <c r="J2811"/>
  <c r="K2811" s="1"/>
  <c r="I2804"/>
  <c r="I2803" s="1"/>
  <c r="I2802" s="1"/>
  <c r="L2807"/>
  <c r="J2805"/>
  <c r="L2806"/>
  <c r="H2805"/>
  <c r="H2804" s="1"/>
  <c r="J2797"/>
  <c r="K2797" s="1"/>
  <c r="K2798"/>
  <c r="J2789"/>
  <c r="K2790"/>
  <c r="K2791"/>
  <c r="K2799"/>
  <c r="H2798"/>
  <c r="L2798" s="1"/>
  <c r="L2799"/>
  <c r="L2800"/>
  <c r="H2791"/>
  <c r="J2785"/>
  <c r="L2786"/>
  <c r="H2784"/>
  <c r="K2776"/>
  <c r="J2775"/>
  <c r="J2781"/>
  <c r="K2777"/>
  <c r="L2782"/>
  <c r="L2777"/>
  <c r="H2781"/>
  <c r="H2776"/>
  <c r="L2776" s="1"/>
  <c r="I2764"/>
  <c r="I2763" s="1"/>
  <c r="I2762" s="1"/>
  <c r="I2761" s="1"/>
  <c r="I2760" s="1"/>
  <c r="I2759" s="1"/>
  <c r="G1514" i="2"/>
  <c r="K2766" i="1"/>
  <c r="J2764"/>
  <c r="K2764" s="1"/>
  <c r="L2766"/>
  <c r="G1516" i="2"/>
  <c r="L2769" i="1"/>
  <c r="H2764"/>
  <c r="L2765"/>
  <c r="K2756"/>
  <c r="J2749"/>
  <c r="K2749" s="1"/>
  <c r="K2757"/>
  <c r="L2757"/>
  <c r="L2469"/>
  <c r="J2468"/>
  <c r="J2467" s="1"/>
  <c r="K2467" s="1"/>
  <c r="J2532"/>
  <c r="J2531" s="1"/>
  <c r="K2132"/>
  <c r="H2365"/>
  <c r="I2532"/>
  <c r="I2531" s="1"/>
  <c r="L2678"/>
  <c r="L2535"/>
  <c r="L2663"/>
  <c r="J2752"/>
  <c r="K2752" s="1"/>
  <c r="L2537"/>
  <c r="K2678"/>
  <c r="K2699"/>
  <c r="K2730"/>
  <c r="L2379"/>
  <c r="H2452"/>
  <c r="L2628"/>
  <c r="I2660"/>
  <c r="I2659" s="1"/>
  <c r="I2658" s="1"/>
  <c r="I2657" s="1"/>
  <c r="I2656" s="1"/>
  <c r="I2655" s="1"/>
  <c r="I2705"/>
  <c r="I2696" s="1"/>
  <c r="I2695" s="1"/>
  <c r="I2694" s="1"/>
  <c r="L2411"/>
  <c r="L2144"/>
  <c r="L2164"/>
  <c r="L2616"/>
  <c r="K2753"/>
  <c r="I2748"/>
  <c r="I2747" s="1"/>
  <c r="I2746" s="1"/>
  <c r="I2745" s="1"/>
  <c r="I2744" s="1"/>
  <c r="K2750"/>
  <c r="K2751"/>
  <c r="L2751"/>
  <c r="L2756"/>
  <c r="L2750"/>
  <c r="H2748"/>
  <c r="H2747" s="1"/>
  <c r="H2746" s="1"/>
  <c r="I2733"/>
  <c r="I2732" s="1"/>
  <c r="L2734"/>
  <c r="L2735"/>
  <c r="K2737"/>
  <c r="K2741"/>
  <c r="L2740"/>
  <c r="L2738"/>
  <c r="I2725"/>
  <c r="I2724" s="1"/>
  <c r="L2730"/>
  <c r="K2738"/>
  <c r="J2725"/>
  <c r="K2726"/>
  <c r="L2727"/>
  <c r="L2741"/>
  <c r="H2737"/>
  <c r="H2733" s="1"/>
  <c r="H2729"/>
  <c r="L2729" s="1"/>
  <c r="H2726"/>
  <c r="L2726" s="1"/>
  <c r="L2721"/>
  <c r="J2719"/>
  <c r="K2719" s="1"/>
  <c r="H2719"/>
  <c r="I2714"/>
  <c r="I2713" s="1"/>
  <c r="I2712" s="1"/>
  <c r="I2711" s="1"/>
  <c r="K2716"/>
  <c r="L2715"/>
  <c r="L2716"/>
  <c r="K2715"/>
  <c r="L2717"/>
  <c r="L2708"/>
  <c r="J2698"/>
  <c r="K2698" s="1"/>
  <c r="L2702"/>
  <c r="J2705"/>
  <c r="K2705" s="1"/>
  <c r="K2700"/>
  <c r="L2700"/>
  <c r="H2705"/>
  <c r="L2703"/>
  <c r="H2697"/>
  <c r="H2696" s="1"/>
  <c r="J2686"/>
  <c r="K2686" s="1"/>
  <c r="L2688"/>
  <c r="L2684"/>
  <c r="I2681"/>
  <c r="I2680" s="1"/>
  <c r="I2671" s="1"/>
  <c r="I2670" s="1"/>
  <c r="I2669" s="1"/>
  <c r="I2668" s="1"/>
  <c r="K2682"/>
  <c r="L2683"/>
  <c r="H2682"/>
  <c r="H2681" s="1"/>
  <c r="K2673"/>
  <c r="J2672"/>
  <c r="K2677"/>
  <c r="K2690"/>
  <c r="L2690"/>
  <c r="L2674"/>
  <c r="K2674"/>
  <c r="L2673"/>
  <c r="H2689"/>
  <c r="L2689" s="1"/>
  <c r="H2677"/>
  <c r="H2676" s="1"/>
  <c r="L2676" s="1"/>
  <c r="H2672"/>
  <c r="J2660"/>
  <c r="K2660" s="1"/>
  <c r="K2661"/>
  <c r="L2661"/>
  <c r="K2662"/>
  <c r="L2662"/>
  <c r="L2665"/>
  <c r="H2660"/>
  <c r="J2652"/>
  <c r="K2652" s="1"/>
  <c r="L2653"/>
  <c r="I2647"/>
  <c r="I2646" s="1"/>
  <c r="I2637" s="1"/>
  <c r="I2636" s="1"/>
  <c r="I2635" s="1"/>
  <c r="I2634" s="1"/>
  <c r="L2649"/>
  <c r="K2649"/>
  <c r="H2648"/>
  <c r="L2648" s="1"/>
  <c r="K2640"/>
  <c r="J2642"/>
  <c r="K2642" s="1"/>
  <c r="K2643"/>
  <c r="K2639"/>
  <c r="J2638"/>
  <c r="L2640"/>
  <c r="K2644"/>
  <c r="L2643"/>
  <c r="L2650"/>
  <c r="H2642"/>
  <c r="H2639"/>
  <c r="H2638" s="1"/>
  <c r="H2630"/>
  <c r="L2630" s="1"/>
  <c r="J2625"/>
  <c r="J2624" s="1"/>
  <c r="I2625"/>
  <c r="I2624" s="1"/>
  <c r="I2623" s="1"/>
  <c r="I2622" s="1"/>
  <c r="I2621" s="1"/>
  <c r="I2620" s="1"/>
  <c r="K2627"/>
  <c r="L2627"/>
  <c r="L2626"/>
  <c r="K2626"/>
  <c r="I2611"/>
  <c r="I2610" s="1"/>
  <c r="I2609" s="1"/>
  <c r="I2608" s="1"/>
  <c r="I2607" s="1"/>
  <c r="L2613"/>
  <c r="K2613"/>
  <c r="J2611"/>
  <c r="J2610" s="1"/>
  <c r="H2612"/>
  <c r="L2612" s="1"/>
  <c r="H2593"/>
  <c r="L2595"/>
  <c r="L2594"/>
  <c r="I2592"/>
  <c r="I2591" s="1"/>
  <c r="I2590" s="1"/>
  <c r="L2584"/>
  <c r="L2586"/>
  <c r="L2585"/>
  <c r="J2581"/>
  <c r="K2581" s="1"/>
  <c r="K2572"/>
  <c r="H2563"/>
  <c r="L2559"/>
  <c r="I2544"/>
  <c r="I2543" s="1"/>
  <c r="I2542" s="1"/>
  <c r="I2541" s="1"/>
  <c r="H2544"/>
  <c r="L2546"/>
  <c r="L2545"/>
  <c r="L2534"/>
  <c r="H2533"/>
  <c r="L2533" s="1"/>
  <c r="J2528"/>
  <c r="K2528" s="1"/>
  <c r="L2530"/>
  <c r="I2523"/>
  <c r="K2525"/>
  <c r="L2522"/>
  <c r="L2519"/>
  <c r="I2516"/>
  <c r="J2517"/>
  <c r="J2516" s="1"/>
  <c r="L2518"/>
  <c r="J2511"/>
  <c r="J2510" s="1"/>
  <c r="J2506" s="1"/>
  <c r="L2512"/>
  <c r="L2507"/>
  <c r="L2508"/>
  <c r="I2408"/>
  <c r="I2407" s="1"/>
  <c r="I2365"/>
  <c r="L2464"/>
  <c r="K2485"/>
  <c r="I2394"/>
  <c r="I2393" s="1"/>
  <c r="I2392" s="1"/>
  <c r="L2513"/>
  <c r="J2479"/>
  <c r="L2479" s="1"/>
  <c r="I2510"/>
  <c r="L2421"/>
  <c r="L2485"/>
  <c r="L2254"/>
  <c r="J2386"/>
  <c r="J2385" s="1"/>
  <c r="L2357"/>
  <c r="L2576"/>
  <c r="I2566"/>
  <c r="I2562" s="1"/>
  <c r="L2526"/>
  <c r="L2356"/>
  <c r="I2556"/>
  <c r="I2555" s="1"/>
  <c r="I2554" s="1"/>
  <c r="L2503"/>
  <c r="L2496"/>
  <c r="J2495"/>
  <c r="K2495" s="1"/>
  <c r="L2492"/>
  <c r="L2488"/>
  <c r="I2479"/>
  <c r="I2478" s="1"/>
  <c r="I2477" s="1"/>
  <c r="L2480"/>
  <c r="K2480"/>
  <c r="H2479"/>
  <c r="K2475"/>
  <c r="J2452"/>
  <c r="L2459"/>
  <c r="I2452"/>
  <c r="I2451" s="1"/>
  <c r="I2450" s="1"/>
  <c r="I2449" s="1"/>
  <c r="L2457"/>
  <c r="L2454"/>
  <c r="J2444"/>
  <c r="J2443" s="1"/>
  <c r="I2444"/>
  <c r="I2443" s="1"/>
  <c r="L2447"/>
  <c r="L2446"/>
  <c r="H2445"/>
  <c r="L2445" s="1"/>
  <c r="J2438"/>
  <c r="J2437" s="1"/>
  <c r="I2438"/>
  <c r="I2437" s="1"/>
  <c r="L2441"/>
  <c r="L2440"/>
  <c r="H2439"/>
  <c r="L2439" s="1"/>
  <c r="K2491"/>
  <c r="J2490"/>
  <c r="K2490" s="1"/>
  <c r="J2478"/>
  <c r="J2466"/>
  <c r="K2466" s="1"/>
  <c r="K2474"/>
  <c r="J2473"/>
  <c r="L2491"/>
  <c r="L2475"/>
  <c r="K2492"/>
  <c r="K2524"/>
  <c r="L2487"/>
  <c r="J2461"/>
  <c r="K2461" s="1"/>
  <c r="J2499"/>
  <c r="L2453"/>
  <c r="L2500"/>
  <c r="L2521"/>
  <c r="L2474"/>
  <c r="H2523"/>
  <c r="L2524"/>
  <c r="H2516"/>
  <c r="H2510"/>
  <c r="H2506" s="1"/>
  <c r="H2502"/>
  <c r="L2502" s="1"/>
  <c r="H2499"/>
  <c r="H2495"/>
  <c r="H2490"/>
  <c r="H2484"/>
  <c r="L2484" s="1"/>
  <c r="L2482"/>
  <c r="H2473"/>
  <c r="H2468"/>
  <c r="H2467" s="1"/>
  <c r="H2461"/>
  <c r="J2432"/>
  <c r="L2432" s="1"/>
  <c r="L2433"/>
  <c r="H2429"/>
  <c r="I2574"/>
  <c r="L2581"/>
  <c r="L2571"/>
  <c r="K2575"/>
  <c r="L2567"/>
  <c r="J2566"/>
  <c r="K2566" s="1"/>
  <c r="J2578"/>
  <c r="K2578" s="1"/>
  <c r="L2569"/>
  <c r="L2582"/>
  <c r="L2579"/>
  <c r="H2575"/>
  <c r="L2572"/>
  <c r="H2566"/>
  <c r="J2556"/>
  <c r="H2556"/>
  <c r="H2555" s="1"/>
  <c r="L2557"/>
  <c r="J2548"/>
  <c r="J2544" s="1"/>
  <c r="L2549"/>
  <c r="J2603"/>
  <c r="J2597"/>
  <c r="J2593" s="1"/>
  <c r="L2598"/>
  <c r="L2604"/>
  <c r="H2602"/>
  <c r="K2421"/>
  <c r="L2420"/>
  <c r="L2422"/>
  <c r="J2419"/>
  <c r="K2419" s="1"/>
  <c r="I2419"/>
  <c r="I2418" s="1"/>
  <c r="I2417" s="1"/>
  <c r="I2416" s="1"/>
  <c r="I2415" s="1"/>
  <c r="L2424"/>
  <c r="H2419"/>
  <c r="J2408"/>
  <c r="J2407" s="1"/>
  <c r="L2409"/>
  <c r="H2408"/>
  <c r="K1899"/>
  <c r="I2355"/>
  <c r="I2354" s="1"/>
  <c r="L2371"/>
  <c r="L2382"/>
  <c r="L1320"/>
  <c r="L2380"/>
  <c r="L2342"/>
  <c r="L2387"/>
  <c r="L2404"/>
  <c r="L2405"/>
  <c r="L2389"/>
  <c r="I2386"/>
  <c r="I2385" s="1"/>
  <c r="H2386"/>
  <c r="L2383"/>
  <c r="L2377"/>
  <c r="L1969"/>
  <c r="L2396"/>
  <c r="L2247"/>
  <c r="L2200"/>
  <c r="K2363"/>
  <c r="L2030"/>
  <c r="L1926"/>
  <c r="L1943"/>
  <c r="L1964"/>
  <c r="H2101"/>
  <c r="H2100" s="1"/>
  <c r="I2054"/>
  <c r="L2146"/>
  <c r="L2344"/>
  <c r="L2080"/>
  <c r="L2102"/>
  <c r="J1884"/>
  <c r="K1884" s="1"/>
  <c r="L2020"/>
  <c r="L2042"/>
  <c r="H2163"/>
  <c r="K2360"/>
  <c r="L1911"/>
  <c r="I2296"/>
  <c r="K2399"/>
  <c r="I2316"/>
  <c r="I2315" s="1"/>
  <c r="I2314" s="1"/>
  <c r="I2313" s="1"/>
  <c r="I2312" s="1"/>
  <c r="L2161"/>
  <c r="H2316"/>
  <c r="H2315" s="1"/>
  <c r="H2314" s="1"/>
  <c r="K2373"/>
  <c r="K2365"/>
  <c r="L2366"/>
  <c r="J2349"/>
  <c r="L2352"/>
  <c r="I2349"/>
  <c r="L2350"/>
  <c r="H2349"/>
  <c r="I2341"/>
  <c r="J2341"/>
  <c r="H2341"/>
  <c r="J2074"/>
  <c r="K2074" s="1"/>
  <c r="L2214"/>
  <c r="L2132"/>
  <c r="I2014"/>
  <c r="I2113"/>
  <c r="I2112" s="1"/>
  <c r="I2111" s="1"/>
  <c r="I2001"/>
  <c r="K2396"/>
  <c r="K1515"/>
  <c r="K2184"/>
  <c r="J2317"/>
  <c r="L2363"/>
  <c r="J2346"/>
  <c r="L2368"/>
  <c r="L2129"/>
  <c r="L2123"/>
  <c r="L2035"/>
  <c r="H2328"/>
  <c r="L2329"/>
  <c r="L2330"/>
  <c r="L2321"/>
  <c r="J2296"/>
  <c r="K2319"/>
  <c r="L2318"/>
  <c r="L2399"/>
  <c r="L2402"/>
  <c r="J2395"/>
  <c r="J2401"/>
  <c r="K2401" s="1"/>
  <c r="L2398"/>
  <c r="H2401"/>
  <c r="H2394" s="1"/>
  <c r="K2337"/>
  <c r="J2336"/>
  <c r="L2373"/>
  <c r="L2374"/>
  <c r="L2359"/>
  <c r="K2338"/>
  <c r="L2337"/>
  <c r="H2362"/>
  <c r="L2362" s="1"/>
  <c r="L2360"/>
  <c r="H2346"/>
  <c r="L2338"/>
  <c r="H2336"/>
  <c r="L2323"/>
  <c r="L2319"/>
  <c r="L2285"/>
  <c r="H2284"/>
  <c r="L2284" s="1"/>
  <c r="L2298"/>
  <c r="H2297"/>
  <c r="H2296" s="1"/>
  <c r="L2292"/>
  <c r="J2290"/>
  <c r="K2290" s="1"/>
  <c r="L2047"/>
  <c r="J1148"/>
  <c r="K1148" s="1"/>
  <c r="J1824"/>
  <c r="K1824" s="1"/>
  <c r="H1910"/>
  <c r="L1927"/>
  <c r="J1968"/>
  <c r="K1968" s="1"/>
  <c r="L2095"/>
  <c r="L1979"/>
  <c r="I2120"/>
  <c r="I2119" s="1"/>
  <c r="I2127"/>
  <c r="L2196"/>
  <c r="I2231"/>
  <c r="L2278"/>
  <c r="K1268"/>
  <c r="L2114"/>
  <c r="K2129"/>
  <c r="H2034"/>
  <c r="L2154"/>
  <c r="L2209"/>
  <c r="L2216"/>
  <c r="K2161"/>
  <c r="K2205"/>
  <c r="J2079"/>
  <c r="K2079" s="1"/>
  <c r="L2151"/>
  <c r="I2138"/>
  <c r="I2148"/>
  <c r="L2215"/>
  <c r="J2153"/>
  <c r="K2153" s="1"/>
  <c r="J2163"/>
  <c r="K2163" s="1"/>
  <c r="I2207"/>
  <c r="I2202" s="1"/>
  <c r="J2288"/>
  <c r="K2288" s="1"/>
  <c r="L2289"/>
  <c r="I2283"/>
  <c r="I2282" s="1"/>
  <c r="I2281" s="1"/>
  <c r="K2285"/>
  <c r="J2276"/>
  <c r="L2276" s="1"/>
  <c r="L2277"/>
  <c r="K2274"/>
  <c r="K2270"/>
  <c r="L2266"/>
  <c r="I2261"/>
  <c r="I2260" s="1"/>
  <c r="K2263"/>
  <c r="L2263"/>
  <c r="H2262"/>
  <c r="L2262" s="1"/>
  <c r="I2253"/>
  <c r="J2253"/>
  <c r="K2253" s="1"/>
  <c r="L2256"/>
  <c r="H2253"/>
  <c r="L2172"/>
  <c r="K2172"/>
  <c r="J2251"/>
  <c r="K2251" s="1"/>
  <c r="I2242"/>
  <c r="L2252"/>
  <c r="K2249"/>
  <c r="K2250"/>
  <c r="L2250"/>
  <c r="H2249"/>
  <c r="K2243"/>
  <c r="L2244"/>
  <c r="K2244"/>
  <c r="K2273"/>
  <c r="J2272"/>
  <c r="K2272" s="1"/>
  <c r="J2261"/>
  <c r="J2293"/>
  <c r="K2293" s="1"/>
  <c r="K2258"/>
  <c r="L2294"/>
  <c r="L2245"/>
  <c r="L2274"/>
  <c r="L2264"/>
  <c r="L2243"/>
  <c r="L2270"/>
  <c r="L2286"/>
  <c r="H2273"/>
  <c r="H2272" s="1"/>
  <c r="H2269"/>
  <c r="L2269" s="1"/>
  <c r="J2307"/>
  <c r="H2306"/>
  <c r="H2305" s="1"/>
  <c r="L2308"/>
  <c r="L2234"/>
  <c r="L2228"/>
  <c r="I2223"/>
  <c r="K2225"/>
  <c r="J2223"/>
  <c r="K2223" s="1"/>
  <c r="L2225"/>
  <c r="L2226"/>
  <c r="K2226"/>
  <c r="J2231"/>
  <c r="K2231" s="1"/>
  <c r="K2234"/>
  <c r="H2231"/>
  <c r="L2232"/>
  <c r="H2223"/>
  <c r="L2224"/>
  <c r="L2208"/>
  <c r="L2205"/>
  <c r="I2190"/>
  <c r="H2190"/>
  <c r="J2191"/>
  <c r="J2190" s="1"/>
  <c r="K2187"/>
  <c r="I2182"/>
  <c r="L2184"/>
  <c r="L2180"/>
  <c r="J2179"/>
  <c r="K2179" s="1"/>
  <c r="I2174"/>
  <c r="L2212"/>
  <c r="J2182"/>
  <c r="K2182" s="1"/>
  <c r="J2203"/>
  <c r="J2175"/>
  <c r="L2175" s="1"/>
  <c r="J2211"/>
  <c r="J2207" s="1"/>
  <c r="L2187"/>
  <c r="J2198"/>
  <c r="K2198" s="1"/>
  <c r="L2176"/>
  <c r="L2183"/>
  <c r="J2170"/>
  <c r="H2211"/>
  <c r="H2207" s="1"/>
  <c r="H2204"/>
  <c r="L2204" s="1"/>
  <c r="H2199"/>
  <c r="L2199" s="1"/>
  <c r="H2186"/>
  <c r="L2186" s="1"/>
  <c r="H2179"/>
  <c r="H2174" s="1"/>
  <c r="L2171"/>
  <c r="H2170"/>
  <c r="K2166"/>
  <c r="I2163"/>
  <c r="I2158"/>
  <c r="K2156"/>
  <c r="I2153"/>
  <c r="I2143"/>
  <c r="J2143"/>
  <c r="K2143" s="1"/>
  <c r="K2135"/>
  <c r="K2136"/>
  <c r="L2141"/>
  <c r="J2127"/>
  <c r="J2138"/>
  <c r="K2138" s="1"/>
  <c r="J2158"/>
  <c r="K2158" s="1"/>
  <c r="L2139"/>
  <c r="L2131"/>
  <c r="J2148"/>
  <c r="K2148" s="1"/>
  <c r="L2159"/>
  <c r="K2146"/>
  <c r="L2156"/>
  <c r="L2149"/>
  <c r="L2166"/>
  <c r="H2158"/>
  <c r="H2153"/>
  <c r="H2148"/>
  <c r="L2148" s="1"/>
  <c r="H2143"/>
  <c r="H2138"/>
  <c r="L2135"/>
  <c r="L2136"/>
  <c r="H2127"/>
  <c r="L2128"/>
  <c r="J2120"/>
  <c r="J2119" s="1"/>
  <c r="L2121"/>
  <c r="L2122"/>
  <c r="H2120"/>
  <c r="L1989"/>
  <c r="L2015"/>
  <c r="J1953"/>
  <c r="K1953" s="1"/>
  <c r="J1925"/>
  <c r="K1925" s="1"/>
  <c r="L2057"/>
  <c r="I1953"/>
  <c r="I1986"/>
  <c r="K2077"/>
  <c r="K2095"/>
  <c r="H2029"/>
  <c r="L2055"/>
  <c r="J1942"/>
  <c r="K1942" s="1"/>
  <c r="J1986"/>
  <c r="K1986" s="1"/>
  <c r="I2044"/>
  <c r="L1966"/>
  <c r="L2067"/>
  <c r="L1954"/>
  <c r="L1974"/>
  <c r="L2002"/>
  <c r="H2089"/>
  <c r="J1948"/>
  <c r="K1948" s="1"/>
  <c r="J2069"/>
  <c r="K2069" s="1"/>
  <c r="I2079"/>
  <c r="I2089"/>
  <c r="K1954"/>
  <c r="I1925"/>
  <c r="L1956"/>
  <c r="L2052"/>
  <c r="L1971"/>
  <c r="L1999"/>
  <c r="I1948"/>
  <c r="I2059"/>
  <c r="I2069"/>
  <c r="J2001"/>
  <c r="K2001" s="1"/>
  <c r="J2113"/>
  <c r="H2113"/>
  <c r="H2112" s="1"/>
  <c r="H2111" s="1"/>
  <c r="K2109"/>
  <c r="J2101"/>
  <c r="J2100" s="1"/>
  <c r="K2100" s="1"/>
  <c r="I2101"/>
  <c r="I2100" s="1"/>
  <c r="L2098"/>
  <c r="J2094"/>
  <c r="K2094" s="1"/>
  <c r="L2087"/>
  <c r="I2084"/>
  <c r="L2085"/>
  <c r="L2082"/>
  <c r="L2077"/>
  <c r="I2074"/>
  <c r="L2070"/>
  <c r="J2064"/>
  <c r="K2064" s="1"/>
  <c r="I2064"/>
  <c r="J2059"/>
  <c r="K2059" s="1"/>
  <c r="L2060"/>
  <c r="J2054"/>
  <c r="K2054" s="1"/>
  <c r="J2049"/>
  <c r="K2049" s="1"/>
  <c r="K2052"/>
  <c r="I2049"/>
  <c r="K2050"/>
  <c r="L2050"/>
  <c r="I2039"/>
  <c r="J2039"/>
  <c r="K2039" s="1"/>
  <c r="L2040"/>
  <c r="I2034"/>
  <c r="L2037"/>
  <c r="J2029"/>
  <c r="K2029" s="1"/>
  <c r="I2029"/>
  <c r="K2028"/>
  <c r="L2028"/>
  <c r="L2027"/>
  <c r="I2024"/>
  <c r="L2022"/>
  <c r="I2019"/>
  <c r="J2019"/>
  <c r="K2019" s="1"/>
  <c r="L2017"/>
  <c r="J2012"/>
  <c r="K2012" s="1"/>
  <c r="L2013"/>
  <c r="I2009"/>
  <c r="H2012"/>
  <c r="L2010"/>
  <c r="J2006"/>
  <c r="K2006" s="1"/>
  <c r="L2007"/>
  <c r="K2005"/>
  <c r="L2005"/>
  <c r="K2004"/>
  <c r="I1996"/>
  <c r="L1997"/>
  <c r="L1995"/>
  <c r="J1994"/>
  <c r="K1994" s="1"/>
  <c r="I1991"/>
  <c r="H1994"/>
  <c r="L1984"/>
  <c r="K1984"/>
  <c r="L1981"/>
  <c r="I1978"/>
  <c r="J1978"/>
  <c r="H1978"/>
  <c r="J1973"/>
  <c r="K1973" s="1"/>
  <c r="L1976"/>
  <c r="I1973"/>
  <c r="I1968"/>
  <c r="I1963"/>
  <c r="I1958"/>
  <c r="J1958"/>
  <c r="K1958" s="1"/>
  <c r="L1959"/>
  <c r="K1959"/>
  <c r="L1951"/>
  <c r="L1949"/>
  <c r="K1949"/>
  <c r="J2107"/>
  <c r="L2107" s="1"/>
  <c r="K2108"/>
  <c r="L2025"/>
  <c r="L2045"/>
  <c r="J2084"/>
  <c r="K2084" s="1"/>
  <c r="J2097"/>
  <c r="K2097" s="1"/>
  <c r="K2017"/>
  <c r="K2037"/>
  <c r="K2085"/>
  <c r="L2109"/>
  <c r="J1963"/>
  <c r="K1963" s="1"/>
  <c r="J2014"/>
  <c r="K2014" s="1"/>
  <c r="J2034"/>
  <c r="K2034" s="1"/>
  <c r="L1945"/>
  <c r="K2065"/>
  <c r="K2070"/>
  <c r="L1992"/>
  <c r="J2024"/>
  <c r="K2024" s="1"/>
  <c r="J2044"/>
  <c r="K2044" s="1"/>
  <c r="K1946"/>
  <c r="L2090"/>
  <c r="L1961"/>
  <c r="L1987"/>
  <c r="L2065"/>
  <c r="J1996"/>
  <c r="K1996" s="1"/>
  <c r="J2089"/>
  <c r="L2072"/>
  <c r="L1983"/>
  <c r="L2004"/>
  <c r="L2116"/>
  <c r="H2106"/>
  <c r="L2108"/>
  <c r="L2104"/>
  <c r="H2084"/>
  <c r="H2079"/>
  <c r="H2075"/>
  <c r="L2075" s="1"/>
  <c r="H2069"/>
  <c r="H2064"/>
  <c r="H2059"/>
  <c r="H2054"/>
  <c r="H2049"/>
  <c r="H2044"/>
  <c r="H2039"/>
  <c r="L2032"/>
  <c r="H2024"/>
  <c r="H2019"/>
  <c r="H2014"/>
  <c r="H2001"/>
  <c r="H1996"/>
  <c r="H1986"/>
  <c r="H1973"/>
  <c r="H1968"/>
  <c r="H1963"/>
  <c r="H1958"/>
  <c r="H1953"/>
  <c r="H1948"/>
  <c r="L1946"/>
  <c r="H1942"/>
  <c r="L1935"/>
  <c r="L1937"/>
  <c r="L1936"/>
  <c r="L1923"/>
  <c r="L1914"/>
  <c r="L1915"/>
  <c r="L1912"/>
  <c r="J1910"/>
  <c r="K1910" s="1"/>
  <c r="I1910"/>
  <c r="L1899"/>
  <c r="L1835"/>
  <c r="H1884"/>
  <c r="L1643"/>
  <c r="K1630"/>
  <c r="K1923"/>
  <c r="L1471"/>
  <c r="L1809"/>
  <c r="H1664"/>
  <c r="J1635"/>
  <c r="K1635" s="1"/>
  <c r="K1199"/>
  <c r="K1342"/>
  <c r="J1455"/>
  <c r="K1455" s="1"/>
  <c r="L1542"/>
  <c r="L1772"/>
  <c r="J1922"/>
  <c r="L1922" s="1"/>
  <c r="L1813"/>
  <c r="L1758"/>
  <c r="K1683"/>
  <c r="K1813"/>
  <c r="L1720"/>
  <c r="L1753"/>
  <c r="I1893"/>
  <c r="J1893"/>
  <c r="K1893" s="1"/>
  <c r="K1220"/>
  <c r="K1251"/>
  <c r="I1678"/>
  <c r="L1734"/>
  <c r="L1761"/>
  <c r="K1859"/>
  <c r="L1896"/>
  <c r="K1240"/>
  <c r="K1692"/>
  <c r="L1342"/>
  <c r="L1395"/>
  <c r="L1419"/>
  <c r="I1476"/>
  <c r="I1475" s="1"/>
  <c r="I1474" s="1"/>
  <c r="K1285"/>
  <c r="K1595"/>
  <c r="L1477"/>
  <c r="I1616"/>
  <c r="L1660"/>
  <c r="I1717"/>
  <c r="I1716" s="1"/>
  <c r="J1752"/>
  <c r="J1901"/>
  <c r="K1901" s="1"/>
  <c r="J1593"/>
  <c r="K1593" s="1"/>
  <c r="L1619"/>
  <c r="J1659"/>
  <c r="J1658" s="1"/>
  <c r="L1658" s="1"/>
  <c r="L1794"/>
  <c r="J1849"/>
  <c r="L1907"/>
  <c r="I1671"/>
  <c r="J1834"/>
  <c r="K1834" s="1"/>
  <c r="I1901"/>
  <c r="I1746"/>
  <c r="I1745" s="1"/>
  <c r="I1752"/>
  <c r="I1834"/>
  <c r="L1657"/>
  <c r="K1570"/>
  <c r="K1907"/>
  <c r="L1109"/>
  <c r="L1859"/>
  <c r="L1933"/>
  <c r="J1703"/>
  <c r="K1703" s="1"/>
  <c r="K1657"/>
  <c r="L1822"/>
  <c r="K1889"/>
  <c r="L1889"/>
  <c r="I1884"/>
  <c r="I1877" s="1"/>
  <c r="L1886"/>
  <c r="K1886"/>
  <c r="L1885"/>
  <c r="K1885"/>
  <c r="L1882"/>
  <c r="J1878"/>
  <c r="L1879"/>
  <c r="H1878"/>
  <c r="K1929"/>
  <c r="K1918"/>
  <c r="K1906"/>
  <c r="K1919"/>
  <c r="K1933"/>
  <c r="L1930"/>
  <c r="K1894"/>
  <c r="L1894"/>
  <c r="L1887"/>
  <c r="K1903"/>
  <c r="K1930"/>
  <c r="K1891"/>
  <c r="L1880"/>
  <c r="L1903"/>
  <c r="H1932"/>
  <c r="L1932" s="1"/>
  <c r="H1929"/>
  <c r="H1906"/>
  <c r="L1906" s="1"/>
  <c r="H1902"/>
  <c r="L1902" s="1"/>
  <c r="H1901"/>
  <c r="H1898"/>
  <c r="L1898" s="1"/>
  <c r="H1893"/>
  <c r="H1890"/>
  <c r="I1869"/>
  <c r="I1868" s="1"/>
  <c r="I1867" s="1"/>
  <c r="I1866" s="1"/>
  <c r="L1870"/>
  <c r="J1869"/>
  <c r="L1872"/>
  <c r="H1869"/>
  <c r="K1862"/>
  <c r="H1858"/>
  <c r="L1858" s="1"/>
  <c r="J1855"/>
  <c r="L1857"/>
  <c r="L1853"/>
  <c r="I1849"/>
  <c r="I1848" s="1"/>
  <c r="I1847" s="1"/>
  <c r="I1846" s="1"/>
  <c r="I1845" s="1"/>
  <c r="H1852"/>
  <c r="L1850"/>
  <c r="L1861"/>
  <c r="L1862"/>
  <c r="H1854"/>
  <c r="J1766"/>
  <c r="K1766" s="1"/>
  <c r="K1428"/>
  <c r="L1290"/>
  <c r="L1689"/>
  <c r="L1836"/>
  <c r="L1404"/>
  <c r="L1132"/>
  <c r="K1493"/>
  <c r="I1703"/>
  <c r="I1702" s="1"/>
  <c r="K1049"/>
  <c r="K1096"/>
  <c r="I1593"/>
  <c r="L484"/>
  <c r="K1622"/>
  <c r="L1826"/>
  <c r="H1752"/>
  <c r="I1817"/>
  <c r="K1839"/>
  <c r="L1842"/>
  <c r="H1841"/>
  <c r="L1832"/>
  <c r="J1830"/>
  <c r="K1830" s="1"/>
  <c r="L1831"/>
  <c r="I1827"/>
  <c r="H1830"/>
  <c r="L1828"/>
  <c r="H1817"/>
  <c r="L1820"/>
  <c r="J1818"/>
  <c r="L1818" s="1"/>
  <c r="L1819"/>
  <c r="L1815"/>
  <c r="I1804"/>
  <c r="L1807"/>
  <c r="L1806"/>
  <c r="K1806"/>
  <c r="H1805"/>
  <c r="L1805" s="1"/>
  <c r="L1796"/>
  <c r="L1797"/>
  <c r="J1793"/>
  <c r="I1792"/>
  <c r="I1791" s="1"/>
  <c r="K1800"/>
  <c r="K1838"/>
  <c r="J1814"/>
  <c r="K1814" s="1"/>
  <c r="J1804"/>
  <c r="K1807"/>
  <c r="L1839"/>
  <c r="L1811"/>
  <c r="H1838"/>
  <c r="H1799"/>
  <c r="L1781"/>
  <c r="I1776"/>
  <c r="K1785"/>
  <c r="J1784"/>
  <c r="J1780"/>
  <c r="L1786"/>
  <c r="K1786"/>
  <c r="L1785"/>
  <c r="H1783"/>
  <c r="H1780"/>
  <c r="H1779" s="1"/>
  <c r="J1746"/>
  <c r="K1746" s="1"/>
  <c r="L1747"/>
  <c r="L1769"/>
  <c r="I1766"/>
  <c r="L1767"/>
  <c r="K1761"/>
  <c r="L1755"/>
  <c r="L1737"/>
  <c r="K1737"/>
  <c r="I1731"/>
  <c r="I1730" s="1"/>
  <c r="I1729" s="1"/>
  <c r="I1728" s="1"/>
  <c r="I1727" s="1"/>
  <c r="H1736"/>
  <c r="L1736" s="1"/>
  <c r="L1733"/>
  <c r="K1733"/>
  <c r="L1764"/>
  <c r="J1763"/>
  <c r="L1763" s="1"/>
  <c r="K1769"/>
  <c r="L1749"/>
  <c r="K1749"/>
  <c r="H1766"/>
  <c r="H1760"/>
  <c r="L1760" s="1"/>
  <c r="H1746"/>
  <c r="H1745" s="1"/>
  <c r="K1739"/>
  <c r="J1731"/>
  <c r="L1739"/>
  <c r="H1738"/>
  <c r="L1738" s="1"/>
  <c r="L1732"/>
  <c r="L1692"/>
  <c r="J1717"/>
  <c r="J1716" s="1"/>
  <c r="K1716" s="1"/>
  <c r="H1717"/>
  <c r="L1718"/>
  <c r="L1712"/>
  <c r="L1714"/>
  <c r="L1713"/>
  <c r="K1704"/>
  <c r="H1703"/>
  <c r="L1704"/>
  <c r="L1705"/>
  <c r="L1695"/>
  <c r="K1695"/>
  <c r="L1691"/>
  <c r="I1686"/>
  <c r="I1685" s="1"/>
  <c r="K1688"/>
  <c r="L1688"/>
  <c r="L1683"/>
  <c r="H1656"/>
  <c r="L1656" s="1"/>
  <c r="L669"/>
  <c r="J893"/>
  <c r="L893" s="1"/>
  <c r="K1297"/>
  <c r="L1697"/>
  <c r="L1015"/>
  <c r="L1136"/>
  <c r="K1416"/>
  <c r="K1697"/>
  <c r="L852"/>
  <c r="I1075"/>
  <c r="L1120"/>
  <c r="L1318"/>
  <c r="L1676"/>
  <c r="K1617"/>
  <c r="L1416"/>
  <c r="L1336"/>
  <c r="K1126"/>
  <c r="K1195"/>
  <c r="K1582"/>
  <c r="L1666"/>
  <c r="L1687"/>
  <c r="L1191"/>
  <c r="L1335"/>
  <c r="J1675"/>
  <c r="K1675" s="1"/>
  <c r="J1686"/>
  <c r="L1368"/>
  <c r="K1520"/>
  <c r="K1666"/>
  <c r="L1041"/>
  <c r="L1111"/>
  <c r="L1149"/>
  <c r="I1218"/>
  <c r="L1362"/>
  <c r="L1324"/>
  <c r="L1223"/>
  <c r="L1392"/>
  <c r="K1312"/>
  <c r="K1362"/>
  <c r="K1558"/>
  <c r="L1126"/>
  <c r="L1155"/>
  <c r="L1478"/>
  <c r="H1616"/>
  <c r="L1651"/>
  <c r="I1648"/>
  <c r="I1647" s="1"/>
  <c r="L1650"/>
  <c r="J1649"/>
  <c r="J1648" s="1"/>
  <c r="J1647" s="1"/>
  <c r="K1647" s="1"/>
  <c r="H1649"/>
  <c r="J1642"/>
  <c r="J1641" s="1"/>
  <c r="K1641" s="1"/>
  <c r="I1642"/>
  <c r="I1641" s="1"/>
  <c r="L1639"/>
  <c r="L1636"/>
  <c r="K1633"/>
  <c r="L1618"/>
  <c r="L1609"/>
  <c r="L1608"/>
  <c r="L1611"/>
  <c r="L1610"/>
  <c r="L1607"/>
  <c r="L1606"/>
  <c r="K1665"/>
  <c r="I1628"/>
  <c r="I1664"/>
  <c r="L1653"/>
  <c r="L1700"/>
  <c r="J1668"/>
  <c r="K1668" s="1"/>
  <c r="J1679"/>
  <c r="J1678" s="1"/>
  <c r="K1621"/>
  <c r="L1706"/>
  <c r="L1723"/>
  <c r="L1693"/>
  <c r="J1638"/>
  <c r="K1638" s="1"/>
  <c r="J1672"/>
  <c r="J1699"/>
  <c r="K1699" s="1"/>
  <c r="L1673"/>
  <c r="L1711"/>
  <c r="K1723"/>
  <c r="L1722"/>
  <c r="J1710"/>
  <c r="L1710" s="1"/>
  <c r="L1645"/>
  <c r="L1680"/>
  <c r="L1696"/>
  <c r="L1632"/>
  <c r="H1709"/>
  <c r="H1699"/>
  <c r="H1686"/>
  <c r="H1682"/>
  <c r="L1682" s="1"/>
  <c r="H1679"/>
  <c r="H1675"/>
  <c r="H1671" s="1"/>
  <c r="L1669"/>
  <c r="L1665"/>
  <c r="H1642"/>
  <c r="H1641" s="1"/>
  <c r="H1635"/>
  <c r="L1633"/>
  <c r="L1630"/>
  <c r="L1629"/>
  <c r="H1600"/>
  <c r="L1601"/>
  <c r="L1602"/>
  <c r="I1586"/>
  <c r="L1558"/>
  <c r="K1526"/>
  <c r="I1531"/>
  <c r="I1530" s="1"/>
  <c r="I1522" s="1"/>
  <c r="L1532"/>
  <c r="I1439"/>
  <c r="H1557"/>
  <c r="H1556" s="1"/>
  <c r="K1392"/>
  <c r="K1444"/>
  <c r="K1538"/>
  <c r="L1598"/>
  <c r="L881"/>
  <c r="L1033"/>
  <c r="L1051"/>
  <c r="L1168"/>
  <c r="J1177"/>
  <c r="J1176" s="1"/>
  <c r="K1176" s="1"/>
  <c r="L1303"/>
  <c r="L1288"/>
  <c r="I1577"/>
  <c r="I1576" s="1"/>
  <c r="I1575" s="1"/>
  <c r="L1490"/>
  <c r="K1005"/>
  <c r="L1380"/>
  <c r="K1588"/>
  <c r="K1598"/>
  <c r="L832"/>
  <c r="L1031"/>
  <c r="L1038"/>
  <c r="L1199"/>
  <c r="I1177"/>
  <c r="I1176" s="1"/>
  <c r="I1353"/>
  <c r="I1280" s="1"/>
  <c r="L1291"/>
  <c r="L1538"/>
  <c r="L1581"/>
  <c r="I1568"/>
  <c r="I1567" s="1"/>
  <c r="I1566" s="1"/>
  <c r="K1404"/>
  <c r="K1254"/>
  <c r="K1380"/>
  <c r="L1573"/>
  <c r="J1461"/>
  <c r="K1461" s="1"/>
  <c r="L1089"/>
  <c r="I1461"/>
  <c r="L1570"/>
  <c r="K1294"/>
  <c r="K1368"/>
  <c r="L1428"/>
  <c r="K1573"/>
  <c r="J1448"/>
  <c r="K1448" s="1"/>
  <c r="L1287"/>
  <c r="L1463"/>
  <c r="H1531"/>
  <c r="H1530" s="1"/>
  <c r="J1531"/>
  <c r="K1531" s="1"/>
  <c r="L1534"/>
  <c r="J1511"/>
  <c r="K1511" s="1"/>
  <c r="K1513"/>
  <c r="I1504"/>
  <c r="I1503" s="1"/>
  <c r="I1502" s="1"/>
  <c r="I1501" s="1"/>
  <c r="L1507"/>
  <c r="K1505"/>
  <c r="L1505"/>
  <c r="L1506"/>
  <c r="K1506"/>
  <c r="K1490"/>
  <c r="K1525"/>
  <c r="J1524"/>
  <c r="K1587"/>
  <c r="J1568"/>
  <c r="K1569"/>
  <c r="K1557"/>
  <c r="J1556"/>
  <c r="K1578"/>
  <c r="J1577"/>
  <c r="K1537"/>
  <c r="J1536"/>
  <c r="K1536" s="1"/>
  <c r="K1519"/>
  <c r="J1518"/>
  <c r="J1549"/>
  <c r="L1549" s="1"/>
  <c r="J1590"/>
  <c r="K1590" s="1"/>
  <c r="L1509"/>
  <c r="L1572"/>
  <c r="J1498"/>
  <c r="K1579"/>
  <c r="L1519"/>
  <c r="L1569"/>
  <c r="L1597"/>
  <c r="L1514"/>
  <c r="L1595"/>
  <c r="L1499"/>
  <c r="L1591"/>
  <c r="H1594"/>
  <c r="H1590"/>
  <c r="L1588"/>
  <c r="L1587"/>
  <c r="L1582"/>
  <c r="H1577"/>
  <c r="L1578"/>
  <c r="L1579"/>
  <c r="H1568"/>
  <c r="L1550"/>
  <c r="H1546"/>
  <c r="H1545" s="1"/>
  <c r="H1537"/>
  <c r="L1526"/>
  <c r="L1525"/>
  <c r="H1523"/>
  <c r="L1520"/>
  <c r="H1518"/>
  <c r="L1515"/>
  <c r="H1504"/>
  <c r="H1498"/>
  <c r="K1489"/>
  <c r="J1488"/>
  <c r="I1488"/>
  <c r="I1487" s="1"/>
  <c r="I1486" s="1"/>
  <c r="L1492"/>
  <c r="L1489"/>
  <c r="L1493"/>
  <c r="H1488"/>
  <c r="H1487" s="1"/>
  <c r="L1441"/>
  <c r="L1462"/>
  <c r="K1466"/>
  <c r="L1457"/>
  <c r="J1458"/>
  <c r="K1458" s="1"/>
  <c r="H1317"/>
  <c r="L1317" s="1"/>
  <c r="J1088"/>
  <c r="K1088" s="1"/>
  <c r="K1191"/>
  <c r="L487"/>
  <c r="L1042"/>
  <c r="J1131"/>
  <c r="K1131" s="1"/>
  <c r="L1239"/>
  <c r="J1323"/>
  <c r="L1323" s="1"/>
  <c r="K1227"/>
  <c r="J870"/>
  <c r="K870" s="1"/>
  <c r="K1089"/>
  <c r="L1154"/>
  <c r="I1019"/>
  <c r="L1052"/>
  <c r="L1094"/>
  <c r="L1173"/>
  <c r="L1212"/>
  <c r="L1274"/>
  <c r="L1356"/>
  <c r="L1157"/>
  <c r="L506"/>
  <c r="K1398"/>
  <c r="E1477" i="2"/>
  <c r="E1476" s="1"/>
  <c r="L763" i="1"/>
  <c r="K1154"/>
  <c r="K1204"/>
  <c r="K1223"/>
  <c r="K1434"/>
  <c r="L1039"/>
  <c r="J1092"/>
  <c r="J1091" s="1"/>
  <c r="K1091" s="1"/>
  <c r="J1106"/>
  <c r="I1147"/>
  <c r="L1452"/>
  <c r="K1103"/>
  <c r="L1153"/>
  <c r="J1190"/>
  <c r="L1190" s="1"/>
  <c r="L1459"/>
  <c r="K785"/>
  <c r="L1143"/>
  <c r="I1106"/>
  <c r="L1326"/>
  <c r="L1450"/>
  <c r="I1447"/>
  <c r="I1446" s="1"/>
  <c r="L1449"/>
  <c r="L1443"/>
  <c r="L1434"/>
  <c r="K1422"/>
  <c r="L1410"/>
  <c r="K1410"/>
  <c r="L1398"/>
  <c r="K1386"/>
  <c r="K1374"/>
  <c r="L1371"/>
  <c r="J1353"/>
  <c r="K1353" s="1"/>
  <c r="K1354"/>
  <c r="L1354"/>
  <c r="K1351"/>
  <c r="L1351"/>
  <c r="L1348"/>
  <c r="H1347"/>
  <c r="L1347" s="1"/>
  <c r="L1344"/>
  <c r="L1345"/>
  <c r="L1338"/>
  <c r="L1339"/>
  <c r="L1333"/>
  <c r="H1332"/>
  <c r="L1332" s="1"/>
  <c r="K1330"/>
  <c r="L1330"/>
  <c r="L1327"/>
  <c r="L1321"/>
  <c r="L1314"/>
  <c r="L1315"/>
  <c r="L1309"/>
  <c r="L1308"/>
  <c r="K1306"/>
  <c r="K1303"/>
  <c r="K1300"/>
  <c r="L1296"/>
  <c r="K1465"/>
  <c r="K1431"/>
  <c r="L1388"/>
  <c r="J1376"/>
  <c r="K1376" s="1"/>
  <c r="J1394"/>
  <c r="K1394" s="1"/>
  <c r="J1412"/>
  <c r="K1412" s="1"/>
  <c r="K1419"/>
  <c r="L1284"/>
  <c r="L1385"/>
  <c r="K1383"/>
  <c r="K1389"/>
  <c r="K1401"/>
  <c r="L1359"/>
  <c r="L1383"/>
  <c r="L1407"/>
  <c r="L1431"/>
  <c r="J1440"/>
  <c r="J1439" s="1"/>
  <c r="L1466"/>
  <c r="J1364"/>
  <c r="K1364" s="1"/>
  <c r="K1425"/>
  <c r="K1359"/>
  <c r="K1371"/>
  <c r="L1300"/>
  <c r="L1379"/>
  <c r="L1403"/>
  <c r="L1427"/>
  <c r="K1437"/>
  <c r="L1413"/>
  <c r="J1406"/>
  <c r="K1406" s="1"/>
  <c r="L1306"/>
  <c r="L1377"/>
  <c r="L1401"/>
  <c r="L1424"/>
  <c r="L1437"/>
  <c r="L1350"/>
  <c r="L1373"/>
  <c r="L1421"/>
  <c r="H1465"/>
  <c r="H1461" s="1"/>
  <c r="H1458"/>
  <c r="H1447"/>
  <c r="L1444"/>
  <c r="H1440"/>
  <c r="H1439" s="1"/>
  <c r="H1436"/>
  <c r="L1436" s="1"/>
  <c r="H1433"/>
  <c r="L1433" s="1"/>
  <c r="H1430"/>
  <c r="L1430" s="1"/>
  <c r="L1425"/>
  <c r="L1422"/>
  <c r="H1418"/>
  <c r="L1418" s="1"/>
  <c r="H1415"/>
  <c r="L1415" s="1"/>
  <c r="H1412"/>
  <c r="H1409"/>
  <c r="L1409" s="1"/>
  <c r="H1406"/>
  <c r="H1400"/>
  <c r="L1400" s="1"/>
  <c r="H1397"/>
  <c r="L1397" s="1"/>
  <c r="H1394"/>
  <c r="H1391"/>
  <c r="L1391" s="1"/>
  <c r="L1389"/>
  <c r="L1386"/>
  <c r="H1382"/>
  <c r="L1382" s="1"/>
  <c r="H1376"/>
  <c r="L1374"/>
  <c r="H1370"/>
  <c r="L1370" s="1"/>
  <c r="H1367"/>
  <c r="L1367" s="1"/>
  <c r="L1365"/>
  <c r="H1361"/>
  <c r="L1361" s="1"/>
  <c r="H1358"/>
  <c r="L1358" s="1"/>
  <c r="H1353"/>
  <c r="H1341"/>
  <c r="L1341" s="1"/>
  <c r="H1329"/>
  <c r="L1329" s="1"/>
  <c r="H1311"/>
  <c r="H1305"/>
  <c r="H1302"/>
  <c r="L1302" s="1"/>
  <c r="H1299"/>
  <c r="L1299" s="1"/>
  <c r="L1297"/>
  <c r="K1281"/>
  <c r="K1282"/>
  <c r="L1282"/>
  <c r="L1285"/>
  <c r="H1281"/>
  <c r="K1274"/>
  <c r="J1266"/>
  <c r="J1265" s="1"/>
  <c r="K1267"/>
  <c r="L1268"/>
  <c r="I1264"/>
  <c r="J1273"/>
  <c r="H1272"/>
  <c r="H1267"/>
  <c r="L1267" s="1"/>
  <c r="K1471"/>
  <c r="J1470"/>
  <c r="H1468"/>
  <c r="L1481"/>
  <c r="J1480"/>
  <c r="J1476" s="1"/>
  <c r="H1480"/>
  <c r="H1476" s="1"/>
  <c r="L1251"/>
  <c r="K1248"/>
  <c r="L1245"/>
  <c r="I1242"/>
  <c r="L1243"/>
  <c r="L1240"/>
  <c r="I1234"/>
  <c r="H1234"/>
  <c r="I1229"/>
  <c r="L1227"/>
  <c r="L1260"/>
  <c r="K1243"/>
  <c r="L1254"/>
  <c r="L1232"/>
  <c r="L1250"/>
  <c r="J1222"/>
  <c r="K1222" s="1"/>
  <c r="J1234"/>
  <c r="K1234" s="1"/>
  <c r="J1242"/>
  <c r="K1242" s="1"/>
  <c r="L1230"/>
  <c r="L1248"/>
  <c r="L1237"/>
  <c r="J1229"/>
  <c r="J1259"/>
  <c r="L1235"/>
  <c r="H1258"/>
  <c r="H1257" s="1"/>
  <c r="H1256" s="1"/>
  <c r="H1253"/>
  <c r="L1253" s="1"/>
  <c r="H1247"/>
  <c r="L1247" s="1"/>
  <c r="H1242"/>
  <c r="H1229"/>
  <c r="H1226"/>
  <c r="H1218"/>
  <c r="L1220"/>
  <c r="L1219"/>
  <c r="H1210"/>
  <c r="L1210" s="1"/>
  <c r="L1211"/>
  <c r="L1208"/>
  <c r="L1204"/>
  <c r="K1198"/>
  <c r="I1188"/>
  <c r="L1195"/>
  <c r="J1184"/>
  <c r="L1185"/>
  <c r="L1178"/>
  <c r="L1174"/>
  <c r="J1170"/>
  <c r="K1170" s="1"/>
  <c r="L1171"/>
  <c r="I1162"/>
  <c r="J1159"/>
  <c r="J1152" s="1"/>
  <c r="K1152" s="1"/>
  <c r="L1161"/>
  <c r="I1152"/>
  <c r="H1148"/>
  <c r="I1138"/>
  <c r="H1138"/>
  <c r="K1136"/>
  <c r="I1131"/>
  <c r="L1129"/>
  <c r="J1128"/>
  <c r="K1128" s="1"/>
  <c r="H1119"/>
  <c r="J1119"/>
  <c r="I1119"/>
  <c r="L1113"/>
  <c r="L1114"/>
  <c r="L1107"/>
  <c r="H1106"/>
  <c r="K1099"/>
  <c r="L1098"/>
  <c r="L1099"/>
  <c r="I1092"/>
  <c r="I1091" s="1"/>
  <c r="I1087" s="1"/>
  <c r="K1093"/>
  <c r="L1093"/>
  <c r="H1092"/>
  <c r="H1091" s="1"/>
  <c r="K1139"/>
  <c r="J1138"/>
  <c r="K1138" s="1"/>
  <c r="K1116"/>
  <c r="K1194"/>
  <c r="J1193"/>
  <c r="K1193" s="1"/>
  <c r="J1201"/>
  <c r="K1201" s="1"/>
  <c r="K1202"/>
  <c r="K1117"/>
  <c r="K1143"/>
  <c r="K1153"/>
  <c r="K1203"/>
  <c r="L1102"/>
  <c r="L1134"/>
  <c r="L1150"/>
  <c r="J1207"/>
  <c r="J1162"/>
  <c r="K1162" s="1"/>
  <c r="K1120"/>
  <c r="K1178"/>
  <c r="L1163"/>
  <c r="K1140"/>
  <c r="K1150"/>
  <c r="L1165"/>
  <c r="L1142"/>
  <c r="L1180"/>
  <c r="H1207"/>
  <c r="H1203"/>
  <c r="L1203" s="1"/>
  <c r="H1198"/>
  <c r="L1198" s="1"/>
  <c r="H1194"/>
  <c r="H1189"/>
  <c r="H1182"/>
  <c r="H1177"/>
  <c r="H1176" s="1"/>
  <c r="H1162"/>
  <c r="H1152"/>
  <c r="H1131"/>
  <c r="H1128"/>
  <c r="H1125"/>
  <c r="L1125" s="1"/>
  <c r="L1122"/>
  <c r="H1116"/>
  <c r="L1103"/>
  <c r="H1095"/>
  <c r="H1081"/>
  <c r="L1082"/>
  <c r="L1083"/>
  <c r="L1054"/>
  <c r="L1056"/>
  <c r="L1055"/>
  <c r="L1047"/>
  <c r="L1046"/>
  <c r="J1045"/>
  <c r="J1044" s="1"/>
  <c r="J1037" s="1"/>
  <c r="J1030"/>
  <c r="J1029" s="1"/>
  <c r="I1030"/>
  <c r="I1029" s="1"/>
  <c r="H1030"/>
  <c r="K844"/>
  <c r="H1019"/>
  <c r="L1021"/>
  <c r="L385"/>
  <c r="L999"/>
  <c r="L1017"/>
  <c r="K506"/>
  <c r="K113"/>
  <c r="K610"/>
  <c r="K999"/>
  <c r="L227"/>
  <c r="E147" i="2"/>
  <c r="E146" s="1"/>
  <c r="E145" s="1"/>
  <c r="L1020" i="1"/>
  <c r="K725"/>
  <c r="L841"/>
  <c r="K875"/>
  <c r="L926"/>
  <c r="K151"/>
  <c r="K933"/>
  <c r="K1045"/>
  <c r="K1079"/>
  <c r="J717"/>
  <c r="J840"/>
  <c r="K840" s="1"/>
  <c r="E754" i="2"/>
  <c r="E753" s="1"/>
  <c r="F747"/>
  <c r="F746" s="1"/>
  <c r="F745" s="1"/>
  <c r="L982" i="1"/>
  <c r="L1009"/>
  <c r="G1495" i="2"/>
  <c r="L619" i="1"/>
  <c r="L664"/>
  <c r="L822"/>
  <c r="K430"/>
  <c r="L844"/>
  <c r="K1009"/>
  <c r="L542"/>
  <c r="L1049"/>
  <c r="L824"/>
  <c r="E1861" i="2"/>
  <c r="E1860" s="1"/>
  <c r="K921" i="1"/>
  <c r="L930"/>
  <c r="L823"/>
  <c r="H892"/>
  <c r="F754" i="2"/>
  <c r="F753" s="1"/>
  <c r="L1016" i="1"/>
  <c r="F1527" i="2"/>
  <c r="F1526" s="1"/>
  <c r="L343" i="1"/>
  <c r="L937"/>
  <c r="L239"/>
  <c r="F1521" i="2"/>
  <c r="F1519" s="1"/>
  <c r="I389" i="1"/>
  <c r="I382" s="1"/>
  <c r="I381" s="1"/>
  <c r="I380" s="1"/>
  <c r="I379" s="1"/>
  <c r="L453"/>
  <c r="F1477" i="2"/>
  <c r="F1476" s="1"/>
  <c r="E1239"/>
  <c r="E1238" s="1"/>
  <c r="L935" i="1"/>
  <c r="K530"/>
  <c r="L1079"/>
  <c r="L347"/>
  <c r="H451"/>
  <c r="H450" s="1"/>
  <c r="I695"/>
  <c r="I694" s="1"/>
  <c r="L813"/>
  <c r="L879"/>
  <c r="H232"/>
  <c r="L232" s="1"/>
  <c r="I608"/>
  <c r="I607" s="1"/>
  <c r="I606" s="1"/>
  <c r="K222"/>
  <c r="K850"/>
  <c r="L291"/>
  <c r="G747" i="2"/>
  <c r="J1065" i="1"/>
  <c r="K1065" s="1"/>
  <c r="K1002"/>
  <c r="L990"/>
  <c r="H989"/>
  <c r="H981"/>
  <c r="K998"/>
  <c r="L998"/>
  <c r="K894"/>
  <c r="J389"/>
  <c r="K389" s="1"/>
  <c r="F147" i="2"/>
  <c r="F146" s="1"/>
  <c r="G144"/>
  <c r="E65"/>
  <c r="E64" s="1"/>
  <c r="I771" i="1"/>
  <c r="I770" s="1"/>
  <c r="L865"/>
  <c r="J878"/>
  <c r="L894"/>
  <c r="I892"/>
  <c r="J976"/>
  <c r="K976" s="1"/>
  <c r="L1005"/>
  <c r="I1061"/>
  <c r="I1060" s="1"/>
  <c r="I1059" s="1"/>
  <c r="G153" i="2"/>
  <c r="I817" i="1"/>
  <c r="J831"/>
  <c r="J830" s="1"/>
  <c r="J829" s="1"/>
  <c r="I856"/>
  <c r="I855" s="1"/>
  <c r="F766" i="2"/>
  <c r="F765" s="1"/>
  <c r="F762" s="1"/>
  <c r="L1066" i="1"/>
  <c r="K1063"/>
  <c r="J447"/>
  <c r="K447" s="1"/>
  <c r="F153" i="2"/>
  <c r="F152" s="1"/>
  <c r="G57"/>
  <c r="I831" i="1"/>
  <c r="I830" s="1"/>
  <c r="I829" s="1"/>
  <c r="J1026"/>
  <c r="K1026" s="1"/>
  <c r="J1071"/>
  <c r="K1071" s="1"/>
  <c r="K858"/>
  <c r="I322"/>
  <c r="L921"/>
  <c r="J419"/>
  <c r="K419" s="1"/>
  <c r="J856"/>
  <c r="J855" s="1"/>
  <c r="G766" i="2"/>
  <c r="K472" i="1"/>
  <c r="K754"/>
  <c r="L1072"/>
  <c r="L420"/>
  <c r="L441"/>
  <c r="G1474" i="2"/>
  <c r="L543" i="1"/>
  <c r="L585"/>
  <c r="F57" i="2"/>
  <c r="F56" s="1"/>
  <c r="L754" i="1"/>
  <c r="J846"/>
  <c r="K846" s="1"/>
  <c r="L897"/>
  <c r="L814"/>
  <c r="L342"/>
  <c r="J486"/>
  <c r="J485" s="1"/>
  <c r="I443"/>
  <c r="I442" s="1"/>
  <c r="I541"/>
  <c r="I540" s="1"/>
  <c r="L555"/>
  <c r="L233"/>
  <c r="K480"/>
  <c r="K707"/>
  <c r="K808"/>
  <c r="L887"/>
  <c r="K973"/>
  <c r="L1002"/>
  <c r="G1239" i="2"/>
  <c r="L551" i="1"/>
  <c r="L660"/>
  <c r="L720"/>
  <c r="E57" i="2"/>
  <c r="E56" s="1"/>
  <c r="L815" i="1"/>
  <c r="H831"/>
  <c r="L853"/>
  <c r="J950"/>
  <c r="K950" s="1"/>
  <c r="I958"/>
  <c r="I957" s="1"/>
  <c r="L961"/>
  <c r="L960"/>
  <c r="L959"/>
  <c r="J958"/>
  <c r="G2083" i="2"/>
  <c r="I2083" s="1"/>
  <c r="F2083"/>
  <c r="K967" i="1"/>
  <c r="E2083" i="2"/>
  <c r="E1209"/>
  <c r="J1076" i="1"/>
  <c r="J1075" s="1"/>
  <c r="K1077"/>
  <c r="K1078"/>
  <c r="L1077"/>
  <c r="L1078"/>
  <c r="H1076"/>
  <c r="H1069"/>
  <c r="K1062"/>
  <c r="L1048"/>
  <c r="K1048"/>
  <c r="L1063"/>
  <c r="L1062"/>
  <c r="H1065"/>
  <c r="K1023"/>
  <c r="J1011"/>
  <c r="K1011" s="1"/>
  <c r="K1012"/>
  <c r="L1012"/>
  <c r="L1023"/>
  <c r="L1013"/>
  <c r="K1008"/>
  <c r="L1008"/>
  <c r="L1024"/>
  <c r="K1013"/>
  <c r="K1024"/>
  <c r="L1027"/>
  <c r="H1007"/>
  <c r="L1007" s="1"/>
  <c r="I994"/>
  <c r="K995"/>
  <c r="J994"/>
  <c r="L1001"/>
  <c r="L996"/>
  <c r="L995"/>
  <c r="K996"/>
  <c r="H1004"/>
  <c r="L1004" s="1"/>
  <c r="K972"/>
  <c r="J971"/>
  <c r="K965"/>
  <c r="I970"/>
  <c r="I969" s="1"/>
  <c r="K966"/>
  <c r="H972"/>
  <c r="H965"/>
  <c r="L965" s="1"/>
  <c r="L966"/>
  <c r="L967"/>
  <c r="F1827" i="2"/>
  <c r="E1827"/>
  <c r="F1821"/>
  <c r="F1817" s="1"/>
  <c r="E1821"/>
  <c r="E1817" s="1"/>
  <c r="L951" i="1"/>
  <c r="L952"/>
  <c r="I949"/>
  <c r="I948" s="1"/>
  <c r="I947" s="1"/>
  <c r="I941" s="1"/>
  <c r="I940" s="1"/>
  <c r="H949"/>
  <c r="H948" s="1"/>
  <c r="L936"/>
  <c r="L933"/>
  <c r="I928"/>
  <c r="I923"/>
  <c r="I919" s="1"/>
  <c r="H923"/>
  <c r="H919" s="1"/>
  <c r="L924"/>
  <c r="K916"/>
  <c r="L909"/>
  <c r="L908"/>
  <c r="L906"/>
  <c r="L907"/>
  <c r="G759" i="2"/>
  <c r="F759"/>
  <c r="J943" i="1"/>
  <c r="K944"/>
  <c r="L945"/>
  <c r="K945"/>
  <c r="H943"/>
  <c r="H942" s="1"/>
  <c r="L944"/>
  <c r="J928"/>
  <c r="K928" s="1"/>
  <c r="K929"/>
  <c r="K930"/>
  <c r="H932"/>
  <c r="L932" s="1"/>
  <c r="L929"/>
  <c r="K920"/>
  <c r="J914"/>
  <c r="K915"/>
  <c r="K924"/>
  <c r="J923"/>
  <c r="K923" s="1"/>
  <c r="L920"/>
  <c r="H914"/>
  <c r="L915"/>
  <c r="L916"/>
  <c r="G791" i="2"/>
  <c r="F725"/>
  <c r="F791"/>
  <c r="E759"/>
  <c r="E746"/>
  <c r="E745" s="1"/>
  <c r="E765"/>
  <c r="E762" s="1"/>
  <c r="L899" i="1"/>
  <c r="L895"/>
  <c r="L890"/>
  <c r="I885"/>
  <c r="K887"/>
  <c r="L886"/>
  <c r="K886"/>
  <c r="L888"/>
  <c r="J885"/>
  <c r="H885"/>
  <c r="I878"/>
  <c r="I877" s="1"/>
  <c r="H878"/>
  <c r="H877" s="1"/>
  <c r="L871"/>
  <c r="J862"/>
  <c r="K862" s="1"/>
  <c r="L868"/>
  <c r="I862"/>
  <c r="L858"/>
  <c r="L857"/>
  <c r="K857"/>
  <c r="H856"/>
  <c r="H855" s="1"/>
  <c r="L847"/>
  <c r="L834"/>
  <c r="K837"/>
  <c r="K836"/>
  <c r="L837"/>
  <c r="K874"/>
  <c r="J873"/>
  <c r="K873" s="1"/>
  <c r="L843"/>
  <c r="J859"/>
  <c r="K859" s="1"/>
  <c r="L850"/>
  <c r="H873"/>
  <c r="L874"/>
  <c r="L875"/>
  <c r="H862"/>
  <c r="L863"/>
  <c r="H859"/>
  <c r="H849"/>
  <c r="L849" s="1"/>
  <c r="H840"/>
  <c r="H836"/>
  <c r="L836" s="1"/>
  <c r="K819"/>
  <c r="J818"/>
  <c r="J817" s="1"/>
  <c r="L819"/>
  <c r="K820"/>
  <c r="L820"/>
  <c r="H818"/>
  <c r="H817" s="1"/>
  <c r="I803"/>
  <c r="L811"/>
  <c r="J804"/>
  <c r="J810"/>
  <c r="K810" s="1"/>
  <c r="L808"/>
  <c r="L805"/>
  <c r="H810"/>
  <c r="H807"/>
  <c r="L807" s="1"/>
  <c r="H804"/>
  <c r="J796"/>
  <c r="J795" s="1"/>
  <c r="J794" s="1"/>
  <c r="L794" s="1"/>
  <c r="L797"/>
  <c r="L798"/>
  <c r="E97" i="2"/>
  <c r="E94" s="1"/>
  <c r="E139"/>
  <c r="F144"/>
  <c r="F142" s="1"/>
  <c r="J759" i="1"/>
  <c r="L284"/>
  <c r="G136" i="2"/>
  <c r="G65"/>
  <c r="L557" i="1"/>
  <c r="K466"/>
  <c r="L556"/>
  <c r="K227"/>
  <c r="K303"/>
  <c r="L336"/>
  <c r="L396"/>
  <c r="K441"/>
  <c r="K534"/>
  <c r="L303"/>
  <c r="H315"/>
  <c r="I315"/>
  <c r="G1468" i="2"/>
  <c r="I654" i="1"/>
  <c r="I645" s="1"/>
  <c r="I644" s="1"/>
  <c r="H712"/>
  <c r="L712" s="1"/>
  <c r="J562"/>
  <c r="L586"/>
  <c r="F63" i="2"/>
  <c r="F62" s="1"/>
  <c r="J750" i="1"/>
  <c r="K750" s="1"/>
  <c r="L761"/>
  <c r="K274"/>
  <c r="F1535" i="2"/>
  <c r="F1534" s="1"/>
  <c r="J281" i="1"/>
  <c r="K281" s="1"/>
  <c r="J346"/>
  <c r="J345" s="1"/>
  <c r="L345" s="1"/>
  <c r="L760"/>
  <c r="L158"/>
  <c r="L719"/>
  <c r="J290"/>
  <c r="K290" s="1"/>
  <c r="J475"/>
  <c r="K475" s="1"/>
  <c r="L320"/>
  <c r="K396"/>
  <c r="L417"/>
  <c r="K691"/>
  <c r="J128"/>
  <c r="K128" s="1"/>
  <c r="J157"/>
  <c r="L170"/>
  <c r="L258"/>
  <c r="I580"/>
  <c r="L710"/>
  <c r="L548"/>
  <c r="I562"/>
  <c r="G147" i="2"/>
  <c r="G131"/>
  <c r="H759" i="1"/>
  <c r="H758" s="1"/>
  <c r="L221"/>
  <c r="G162" i="2"/>
  <c r="K339" i="1"/>
  <c r="F162" i="2"/>
  <c r="F161" s="1"/>
  <c r="F160" s="1"/>
  <c r="E144"/>
  <c r="E142" s="1"/>
  <c r="L648" i="1"/>
  <c r="L743"/>
  <c r="G63" i="2"/>
  <c r="K180" i="1"/>
  <c r="K417"/>
  <c r="H341"/>
  <c r="L341" s="1"/>
  <c r="L362"/>
  <c r="F1492" i="2"/>
  <c r="F1490" s="1"/>
  <c r="F1485" s="1"/>
  <c r="J541" i="1"/>
  <c r="L736"/>
  <c r="E136" i="2"/>
  <c r="E135" s="1"/>
  <c r="F131"/>
  <c r="F130" s="1"/>
  <c r="F129" s="1"/>
  <c r="G97"/>
  <c r="G139"/>
  <c r="L776" i="1"/>
  <c r="L778"/>
  <c r="L777"/>
  <c r="F139" i="2"/>
  <c r="F91"/>
  <c r="G88"/>
  <c r="F97"/>
  <c r="F94" s="1"/>
  <c r="F88"/>
  <c r="G72"/>
  <c r="G91"/>
  <c r="F72"/>
  <c r="F71" s="1"/>
  <c r="F70" s="1"/>
  <c r="K791" i="1"/>
  <c r="L790"/>
  <c r="L788"/>
  <c r="L785"/>
  <c r="J783"/>
  <c r="I783"/>
  <c r="I782" s="1"/>
  <c r="I781" s="1"/>
  <c r="K784"/>
  <c r="K788"/>
  <c r="L784"/>
  <c r="L791"/>
  <c r="H787"/>
  <c r="L787" s="1"/>
  <c r="J773"/>
  <c r="K773" s="1"/>
  <c r="L774"/>
  <c r="H772"/>
  <c r="H771" s="1"/>
  <c r="J765"/>
  <c r="K765" s="1"/>
  <c r="I758"/>
  <c r="I757" s="1"/>
  <c r="I756" s="1"/>
  <c r="L766"/>
  <c r="I749"/>
  <c r="I748" s="1"/>
  <c r="H753"/>
  <c r="L751"/>
  <c r="E91" i="2"/>
  <c r="E129"/>
  <c r="E88"/>
  <c r="F1958"/>
  <c r="F1957" s="1"/>
  <c r="F1956" s="1"/>
  <c r="G2078"/>
  <c r="I2078" s="1"/>
  <c r="E160"/>
  <c r="F2078"/>
  <c r="E2078"/>
  <c r="G1958"/>
  <c r="E1958"/>
  <c r="E1957" s="1"/>
  <c r="E1956" s="1"/>
  <c r="L742" i="1"/>
  <c r="J741"/>
  <c r="J723"/>
  <c r="L724"/>
  <c r="L734"/>
  <c r="L735"/>
  <c r="L536"/>
  <c r="K93"/>
  <c r="K410"/>
  <c r="K713"/>
  <c r="L241"/>
  <c r="L363"/>
  <c r="F1514" i="2"/>
  <c r="F1513" s="1"/>
  <c r="L732" i="1"/>
  <c r="L538"/>
  <c r="L63"/>
  <c r="L222"/>
  <c r="K704"/>
  <c r="L129"/>
  <c r="L240"/>
  <c r="G1521" i="2"/>
  <c r="G1535"/>
  <c r="H389" i="1"/>
  <c r="H382" s="1"/>
  <c r="H381" s="1"/>
  <c r="L472"/>
  <c r="G1477" i="2"/>
  <c r="G1484"/>
  <c r="J434" i="1"/>
  <c r="J433" s="1"/>
  <c r="G1469" i="2"/>
  <c r="H485" i="1"/>
  <c r="J580"/>
  <c r="K580" s="1"/>
  <c r="L613"/>
  <c r="L725"/>
  <c r="J672"/>
  <c r="K672" s="1"/>
  <c r="L537"/>
  <c r="L558"/>
  <c r="H718"/>
  <c r="H717" s="1"/>
  <c r="H434"/>
  <c r="L729"/>
  <c r="K191"/>
  <c r="L268"/>
  <c r="L574"/>
  <c r="L139"/>
  <c r="J226"/>
  <c r="J225" s="1"/>
  <c r="J224" s="1"/>
  <c r="L366"/>
  <c r="E1514" i="2"/>
  <c r="E1513" s="1"/>
  <c r="H439" i="1"/>
  <c r="L439" s="1"/>
  <c r="E1474" i="2"/>
  <c r="E1472" s="1"/>
  <c r="G1487"/>
  <c r="L692" i="1"/>
  <c r="L427"/>
  <c r="L596"/>
  <c r="L673"/>
  <c r="K261"/>
  <c r="L657"/>
  <c r="L708"/>
  <c r="I197"/>
  <c r="I196" s="1"/>
  <c r="I195" s="1"/>
  <c r="I194" s="1"/>
  <c r="L365"/>
  <c r="G1235" i="2"/>
  <c r="L530" i="1"/>
  <c r="L549"/>
  <c r="L553"/>
  <c r="L552"/>
  <c r="F1474" i="2"/>
  <c r="F1472" s="1"/>
  <c r="F1495"/>
  <c r="F1494" s="1"/>
  <c r="F1493" s="1"/>
  <c r="E1235"/>
  <c r="E1234" s="1"/>
  <c r="I727" i="1"/>
  <c r="I672"/>
  <c r="K90"/>
  <c r="K510"/>
  <c r="K653"/>
  <c r="K729"/>
  <c r="H128"/>
  <c r="H121" s="1"/>
  <c r="H120" s="1"/>
  <c r="L242"/>
  <c r="G1527" i="2"/>
  <c r="L364" i="1"/>
  <c r="F1235" i="2"/>
  <c r="F1234" s="1"/>
  <c r="F1233" s="1"/>
  <c r="F1229" s="1"/>
  <c r="L583" i="1"/>
  <c r="L661"/>
  <c r="I717"/>
  <c r="L713"/>
  <c r="J705"/>
  <c r="K705" s="1"/>
  <c r="K706"/>
  <c r="L707"/>
  <c r="L706"/>
  <c r="I705"/>
  <c r="L704"/>
  <c r="L702"/>
  <c r="L699"/>
  <c r="G2108" i="2"/>
  <c r="E122"/>
  <c r="L697" i="1"/>
  <c r="J695"/>
  <c r="L695" s="1"/>
  <c r="L696"/>
  <c r="J689"/>
  <c r="K690"/>
  <c r="L691"/>
  <c r="I689"/>
  <c r="H690"/>
  <c r="L690" s="1"/>
  <c r="L675"/>
  <c r="J663"/>
  <c r="K663" s="1"/>
  <c r="L666"/>
  <c r="I663"/>
  <c r="E72" i="2"/>
  <c r="E71" s="1"/>
  <c r="E70" s="1"/>
  <c r="F2108"/>
  <c r="F2107" s="1"/>
  <c r="F2106" s="1"/>
  <c r="E2108"/>
  <c r="J654" i="1"/>
  <c r="K654" s="1"/>
  <c r="L655"/>
  <c r="L653"/>
  <c r="H652"/>
  <c r="L652" s="1"/>
  <c r="L650"/>
  <c r="K646"/>
  <c r="L647"/>
  <c r="K647"/>
  <c r="E43" i="2"/>
  <c r="L635" i="1"/>
  <c r="K632"/>
  <c r="J612"/>
  <c r="E105" i="2"/>
  <c r="L597" i="1"/>
  <c r="L598"/>
  <c r="L563"/>
  <c r="L601"/>
  <c r="L603"/>
  <c r="L602"/>
  <c r="H600"/>
  <c r="I591"/>
  <c r="L592"/>
  <c r="L589"/>
  <c r="L588"/>
  <c r="E11" i="2"/>
  <c r="K566" i="1"/>
  <c r="L567"/>
  <c r="K567"/>
  <c r="L564"/>
  <c r="E39" i="2"/>
  <c r="E38" s="1"/>
  <c r="E35"/>
  <c r="K526" i="1"/>
  <c r="J520"/>
  <c r="K520" s="1"/>
  <c r="L526"/>
  <c r="I520"/>
  <c r="I515" s="1"/>
  <c r="L521"/>
  <c r="L522"/>
  <c r="L516"/>
  <c r="L518"/>
  <c r="L517"/>
  <c r="I502"/>
  <c r="I492"/>
  <c r="K496"/>
  <c r="J714"/>
  <c r="K714" s="1"/>
  <c r="L715"/>
  <c r="H714"/>
  <c r="H694"/>
  <c r="I678"/>
  <c r="K683"/>
  <c r="J679"/>
  <c r="J685"/>
  <c r="K685" s="1"/>
  <c r="L680"/>
  <c r="L683"/>
  <c r="L686"/>
  <c r="H682"/>
  <c r="L682" s="1"/>
  <c r="K666"/>
  <c r="K675"/>
  <c r="H672"/>
  <c r="H663"/>
  <c r="J656"/>
  <c r="K656" s="1"/>
  <c r="L646"/>
  <c r="J641"/>
  <c r="L642"/>
  <c r="H641"/>
  <c r="J630"/>
  <c r="K631"/>
  <c r="I630"/>
  <c r="L632"/>
  <c r="K638"/>
  <c r="L637"/>
  <c r="K635"/>
  <c r="L631"/>
  <c r="L638"/>
  <c r="H634"/>
  <c r="L634" s="1"/>
  <c r="K728"/>
  <c r="J731"/>
  <c r="K731" s="1"/>
  <c r="H722"/>
  <c r="H728"/>
  <c r="L728" s="1"/>
  <c r="L626"/>
  <c r="J625"/>
  <c r="H625"/>
  <c r="K609"/>
  <c r="L610"/>
  <c r="J618"/>
  <c r="H618"/>
  <c r="H617" s="1"/>
  <c r="H612"/>
  <c r="H609"/>
  <c r="L581"/>
  <c r="K581"/>
  <c r="J591"/>
  <c r="K591" s="1"/>
  <c r="L594"/>
  <c r="H591"/>
  <c r="H580"/>
  <c r="I569"/>
  <c r="L573"/>
  <c r="K574"/>
  <c r="J570"/>
  <c r="J576"/>
  <c r="K576" s="1"/>
  <c r="H576"/>
  <c r="H566"/>
  <c r="K545"/>
  <c r="J532"/>
  <c r="K532" s="1"/>
  <c r="K533"/>
  <c r="K546"/>
  <c r="L534"/>
  <c r="H545"/>
  <c r="H533"/>
  <c r="H529"/>
  <c r="L529" s="1"/>
  <c r="H525"/>
  <c r="L525" s="1"/>
  <c r="J508"/>
  <c r="K508" s="1"/>
  <c r="K509"/>
  <c r="L505"/>
  <c r="J504"/>
  <c r="H508"/>
  <c r="L509"/>
  <c r="L510"/>
  <c r="H504"/>
  <c r="J494"/>
  <c r="J499"/>
  <c r="L499" s="1"/>
  <c r="L496"/>
  <c r="L500"/>
  <c r="H495"/>
  <c r="L495" s="1"/>
  <c r="F1218" i="2"/>
  <c r="E1218"/>
  <c r="E1135"/>
  <c r="E1519"/>
  <c r="E1490"/>
  <c r="E1485" s="1"/>
  <c r="G1490"/>
  <c r="F1482"/>
  <c r="L483" i="1"/>
  <c r="K484"/>
  <c r="I478"/>
  <c r="I474" s="1"/>
  <c r="J478"/>
  <c r="K478" s="1"/>
  <c r="L479"/>
  <c r="K479"/>
  <c r="L480"/>
  <c r="L476"/>
  <c r="L469"/>
  <c r="L461"/>
  <c r="J460"/>
  <c r="L460" s="1"/>
  <c r="F1446" i="2"/>
  <c r="E1482"/>
  <c r="F1467"/>
  <c r="E1467"/>
  <c r="F1454"/>
  <c r="L452" i="1"/>
  <c r="K452"/>
  <c r="I450"/>
  <c r="L449"/>
  <c r="K449"/>
  <c r="L444"/>
  <c r="J443"/>
  <c r="H443"/>
  <c r="H447"/>
  <c r="G1931" i="2"/>
  <c r="I434" i="1"/>
  <c r="I433" s="1"/>
  <c r="L435"/>
  <c r="L437"/>
  <c r="L436"/>
  <c r="L424"/>
  <c r="J423"/>
  <c r="K423" s="1"/>
  <c r="I415"/>
  <c r="E1493" i="2"/>
  <c r="E1454"/>
  <c r="E1446"/>
  <c r="G1434"/>
  <c r="F1434"/>
  <c r="F1433" s="1"/>
  <c r="E1434"/>
  <c r="E1433" s="1"/>
  <c r="I404" i="1"/>
  <c r="I403" s="1"/>
  <c r="E1246" i="2"/>
  <c r="E1245" s="1"/>
  <c r="L391" i="1"/>
  <c r="K383"/>
  <c r="L383"/>
  <c r="L384"/>
  <c r="K384"/>
  <c r="I464"/>
  <c r="J464"/>
  <c r="K468"/>
  <c r="K469"/>
  <c r="L481"/>
  <c r="L468"/>
  <c r="H478"/>
  <c r="H471"/>
  <c r="L471" s="1"/>
  <c r="L465"/>
  <c r="L466"/>
  <c r="H459"/>
  <c r="J450"/>
  <c r="K450" s="1"/>
  <c r="L445"/>
  <c r="I422"/>
  <c r="K427"/>
  <c r="L426"/>
  <c r="H423"/>
  <c r="K416"/>
  <c r="H419"/>
  <c r="L416"/>
  <c r="J412"/>
  <c r="K412" s="1"/>
  <c r="L407"/>
  <c r="L410"/>
  <c r="J404"/>
  <c r="L405"/>
  <c r="L413"/>
  <c r="H409"/>
  <c r="L409" s="1"/>
  <c r="H404"/>
  <c r="I394"/>
  <c r="I393" s="1"/>
  <c r="I392" s="1"/>
  <c r="J398"/>
  <c r="L399"/>
  <c r="H398"/>
  <c r="L395"/>
  <c r="L387"/>
  <c r="L374"/>
  <c r="K374"/>
  <c r="E1500" i="2"/>
  <c r="F1500"/>
  <c r="F1907"/>
  <c r="F1906" s="1"/>
  <c r="G1928"/>
  <c r="E1934"/>
  <c r="E1933" s="1"/>
  <c r="G1920"/>
  <c r="F1914"/>
  <c r="G1917"/>
  <c r="G1910"/>
  <c r="E1908"/>
  <c r="F1925"/>
  <c r="L323" i="1"/>
  <c r="L324"/>
  <c r="K327"/>
  <c r="L359"/>
  <c r="J358"/>
  <c r="J357" s="1"/>
  <c r="J356" s="1"/>
  <c r="H356"/>
  <c r="L353"/>
  <c r="L352"/>
  <c r="H351"/>
  <c r="L351" s="1"/>
  <c r="L339"/>
  <c r="J332"/>
  <c r="K332" s="1"/>
  <c r="L327"/>
  <c r="J319"/>
  <c r="K319" s="1"/>
  <c r="J309"/>
  <c r="L309" s="1"/>
  <c r="L310"/>
  <c r="L311"/>
  <c r="J306"/>
  <c r="K306" s="1"/>
  <c r="L307"/>
  <c r="L297"/>
  <c r="J296"/>
  <c r="K296" s="1"/>
  <c r="I286"/>
  <c r="H290"/>
  <c r="L288"/>
  <c r="I281"/>
  <c r="I280" s="1"/>
  <c r="K282"/>
  <c r="L271"/>
  <c r="J372"/>
  <c r="K316"/>
  <c r="L329"/>
  <c r="L326"/>
  <c r="K317"/>
  <c r="K330"/>
  <c r="K336"/>
  <c r="L317"/>
  <c r="L335"/>
  <c r="L333"/>
  <c r="H338"/>
  <c r="L338" s="1"/>
  <c r="H332"/>
  <c r="L330"/>
  <c r="L316"/>
  <c r="H373"/>
  <c r="K300"/>
  <c r="J287"/>
  <c r="L287" s="1"/>
  <c r="K288"/>
  <c r="L294"/>
  <c r="L300"/>
  <c r="K294"/>
  <c r="L293"/>
  <c r="L282"/>
  <c r="H305"/>
  <c r="H302"/>
  <c r="L302" s="1"/>
  <c r="H299"/>
  <c r="L299" s="1"/>
  <c r="H281"/>
  <c r="K267"/>
  <c r="I266"/>
  <c r="I265" s="1"/>
  <c r="K268"/>
  <c r="L273"/>
  <c r="J270"/>
  <c r="K270" s="1"/>
  <c r="J276"/>
  <c r="K276" s="1"/>
  <c r="L277"/>
  <c r="L267"/>
  <c r="L274"/>
  <c r="H270"/>
  <c r="E1525" i="2"/>
  <c r="L261" i="1"/>
  <c r="H260"/>
  <c r="L260" s="1"/>
  <c r="L256"/>
  <c r="J253"/>
  <c r="J252" s="1"/>
  <c r="K254"/>
  <c r="L255"/>
  <c r="K255"/>
  <c r="I253"/>
  <c r="I252" s="1"/>
  <c r="I251" s="1"/>
  <c r="I245" s="1"/>
  <c r="H254"/>
  <c r="L254" s="1"/>
  <c r="L249"/>
  <c r="K249"/>
  <c r="J247"/>
  <c r="K248"/>
  <c r="L248"/>
  <c r="H247"/>
  <c r="H246" s="1"/>
  <c r="K232"/>
  <c r="K233"/>
  <c r="L236"/>
  <c r="J235"/>
  <c r="L230"/>
  <c r="L228"/>
  <c r="I225"/>
  <c r="I224" s="1"/>
  <c r="I219" s="1"/>
  <c r="I218" s="1"/>
  <c r="H226"/>
  <c r="J220"/>
  <c r="H235"/>
  <c r="H220"/>
  <c r="J213"/>
  <c r="L214"/>
  <c r="K205"/>
  <c r="L204"/>
  <c r="K202"/>
  <c r="L202"/>
  <c r="J198"/>
  <c r="J197" s="1"/>
  <c r="J196" s="1"/>
  <c r="J195" s="1"/>
  <c r="J194" s="1"/>
  <c r="L199"/>
  <c r="G1004" i="2"/>
  <c r="E1003"/>
  <c r="L205" i="1"/>
  <c r="H201"/>
  <c r="L201" s="1"/>
  <c r="J189"/>
  <c r="L189" s="1"/>
  <c r="K190"/>
  <c r="L190"/>
  <c r="L191"/>
  <c r="L183"/>
  <c r="K183"/>
  <c r="I178"/>
  <c r="I177" s="1"/>
  <c r="I176" s="1"/>
  <c r="I175" s="1"/>
  <c r="K179"/>
  <c r="J178"/>
  <c r="L180"/>
  <c r="H182"/>
  <c r="L182" s="1"/>
  <c r="H179"/>
  <c r="L171"/>
  <c r="L172"/>
  <c r="E725" i="2"/>
  <c r="I165" i="1"/>
  <c r="L166"/>
  <c r="J165"/>
  <c r="K165" s="1"/>
  <c r="K163"/>
  <c r="E791" i="2"/>
  <c r="L160" i="1"/>
  <c r="I157"/>
  <c r="H157"/>
  <c r="L43"/>
  <c r="I128"/>
  <c r="I121" s="1"/>
  <c r="I120" s="1"/>
  <c r="L168"/>
  <c r="G1042" i="2"/>
  <c r="E1042"/>
  <c r="E1041" s="1"/>
  <c r="L163" i="1"/>
  <c r="I30"/>
  <c r="E1051" i="2"/>
  <c r="E1049" s="1"/>
  <c r="I137" i="1"/>
  <c r="K70"/>
  <c r="K135"/>
  <c r="L70"/>
  <c r="L117"/>
  <c r="K168"/>
  <c r="L162"/>
  <c r="H165"/>
  <c r="J149"/>
  <c r="K150"/>
  <c r="L151"/>
  <c r="H150"/>
  <c r="L150" s="1"/>
  <c r="F1886" i="2"/>
  <c r="E1886"/>
  <c r="E381"/>
  <c r="E356" s="1"/>
  <c r="J138" i="1"/>
  <c r="L138" s="1"/>
  <c r="G1051" i="2"/>
  <c r="L37" i="1"/>
  <c r="H47"/>
  <c r="F1042" i="2"/>
  <c r="F1041" s="1"/>
  <c r="F1051"/>
  <c r="F1049" s="1"/>
  <c r="I78" i="1"/>
  <c r="L21"/>
  <c r="L142"/>
  <c r="H20"/>
  <c r="H19" s="1"/>
  <c r="H18" s="1"/>
  <c r="H62"/>
  <c r="L62" s="1"/>
  <c r="L145"/>
  <c r="L60"/>
  <c r="F1048" i="2"/>
  <c r="F1047" s="1"/>
  <c r="L90" i="1"/>
  <c r="G2081" i="2"/>
  <c r="I2081" s="1"/>
  <c r="J133" i="1"/>
  <c r="K133" s="1"/>
  <c r="K134"/>
  <c r="L131"/>
  <c r="L126"/>
  <c r="K125"/>
  <c r="K141"/>
  <c r="K126"/>
  <c r="K142"/>
  <c r="J144"/>
  <c r="K131"/>
  <c r="H144"/>
  <c r="H141"/>
  <c r="H133"/>
  <c r="L134"/>
  <c r="L135"/>
  <c r="L125"/>
  <c r="J122"/>
  <c r="K122" s="1"/>
  <c r="L123"/>
  <c r="G1010" i="2"/>
  <c r="I1011"/>
  <c r="E1009"/>
  <c r="L115" i="1"/>
  <c r="L116"/>
  <c r="E1914" i="2"/>
  <c r="E1016"/>
  <c r="G1047"/>
  <c r="G1915"/>
  <c r="G1926"/>
  <c r="E1925"/>
  <c r="L113" i="1"/>
  <c r="I108"/>
  <c r="I107" s="1"/>
  <c r="I106" s="1"/>
  <c r="J109"/>
  <c r="H112"/>
  <c r="L112" s="1"/>
  <c r="L110"/>
  <c r="I97"/>
  <c r="I96" s="1"/>
  <c r="I95" s="1"/>
  <c r="J88"/>
  <c r="J87" s="1"/>
  <c r="K87" s="1"/>
  <c r="L93"/>
  <c r="I88"/>
  <c r="I87" s="1"/>
  <c r="G1006" i="2"/>
  <c r="E1007"/>
  <c r="I1007" s="1"/>
  <c r="J83" i="1"/>
  <c r="K83" s="1"/>
  <c r="K84"/>
  <c r="K85"/>
  <c r="L85"/>
  <c r="K98"/>
  <c r="J97"/>
  <c r="L102"/>
  <c r="L81"/>
  <c r="K102"/>
  <c r="J80"/>
  <c r="L101"/>
  <c r="L99"/>
  <c r="K99"/>
  <c r="L92"/>
  <c r="H98"/>
  <c r="L98" s="1"/>
  <c r="H89"/>
  <c r="L89" s="1"/>
  <c r="H84"/>
  <c r="H80"/>
  <c r="J64"/>
  <c r="K64" s="1"/>
  <c r="L66"/>
  <c r="I55"/>
  <c r="L58"/>
  <c r="K57"/>
  <c r="L57"/>
  <c r="L54"/>
  <c r="K54"/>
  <c r="H53"/>
  <c r="L53" s="1"/>
  <c r="L51"/>
  <c r="I46"/>
  <c r="J47"/>
  <c r="K47" s="1"/>
  <c r="L48"/>
  <c r="F1002" i="2"/>
  <c r="J41" i="1"/>
  <c r="K42"/>
  <c r="K43"/>
  <c r="L49"/>
  <c r="L56"/>
  <c r="H42"/>
  <c r="L42" s="1"/>
  <c r="I68"/>
  <c r="I67" s="1"/>
  <c r="J72"/>
  <c r="L73"/>
  <c r="H72"/>
  <c r="H69"/>
  <c r="L35"/>
  <c r="L36"/>
  <c r="L22"/>
  <c r="I20"/>
  <c r="I19" s="1"/>
  <c r="I18" s="1"/>
  <c r="G1249" i="2"/>
  <c r="J32" i="1"/>
  <c r="L33"/>
  <c r="H31"/>
  <c r="H30" s="1"/>
  <c r="E1251" i="2"/>
  <c r="F1241"/>
  <c r="L25" i="1"/>
  <c r="G1052" i="2"/>
  <c r="L28" i="1"/>
  <c r="J27"/>
  <c r="K27" s="1"/>
  <c r="K24"/>
  <c r="K25"/>
  <c r="L24"/>
  <c r="J13"/>
  <c r="L14"/>
  <c r="H13"/>
  <c r="H1174" i="2" l="1"/>
  <c r="I1174"/>
  <c r="H481"/>
  <c r="I481"/>
  <c r="I524"/>
  <c r="H524"/>
  <c r="H589"/>
  <c r="I589"/>
  <c r="G1817"/>
  <c r="I1821"/>
  <c r="H1821"/>
  <c r="H873"/>
  <c r="I873"/>
  <c r="H554"/>
  <c r="I554"/>
  <c r="I443"/>
  <c r="H443"/>
  <c r="I529"/>
  <c r="H529"/>
  <c r="I463"/>
  <c r="H463"/>
  <c r="H1052"/>
  <c r="I1052"/>
  <c r="G1930"/>
  <c r="H1931"/>
  <c r="I1931"/>
  <c r="H139"/>
  <c r="I139"/>
  <c r="I212"/>
  <c r="H212"/>
  <c r="I235"/>
  <c r="H235"/>
  <c r="G337"/>
  <c r="H338"/>
  <c r="I338"/>
  <c r="H599"/>
  <c r="I599"/>
  <c r="H519"/>
  <c r="I519"/>
  <c r="H491"/>
  <c r="I491"/>
  <c r="H539"/>
  <c r="I539"/>
  <c r="H569"/>
  <c r="I569"/>
  <c r="G627"/>
  <c r="H628"/>
  <c r="I628"/>
  <c r="H544"/>
  <c r="I544"/>
  <c r="G1122"/>
  <c r="H1123"/>
  <c r="I1123"/>
  <c r="G1197"/>
  <c r="H1202"/>
  <c r="I1202"/>
  <c r="H1408"/>
  <c r="I1408"/>
  <c r="G1782"/>
  <c r="H1783"/>
  <c r="I1783"/>
  <c r="H2091"/>
  <c r="I2091"/>
  <c r="H2030"/>
  <c r="I2030"/>
  <c r="H2031"/>
  <c r="I2031"/>
  <c r="H2040"/>
  <c r="I2040"/>
  <c r="H1841"/>
  <c r="I1841"/>
  <c r="G1786"/>
  <c r="H1787"/>
  <c r="I1787"/>
  <c r="H1645"/>
  <c r="I1645"/>
  <c r="G1602"/>
  <c r="H1603"/>
  <c r="I1603"/>
  <c r="H1564"/>
  <c r="I1564"/>
  <c r="G1136"/>
  <c r="I1137"/>
  <c r="H1137"/>
  <c r="G941"/>
  <c r="H942"/>
  <c r="I942"/>
  <c r="H505"/>
  <c r="I505"/>
  <c r="H434"/>
  <c r="I434"/>
  <c r="I315"/>
  <c r="H315"/>
  <c r="H384"/>
  <c r="I384"/>
  <c r="I1478"/>
  <c r="H1478"/>
  <c r="G899"/>
  <c r="H900"/>
  <c r="I900"/>
  <c r="G1450"/>
  <c r="H1451"/>
  <c r="I1451"/>
  <c r="G1375"/>
  <c r="H1376"/>
  <c r="I1376"/>
  <c r="I261"/>
  <c r="H261"/>
  <c r="I1528"/>
  <c r="H1528"/>
  <c r="G1299"/>
  <c r="I1299" s="1"/>
  <c r="I1300"/>
  <c r="I1532"/>
  <c r="H1532"/>
  <c r="I1496"/>
  <c r="H1496"/>
  <c r="G1896"/>
  <c r="I1897"/>
  <c r="H1897"/>
  <c r="G1779"/>
  <c r="I1780"/>
  <c r="H1780"/>
  <c r="G1733"/>
  <c r="H1734"/>
  <c r="I1734"/>
  <c r="G1698"/>
  <c r="H1699"/>
  <c r="I1699"/>
  <c r="H1676"/>
  <c r="I1676"/>
  <c r="G1634"/>
  <c r="I1635"/>
  <c r="H1635"/>
  <c r="H577"/>
  <c r="I577"/>
  <c r="H507"/>
  <c r="I507"/>
  <c r="H466"/>
  <c r="I466"/>
  <c r="H775"/>
  <c r="I775"/>
  <c r="H60"/>
  <c r="I60"/>
  <c r="G970"/>
  <c r="H971"/>
  <c r="I971"/>
  <c r="G1922"/>
  <c r="H1923"/>
  <c r="I1923"/>
  <c r="H1948"/>
  <c r="I1948"/>
  <c r="G1596"/>
  <c r="H1597"/>
  <c r="I1597"/>
  <c r="G665"/>
  <c r="H666"/>
  <c r="I666"/>
  <c r="I499"/>
  <c r="H499"/>
  <c r="I137"/>
  <c r="H137"/>
  <c r="G1242"/>
  <c r="I1242" s="1"/>
  <c r="I1243"/>
  <c r="I1852"/>
  <c r="H1852"/>
  <c r="H1080"/>
  <c r="I1080"/>
  <c r="G997"/>
  <c r="H998"/>
  <c r="I998"/>
  <c r="G2096"/>
  <c r="H2097"/>
  <c r="I2097"/>
  <c r="G1668"/>
  <c r="H1669"/>
  <c r="I1669"/>
  <c r="H1643"/>
  <c r="I1643"/>
  <c r="G902"/>
  <c r="H903"/>
  <c r="I903"/>
  <c r="G855"/>
  <c r="I855" s="1"/>
  <c r="I856"/>
  <c r="G720"/>
  <c r="H721"/>
  <c r="I721"/>
  <c r="H656"/>
  <c r="I656"/>
  <c r="H592"/>
  <c r="I592"/>
  <c r="G416"/>
  <c r="H417"/>
  <c r="I417"/>
  <c r="I319"/>
  <c r="H319"/>
  <c r="I1435"/>
  <c r="H1435"/>
  <c r="H1854"/>
  <c r="I1854"/>
  <c r="G1109"/>
  <c r="H1110"/>
  <c r="I1110"/>
  <c r="H349"/>
  <c r="I349"/>
  <c r="I265"/>
  <c r="H265"/>
  <c r="G197"/>
  <c r="H198"/>
  <c r="I198"/>
  <c r="H1245"/>
  <c r="I1245"/>
  <c r="H1249"/>
  <c r="I1249"/>
  <c r="E678"/>
  <c r="H1917"/>
  <c r="I1917"/>
  <c r="G1486"/>
  <c r="H1487"/>
  <c r="I1487"/>
  <c r="G71"/>
  <c r="H72"/>
  <c r="I72"/>
  <c r="G64"/>
  <c r="I65"/>
  <c r="H65"/>
  <c r="G746"/>
  <c r="I747"/>
  <c r="H747"/>
  <c r="H105"/>
  <c r="I105"/>
  <c r="I342"/>
  <c r="H342"/>
  <c r="H579"/>
  <c r="I579"/>
  <c r="I399"/>
  <c r="H399"/>
  <c r="E1012"/>
  <c r="I1012" s="1"/>
  <c r="I1013"/>
  <c r="G1159"/>
  <c r="H1166"/>
  <c r="I1166"/>
  <c r="G1415"/>
  <c r="H1420"/>
  <c r="I1420"/>
  <c r="G1655"/>
  <c r="I1662"/>
  <c r="H1662"/>
  <c r="G1642"/>
  <c r="H1647"/>
  <c r="I1647"/>
  <c r="G1739"/>
  <c r="H1746"/>
  <c r="I1746"/>
  <c r="H1869"/>
  <c r="I1869"/>
  <c r="G1874"/>
  <c r="H1879"/>
  <c r="I1879"/>
  <c r="H2042"/>
  <c r="I2042"/>
  <c r="H1941"/>
  <c r="I1941"/>
  <c r="H1750"/>
  <c r="I1750"/>
  <c r="I1160"/>
  <c r="H1160"/>
  <c r="G905"/>
  <c r="H906"/>
  <c r="I906"/>
  <c r="G858"/>
  <c r="I858" s="1"/>
  <c r="I859"/>
  <c r="G810"/>
  <c r="I810" s="1"/>
  <c r="I811"/>
  <c r="H616"/>
  <c r="I616"/>
  <c r="H585"/>
  <c r="I585"/>
  <c r="H545"/>
  <c r="I545"/>
  <c r="H393"/>
  <c r="I393"/>
  <c r="G102"/>
  <c r="G101" s="1"/>
  <c r="H103"/>
  <c r="I103"/>
  <c r="G1219"/>
  <c r="I1220"/>
  <c r="H1220"/>
  <c r="G232"/>
  <c r="I233"/>
  <c r="H233"/>
  <c r="G609"/>
  <c r="H610"/>
  <c r="I610"/>
  <c r="I108"/>
  <c r="H108"/>
  <c r="I1418"/>
  <c r="H1418"/>
  <c r="G1266"/>
  <c r="I1267"/>
  <c r="H1267"/>
  <c r="I794"/>
  <c r="H794"/>
  <c r="G1548"/>
  <c r="H1549"/>
  <c r="I1549"/>
  <c r="H796"/>
  <c r="I796"/>
  <c r="G1701"/>
  <c r="H1702"/>
  <c r="I1702"/>
  <c r="G1568"/>
  <c r="I1569"/>
  <c r="H1569"/>
  <c r="G1142"/>
  <c r="H1143"/>
  <c r="I1143"/>
  <c r="H560"/>
  <c r="I560"/>
  <c r="G1557"/>
  <c r="H1558"/>
  <c r="I1558"/>
  <c r="G1593"/>
  <c r="H1594"/>
  <c r="I1594"/>
  <c r="G1131"/>
  <c r="H1132"/>
  <c r="I1132"/>
  <c r="G908"/>
  <c r="H909"/>
  <c r="I909"/>
  <c r="G861"/>
  <c r="H862"/>
  <c r="I862"/>
  <c r="H547"/>
  <c r="I547"/>
  <c r="H436"/>
  <c r="I436"/>
  <c r="H343"/>
  <c r="I343"/>
  <c r="H1488"/>
  <c r="I1488"/>
  <c r="G1507"/>
  <c r="I1508"/>
  <c r="H1508"/>
  <c r="H1357"/>
  <c r="I1357"/>
  <c r="I785"/>
  <c r="H785"/>
  <c r="H1684"/>
  <c r="I1684"/>
  <c r="G947"/>
  <c r="I948"/>
  <c r="H948"/>
  <c r="G887"/>
  <c r="I888"/>
  <c r="H888"/>
  <c r="H600"/>
  <c r="I600"/>
  <c r="G2113"/>
  <c r="H2114"/>
  <c r="I2114"/>
  <c r="I1391"/>
  <c r="H1391"/>
  <c r="H1343"/>
  <c r="I1343"/>
  <c r="G1106"/>
  <c r="I1106" s="1"/>
  <c r="I1107"/>
  <c r="G332"/>
  <c r="H333"/>
  <c r="I333"/>
  <c r="G1828"/>
  <c r="H1829"/>
  <c r="I1829"/>
  <c r="I1950"/>
  <c r="H1950"/>
  <c r="I1586"/>
  <c r="H1586"/>
  <c r="H1183"/>
  <c r="I1183"/>
  <c r="H1126"/>
  <c r="I1126"/>
  <c r="H562"/>
  <c r="I562"/>
  <c r="I451"/>
  <c r="H451"/>
  <c r="I363"/>
  <c r="H363"/>
  <c r="G1887"/>
  <c r="I1888"/>
  <c r="G1332"/>
  <c r="H1333"/>
  <c r="I1333"/>
  <c r="H1293"/>
  <c r="I1293"/>
  <c r="H1090"/>
  <c r="I1090"/>
  <c r="I792"/>
  <c r="H792"/>
  <c r="H1910"/>
  <c r="I1910"/>
  <c r="G2107"/>
  <c r="I2108"/>
  <c r="G1476"/>
  <c r="H1477"/>
  <c r="I1477"/>
  <c r="I91"/>
  <c r="H91"/>
  <c r="G1238"/>
  <c r="H1239"/>
  <c r="I1239"/>
  <c r="G1494"/>
  <c r="H1495"/>
  <c r="I1495"/>
  <c r="G1513"/>
  <c r="I1514"/>
  <c r="H1514"/>
  <c r="H42"/>
  <c r="G226"/>
  <c r="I229"/>
  <c r="H229"/>
  <c r="G278"/>
  <c r="I279"/>
  <c r="H279"/>
  <c r="H402"/>
  <c r="I402"/>
  <c r="G1026"/>
  <c r="I1027"/>
  <c r="H1027"/>
  <c r="H1099"/>
  <c r="I1099"/>
  <c r="G1400"/>
  <c r="H1405"/>
  <c r="I1405"/>
  <c r="G1797"/>
  <c r="H1802"/>
  <c r="I1802"/>
  <c r="I2087"/>
  <c r="G1972"/>
  <c r="H1973"/>
  <c r="I1973"/>
  <c r="G1952"/>
  <c r="H1953"/>
  <c r="I1953"/>
  <c r="H1800"/>
  <c r="I1800"/>
  <c r="G1652"/>
  <c r="I1652" s="1"/>
  <c r="I1653"/>
  <c r="G1616"/>
  <c r="G1615" s="1"/>
  <c r="H1617"/>
  <c r="I1617"/>
  <c r="H515"/>
  <c r="I515"/>
  <c r="H444"/>
  <c r="I444"/>
  <c r="H244"/>
  <c r="I244"/>
  <c r="H1053"/>
  <c r="I1053"/>
  <c r="G1326"/>
  <c r="H1327"/>
  <c r="I1327"/>
  <c r="H1837"/>
  <c r="I1837"/>
  <c r="H1693"/>
  <c r="I1693"/>
  <c r="H1584"/>
  <c r="I1584"/>
  <c r="H510"/>
  <c r="I510"/>
  <c r="G427"/>
  <c r="I428"/>
  <c r="H428"/>
  <c r="H1384"/>
  <c r="I1384"/>
  <c r="H1347"/>
  <c r="I1347"/>
  <c r="G967"/>
  <c r="H968"/>
  <c r="I968"/>
  <c r="H191"/>
  <c r="I191"/>
  <c r="I1045"/>
  <c r="H1045"/>
  <c r="H1389"/>
  <c r="I1389"/>
  <c r="G1762"/>
  <c r="H1763"/>
  <c r="I1763"/>
  <c r="G285"/>
  <c r="I286"/>
  <c r="H286"/>
  <c r="H2007"/>
  <c r="I2007"/>
  <c r="H1744"/>
  <c r="I1744"/>
  <c r="G1205"/>
  <c r="I1206"/>
  <c r="H1206"/>
  <c r="G944"/>
  <c r="I945"/>
  <c r="H945"/>
  <c r="G825"/>
  <c r="H826"/>
  <c r="I826"/>
  <c r="H618"/>
  <c r="I618"/>
  <c r="I517"/>
  <c r="H517"/>
  <c r="H106"/>
  <c r="I106"/>
  <c r="H1867"/>
  <c r="I1867"/>
  <c r="I1038"/>
  <c r="H1038"/>
  <c r="G1542"/>
  <c r="I1543"/>
  <c r="H1543"/>
  <c r="G1846"/>
  <c r="I1847"/>
  <c r="H1847"/>
  <c r="G816"/>
  <c r="H817"/>
  <c r="I817"/>
  <c r="G194"/>
  <c r="H195"/>
  <c r="I195"/>
  <c r="I1517"/>
  <c r="H1517"/>
  <c r="G1302"/>
  <c r="I1302" s="1"/>
  <c r="I1303"/>
  <c r="G1260"/>
  <c r="I1260" s="1"/>
  <c r="I1261"/>
  <c r="G989"/>
  <c r="H990"/>
  <c r="I990"/>
  <c r="I263"/>
  <c r="H263"/>
  <c r="H132"/>
  <c r="I132"/>
  <c r="I1812"/>
  <c r="H1812"/>
  <c r="G1765"/>
  <c r="I1766"/>
  <c r="H1766"/>
  <c r="H1728"/>
  <c r="I1728"/>
  <c r="I1686"/>
  <c r="H1686"/>
  <c r="H1650"/>
  <c r="I1650"/>
  <c r="G950"/>
  <c r="H951"/>
  <c r="I951"/>
  <c r="G914"/>
  <c r="H915"/>
  <c r="I915"/>
  <c r="G867"/>
  <c r="I867" s="1"/>
  <c r="I868"/>
  <c r="H602"/>
  <c r="I602"/>
  <c r="H522"/>
  <c r="I522"/>
  <c r="H492"/>
  <c r="I492"/>
  <c r="G1551"/>
  <c r="I1552"/>
  <c r="H1552"/>
  <c r="G975"/>
  <c r="H976"/>
  <c r="I976"/>
  <c r="H213"/>
  <c r="I213"/>
  <c r="I678"/>
  <c r="F2100"/>
  <c r="G604"/>
  <c r="G202"/>
  <c r="I202" s="1"/>
  <c r="G448"/>
  <c r="G1683"/>
  <c r="G1851"/>
  <c r="I1246"/>
  <c r="I1006"/>
  <c r="H1006"/>
  <c r="H1958"/>
  <c r="I1958"/>
  <c r="G135"/>
  <c r="H136"/>
  <c r="I136"/>
  <c r="G677"/>
  <c r="G676" s="1"/>
  <c r="I682"/>
  <c r="H1619"/>
  <c r="I1619"/>
  <c r="H1707"/>
  <c r="I1707"/>
  <c r="G1576"/>
  <c r="I1577"/>
  <c r="H1577"/>
  <c r="G953"/>
  <c r="H954"/>
  <c r="I954"/>
  <c r="G870"/>
  <c r="H871"/>
  <c r="I871"/>
  <c r="H409"/>
  <c r="I409"/>
  <c r="I1124"/>
  <c r="H1124"/>
  <c r="H1875"/>
  <c r="I1875"/>
  <c r="H310"/>
  <c r="I310"/>
  <c r="G736"/>
  <c r="H737"/>
  <c r="I737"/>
  <c r="G1554"/>
  <c r="H1555"/>
  <c r="I1555"/>
  <c r="G1680"/>
  <c r="I1681"/>
  <c r="G1605"/>
  <c r="H1606"/>
  <c r="I1606"/>
  <c r="H874"/>
  <c r="I874"/>
  <c r="H557"/>
  <c r="I557"/>
  <c r="G352"/>
  <c r="G348" s="1"/>
  <c r="H353"/>
  <c r="I353"/>
  <c r="H1480"/>
  <c r="I1480"/>
  <c r="G959"/>
  <c r="I960"/>
  <c r="H960"/>
  <c r="I1861"/>
  <c r="H1861"/>
  <c r="H24"/>
  <c r="I24"/>
  <c r="G788"/>
  <c r="I789"/>
  <c r="H789"/>
  <c r="G389"/>
  <c r="I390"/>
  <c r="H390"/>
  <c r="G77"/>
  <c r="H78"/>
  <c r="I78"/>
  <c r="H1863"/>
  <c r="I1863"/>
  <c r="H753"/>
  <c r="I753"/>
  <c r="G142"/>
  <c r="I144"/>
  <c r="H144"/>
  <c r="G305"/>
  <c r="H312"/>
  <c r="I312"/>
  <c r="I584"/>
  <c r="H584"/>
  <c r="G1339"/>
  <c r="I1340"/>
  <c r="H1340"/>
  <c r="H2049"/>
  <c r="I2049"/>
  <c r="H454"/>
  <c r="I454"/>
  <c r="G251"/>
  <c r="H252"/>
  <c r="I252"/>
  <c r="I1409"/>
  <c r="H1409"/>
  <c r="G804"/>
  <c r="H805"/>
  <c r="I805"/>
  <c r="G372"/>
  <c r="H373"/>
  <c r="I373"/>
  <c r="G1425"/>
  <c r="I1426"/>
  <c r="H1426"/>
  <c r="G1321"/>
  <c r="I1322"/>
  <c r="H1322"/>
  <c r="H1824"/>
  <c r="I1824"/>
  <c r="I168"/>
  <c r="H168"/>
  <c r="G1139"/>
  <c r="H1140"/>
  <c r="I1140"/>
  <c r="I119"/>
  <c r="H119"/>
  <c r="G154"/>
  <c r="H155"/>
  <c r="I155"/>
  <c r="G1148"/>
  <c r="H1149"/>
  <c r="I1149"/>
  <c r="G272"/>
  <c r="I272" s="1"/>
  <c r="I273"/>
  <c r="G1213"/>
  <c r="H1214"/>
  <c r="I1214"/>
  <c r="G926"/>
  <c r="I927"/>
  <c r="H927"/>
  <c r="G819"/>
  <c r="H820"/>
  <c r="I820"/>
  <c r="G612"/>
  <c r="H613"/>
  <c r="I613"/>
  <c r="H501"/>
  <c r="I501"/>
  <c r="H1926"/>
  <c r="I1926"/>
  <c r="G1041"/>
  <c r="H1042"/>
  <c r="I1042"/>
  <c r="I1928"/>
  <c r="H1928"/>
  <c r="H1469"/>
  <c r="I1469"/>
  <c r="G62"/>
  <c r="H63"/>
  <c r="I63"/>
  <c r="G752"/>
  <c r="I759"/>
  <c r="H759"/>
  <c r="G181"/>
  <c r="H182"/>
  <c r="I182"/>
  <c r="G318"/>
  <c r="H321"/>
  <c r="I321"/>
  <c r="H534"/>
  <c r="I534"/>
  <c r="G671"/>
  <c r="H672"/>
  <c r="I672"/>
  <c r="G651"/>
  <c r="I652"/>
  <c r="H652"/>
  <c r="I986"/>
  <c r="H986"/>
  <c r="H1061"/>
  <c r="I1061"/>
  <c r="G1089"/>
  <c r="H1094"/>
  <c r="I1094"/>
  <c r="H1316"/>
  <c r="I1316"/>
  <c r="G1378"/>
  <c r="H1381"/>
  <c r="I1381"/>
  <c r="G1688"/>
  <c r="H1695"/>
  <c r="I1695"/>
  <c r="H2044"/>
  <c r="I2044"/>
  <c r="H2009"/>
  <c r="I2009"/>
  <c r="H2052"/>
  <c r="I2052"/>
  <c r="I2050"/>
  <c r="H2050"/>
  <c r="H1814"/>
  <c r="I1814"/>
  <c r="G1770"/>
  <c r="I1771"/>
  <c r="H1771"/>
  <c r="G1629"/>
  <c r="I1630"/>
  <c r="H1630"/>
  <c r="G1588"/>
  <c r="G1580" s="1"/>
  <c r="H1589"/>
  <c r="I1589"/>
  <c r="G1128"/>
  <c r="I1129"/>
  <c r="H1129"/>
  <c r="G881"/>
  <c r="H882"/>
  <c r="I882"/>
  <c r="G834"/>
  <c r="I834" s="1"/>
  <c r="I835"/>
  <c r="H494"/>
  <c r="I494"/>
  <c r="G366"/>
  <c r="I367"/>
  <c r="H367"/>
  <c r="G1254"/>
  <c r="H1255"/>
  <c r="I1255"/>
  <c r="G1712"/>
  <c r="H1713"/>
  <c r="I1713"/>
  <c r="H1181"/>
  <c r="I1181"/>
  <c r="I459"/>
  <c r="H459"/>
  <c r="H1355"/>
  <c r="I1355"/>
  <c r="H1036"/>
  <c r="I1036"/>
  <c r="H750"/>
  <c r="I750"/>
  <c r="H1043"/>
  <c r="I1043"/>
  <c r="H1428"/>
  <c r="I1428"/>
  <c r="H1530"/>
  <c r="I1530"/>
  <c r="I439"/>
  <c r="H439"/>
  <c r="G1501"/>
  <c r="H1502"/>
  <c r="I1502"/>
  <c r="I2054"/>
  <c r="H2054"/>
  <c r="G1759"/>
  <c r="H1760"/>
  <c r="I1760"/>
  <c r="H1691"/>
  <c r="I1691"/>
  <c r="G884"/>
  <c r="H885"/>
  <c r="I885"/>
  <c r="I597"/>
  <c r="H597"/>
  <c r="H567"/>
  <c r="I567"/>
  <c r="H527"/>
  <c r="I527"/>
  <c r="I411"/>
  <c r="H411"/>
  <c r="G188"/>
  <c r="H189"/>
  <c r="I189"/>
  <c r="H1877"/>
  <c r="I1877"/>
  <c r="G1890"/>
  <c r="H1891"/>
  <c r="I1891"/>
  <c r="I1164"/>
  <c r="H1164"/>
  <c r="G840"/>
  <c r="I840" s="1"/>
  <c r="I841"/>
  <c r="G641"/>
  <c r="H642"/>
  <c r="I642"/>
  <c r="H550"/>
  <c r="I550"/>
  <c r="I469"/>
  <c r="H469"/>
  <c r="G1455"/>
  <c r="H1456"/>
  <c r="I1456"/>
  <c r="G1504"/>
  <c r="I1505"/>
  <c r="H1505"/>
  <c r="G1369"/>
  <c r="I1369" s="1"/>
  <c r="I1370"/>
  <c r="H1071"/>
  <c r="I1071"/>
  <c r="G185"/>
  <c r="H186"/>
  <c r="I186"/>
  <c r="I1839"/>
  <c r="H1839"/>
  <c r="H1740"/>
  <c r="I1740"/>
  <c r="H1705"/>
  <c r="I1705"/>
  <c r="H1660"/>
  <c r="I1660"/>
  <c r="G110"/>
  <c r="H111"/>
  <c r="I111"/>
  <c r="G1545"/>
  <c r="H1546"/>
  <c r="I1546"/>
  <c r="G1969"/>
  <c r="H1970"/>
  <c r="I1970"/>
  <c r="H1416"/>
  <c r="I1416"/>
  <c r="G326"/>
  <c r="I327"/>
  <c r="H327"/>
  <c r="G733"/>
  <c r="H734"/>
  <c r="I734"/>
  <c r="G622"/>
  <c r="I622" s="1"/>
  <c r="I35"/>
  <c r="G655"/>
  <c r="G1388"/>
  <c r="G765"/>
  <c r="H766"/>
  <c r="I766"/>
  <c r="G1433"/>
  <c r="H1434"/>
  <c r="I1434"/>
  <c r="E42"/>
  <c r="I42" s="1"/>
  <c r="I43"/>
  <c r="G1234"/>
  <c r="H1235"/>
  <c r="I1235"/>
  <c r="G1482"/>
  <c r="H1484"/>
  <c r="I1484"/>
  <c r="G146"/>
  <c r="G145" s="1"/>
  <c r="H147"/>
  <c r="I147"/>
  <c r="G174"/>
  <c r="H175"/>
  <c r="I175"/>
  <c r="H300"/>
  <c r="I300"/>
  <c r="G647"/>
  <c r="I648"/>
  <c r="H648"/>
  <c r="I1177"/>
  <c r="H1177"/>
  <c r="H484"/>
  <c r="I484"/>
  <c r="G1539"/>
  <c r="I1540"/>
  <c r="H1540"/>
  <c r="G2118"/>
  <c r="I2119"/>
  <c r="H590"/>
  <c r="I590"/>
  <c r="G1225"/>
  <c r="H1226"/>
  <c r="I1226"/>
  <c r="G1789"/>
  <c r="H1790"/>
  <c r="I1790"/>
  <c r="H1656"/>
  <c r="I1656"/>
  <c r="G660"/>
  <c r="H661"/>
  <c r="I661"/>
  <c r="G267"/>
  <c r="H268"/>
  <c r="I268"/>
  <c r="G1893"/>
  <c r="H1894"/>
  <c r="I1894"/>
  <c r="G1637"/>
  <c r="H1638"/>
  <c r="I1638"/>
  <c r="G413"/>
  <c r="I414"/>
  <c r="H414"/>
  <c r="I572"/>
  <c r="H572"/>
  <c r="I257"/>
  <c r="H257"/>
  <c r="H1393"/>
  <c r="I1393"/>
  <c r="H308"/>
  <c r="I308"/>
  <c r="G1009"/>
  <c r="I1010"/>
  <c r="H1010"/>
  <c r="G130"/>
  <c r="H131"/>
  <c r="I131"/>
  <c r="G631"/>
  <c r="I634"/>
  <c r="H634"/>
  <c r="H1059"/>
  <c r="I1059"/>
  <c r="G1361"/>
  <c r="I1361" s="1"/>
  <c r="I1364"/>
  <c r="G1717"/>
  <c r="H1722"/>
  <c r="I1722"/>
  <c r="I595"/>
  <c r="H595"/>
  <c r="G1230"/>
  <c r="H1231"/>
  <c r="I1231"/>
  <c r="G1522"/>
  <c r="I1522" s="1"/>
  <c r="I1523"/>
  <c r="I1470"/>
  <c r="H1470"/>
  <c r="G1395"/>
  <c r="H1396"/>
  <c r="I1396"/>
  <c r="G1278"/>
  <c r="I1279"/>
  <c r="H1279"/>
  <c r="G1076"/>
  <c r="H1077"/>
  <c r="I1077"/>
  <c r="I1726"/>
  <c r="H1726"/>
  <c r="H876"/>
  <c r="I876"/>
  <c r="G1169"/>
  <c r="H1170"/>
  <c r="I1170"/>
  <c r="G956"/>
  <c r="H957"/>
  <c r="I957"/>
  <c r="H1379"/>
  <c r="I1379"/>
  <c r="G254"/>
  <c r="H255"/>
  <c r="I255"/>
  <c r="G911"/>
  <c r="H912"/>
  <c r="I912"/>
  <c r="I1403"/>
  <c r="H1403"/>
  <c r="G1272"/>
  <c r="H1273"/>
  <c r="I1273"/>
  <c r="G1023"/>
  <c r="I1024"/>
  <c r="H1024"/>
  <c r="G1536"/>
  <c r="H1537"/>
  <c r="I1537"/>
  <c r="G1996"/>
  <c r="H1997"/>
  <c r="I1997"/>
  <c r="G1611"/>
  <c r="I1612"/>
  <c r="H1612"/>
  <c r="G962"/>
  <c r="H963"/>
  <c r="I963"/>
  <c r="G171"/>
  <c r="I172"/>
  <c r="H172"/>
  <c r="G1305"/>
  <c r="I1305" s="1"/>
  <c r="I1306"/>
  <c r="I1034"/>
  <c r="H1034"/>
  <c r="G1519"/>
  <c r="H1521"/>
  <c r="I1521"/>
  <c r="H88"/>
  <c r="I88"/>
  <c r="H1468"/>
  <c r="I1468"/>
  <c r="G1472"/>
  <c r="H1474"/>
  <c r="I1474"/>
  <c r="G152"/>
  <c r="H153"/>
  <c r="I153"/>
  <c r="G1515"/>
  <c r="H1516"/>
  <c r="I1516"/>
  <c r="G38"/>
  <c r="H39"/>
  <c r="I39"/>
  <c r="G288"/>
  <c r="I289"/>
  <c r="H289"/>
  <c r="I458"/>
  <c r="H458"/>
  <c r="H468"/>
  <c r="I468"/>
  <c r="H438"/>
  <c r="I438"/>
  <c r="G716"/>
  <c r="H717"/>
  <c r="I717"/>
  <c r="G703"/>
  <c r="I708"/>
  <c r="H708"/>
  <c r="I549"/>
  <c r="H549"/>
  <c r="H983"/>
  <c r="I983"/>
  <c r="G1079"/>
  <c r="H1086"/>
  <c r="I1086"/>
  <c r="I2011"/>
  <c r="H2011"/>
  <c r="G1990"/>
  <c r="H1991"/>
  <c r="I1991"/>
  <c r="H1742"/>
  <c r="I1742"/>
  <c r="G1185"/>
  <c r="I1186"/>
  <c r="H1186"/>
  <c r="H929"/>
  <c r="I929"/>
  <c r="H565"/>
  <c r="I565"/>
  <c r="H535"/>
  <c r="I535"/>
  <c r="H464"/>
  <c r="I464"/>
  <c r="G419"/>
  <c r="H420"/>
  <c r="I420"/>
  <c r="I780"/>
  <c r="H780"/>
  <c r="G297"/>
  <c r="I297" s="1"/>
  <c r="I298"/>
  <c r="G1461"/>
  <c r="H1462"/>
  <c r="I1462"/>
  <c r="H1908"/>
  <c r="I1908"/>
  <c r="I227"/>
  <c r="H227"/>
  <c r="G1882"/>
  <c r="H1883"/>
  <c r="I1883"/>
  <c r="H1092"/>
  <c r="I1092"/>
  <c r="H979"/>
  <c r="I979"/>
  <c r="G50"/>
  <c r="I51"/>
  <c r="H51"/>
  <c r="G1961"/>
  <c r="H1962"/>
  <c r="I1962"/>
  <c r="G1933"/>
  <c r="H1934"/>
  <c r="I1934"/>
  <c r="G1269"/>
  <c r="I1270"/>
  <c r="H1270"/>
  <c r="H1200"/>
  <c r="I1200"/>
  <c r="H632"/>
  <c r="I632"/>
  <c r="G360"/>
  <c r="H361"/>
  <c r="I361"/>
  <c r="G1015"/>
  <c r="I1016"/>
  <c r="H1016"/>
  <c r="G1843"/>
  <c r="H1844"/>
  <c r="I1844"/>
  <c r="H1620"/>
  <c r="I1620"/>
  <c r="H1582"/>
  <c r="I1582"/>
  <c r="G801"/>
  <c r="I802"/>
  <c r="H802"/>
  <c r="I497"/>
  <c r="H497"/>
  <c r="H456"/>
  <c r="I456"/>
  <c r="H1236"/>
  <c r="I1236"/>
  <c r="G1251"/>
  <c r="H1252"/>
  <c r="I1252"/>
  <c r="H1341"/>
  <c r="I1341"/>
  <c r="G275"/>
  <c r="I275" s="1"/>
  <c r="I276"/>
  <c r="G739"/>
  <c r="H740"/>
  <c r="I740"/>
  <c r="G1899"/>
  <c r="H1900"/>
  <c r="I1900"/>
  <c r="G1665"/>
  <c r="H1666"/>
  <c r="I1666"/>
  <c r="G935"/>
  <c r="I936"/>
  <c r="H936"/>
  <c r="G240"/>
  <c r="I241"/>
  <c r="H241"/>
  <c r="I1870"/>
  <c r="H1870"/>
  <c r="H1411"/>
  <c r="I1411"/>
  <c r="G1329"/>
  <c r="H1330"/>
  <c r="I1330"/>
  <c r="G357"/>
  <c r="I357" s="1"/>
  <c r="I358"/>
  <c r="I306"/>
  <c r="H306"/>
  <c r="G1818"/>
  <c r="H1819"/>
  <c r="I1819"/>
  <c r="G1985"/>
  <c r="H1986"/>
  <c r="I1986"/>
  <c r="G1626"/>
  <c r="H1627"/>
  <c r="I1627"/>
  <c r="G1571"/>
  <c r="H1572"/>
  <c r="I1572"/>
  <c r="G890"/>
  <c r="H891"/>
  <c r="I891"/>
  <c r="G843"/>
  <c r="I843" s="1"/>
  <c r="I844"/>
  <c r="H582"/>
  <c r="I582"/>
  <c r="I471"/>
  <c r="H471"/>
  <c r="H441"/>
  <c r="I441"/>
  <c r="H303"/>
  <c r="I303"/>
  <c r="G1458"/>
  <c r="H1459"/>
  <c r="I1459"/>
  <c r="H1872"/>
  <c r="I1872"/>
  <c r="G1372"/>
  <c r="H1373"/>
  <c r="I1373"/>
  <c r="H1319"/>
  <c r="I1319"/>
  <c r="G1114"/>
  <c r="I1114" s="1"/>
  <c r="I1115"/>
  <c r="H236"/>
  <c r="I236"/>
  <c r="H15"/>
  <c r="I15"/>
  <c r="G260"/>
  <c r="G433"/>
  <c r="G496"/>
  <c r="G594"/>
  <c r="G1352"/>
  <c r="G1563"/>
  <c r="G1704"/>
  <c r="G1860"/>
  <c r="H1047"/>
  <c r="I1047"/>
  <c r="G1049"/>
  <c r="H1051"/>
  <c r="I1051"/>
  <c r="H1490"/>
  <c r="I1490"/>
  <c r="G1526"/>
  <c r="I1527"/>
  <c r="H1527"/>
  <c r="I11"/>
  <c r="H11"/>
  <c r="H453"/>
  <c r="I453"/>
  <c r="H408"/>
  <c r="I408"/>
  <c r="I1067"/>
  <c r="H1067"/>
  <c r="H1188"/>
  <c r="I1188"/>
  <c r="G1281"/>
  <c r="H1284"/>
  <c r="I1284"/>
  <c r="G2001"/>
  <c r="I2002"/>
  <c r="H2002"/>
  <c r="G1756"/>
  <c r="H1757"/>
  <c r="I1757"/>
  <c r="G917"/>
  <c r="I918"/>
  <c r="H918"/>
  <c r="G822"/>
  <c r="H823"/>
  <c r="I823"/>
  <c r="G378"/>
  <c r="I379"/>
  <c r="H379"/>
  <c r="H1437"/>
  <c r="I1437"/>
  <c r="G1442"/>
  <c r="I1443"/>
  <c r="H1443"/>
  <c r="H1822"/>
  <c r="I1822"/>
  <c r="G1709"/>
  <c r="H1710"/>
  <c r="I1710"/>
  <c r="I446"/>
  <c r="H446"/>
  <c r="G1313"/>
  <c r="G1312" s="1"/>
  <c r="I1314"/>
  <c r="H1314"/>
  <c r="H530"/>
  <c r="I530"/>
  <c r="I375"/>
  <c r="H375"/>
  <c r="G668"/>
  <c r="H669"/>
  <c r="I669"/>
  <c r="I430"/>
  <c r="H430"/>
  <c r="G1439"/>
  <c r="H1440"/>
  <c r="I1440"/>
  <c r="G2025"/>
  <c r="H2026"/>
  <c r="I2026"/>
  <c r="G1831"/>
  <c r="H1832"/>
  <c r="I1832"/>
  <c r="H1915"/>
  <c r="I1915"/>
  <c r="H791"/>
  <c r="I791"/>
  <c r="G774"/>
  <c r="I777"/>
  <c r="H777"/>
  <c r="H509"/>
  <c r="I509"/>
  <c r="H1581"/>
  <c r="I1581"/>
  <c r="I1674"/>
  <c r="H1674"/>
  <c r="H525"/>
  <c r="I525"/>
  <c r="H981"/>
  <c r="I981"/>
  <c r="I1622"/>
  <c r="H1622"/>
  <c r="I540"/>
  <c r="H540"/>
  <c r="G1608"/>
  <c r="I1609"/>
  <c r="H1609"/>
  <c r="G2014"/>
  <c r="H2015"/>
  <c r="I2015"/>
  <c r="H1566"/>
  <c r="I1566"/>
  <c r="H920"/>
  <c r="I920"/>
  <c r="H487"/>
  <c r="I487"/>
  <c r="G1222"/>
  <c r="H1223"/>
  <c r="I1223"/>
  <c r="I1718"/>
  <c r="H1718"/>
  <c r="G2020"/>
  <c r="H2021"/>
  <c r="I2021"/>
  <c r="G730"/>
  <c r="H731"/>
  <c r="I731"/>
  <c r="G1145"/>
  <c r="I1146"/>
  <c r="H1146"/>
  <c r="G878"/>
  <c r="I879"/>
  <c r="H879"/>
  <c r="G1263"/>
  <c r="H1264"/>
  <c r="I1264"/>
  <c r="G220"/>
  <c r="H221"/>
  <c r="I221"/>
  <c r="H1004"/>
  <c r="I1004"/>
  <c r="G1919"/>
  <c r="I1920"/>
  <c r="H1920"/>
  <c r="G1534"/>
  <c r="I1535"/>
  <c r="H1535"/>
  <c r="G94"/>
  <c r="H97"/>
  <c r="I97"/>
  <c r="G161"/>
  <c r="I162"/>
  <c r="G56"/>
  <c r="I57"/>
  <c r="H57"/>
  <c r="H122"/>
  <c r="I122"/>
  <c r="I243"/>
  <c r="H243"/>
  <c r="H564"/>
  <c r="I564"/>
  <c r="H514"/>
  <c r="I514"/>
  <c r="I1073"/>
  <c r="H1073"/>
  <c r="G1749"/>
  <c r="G1732" s="1"/>
  <c r="H1752"/>
  <c r="I1752"/>
  <c r="G1807"/>
  <c r="H1811"/>
  <c r="I1811"/>
  <c r="G2102"/>
  <c r="I2103"/>
  <c r="H1689"/>
  <c r="I1689"/>
  <c r="G893"/>
  <c r="H894"/>
  <c r="I894"/>
  <c r="H713"/>
  <c r="I713"/>
  <c r="H605"/>
  <c r="I605"/>
  <c r="H157"/>
  <c r="I157"/>
  <c r="H1858"/>
  <c r="I1858"/>
  <c r="H1282"/>
  <c r="I1282"/>
  <c r="H763"/>
  <c r="I763"/>
  <c r="G1792"/>
  <c r="H1793"/>
  <c r="I1793"/>
  <c r="I1658"/>
  <c r="H1658"/>
  <c r="G1210"/>
  <c r="H1211"/>
  <c r="I1211"/>
  <c r="H570"/>
  <c r="I570"/>
  <c r="H489"/>
  <c r="I489"/>
  <c r="G1977"/>
  <c r="H1978"/>
  <c r="I1978"/>
  <c r="G1335"/>
  <c r="H1336"/>
  <c r="I1336"/>
  <c r="G1296"/>
  <c r="H1297"/>
  <c r="I1297"/>
  <c r="G1117"/>
  <c r="H1118"/>
  <c r="I1118"/>
  <c r="H782"/>
  <c r="I782"/>
  <c r="G209"/>
  <c r="I210"/>
  <c r="H210"/>
  <c r="I755"/>
  <c r="H755"/>
  <c r="H2094"/>
  <c r="I2094"/>
  <c r="G1736"/>
  <c r="H1737"/>
  <c r="I1737"/>
  <c r="G923"/>
  <c r="H924"/>
  <c r="I924"/>
  <c r="H478"/>
  <c r="I478"/>
  <c r="G1944"/>
  <c r="H1945"/>
  <c r="I1945"/>
  <c r="H1198"/>
  <c r="I1198"/>
  <c r="G1103"/>
  <c r="I1103" s="1"/>
  <c r="I1104"/>
  <c r="H932"/>
  <c r="I932"/>
  <c r="G896"/>
  <c r="H897"/>
  <c r="I897"/>
  <c r="G849"/>
  <c r="H850"/>
  <c r="I850"/>
  <c r="G637"/>
  <c r="I638"/>
  <c r="H638"/>
  <c r="H537"/>
  <c r="I537"/>
  <c r="G424"/>
  <c r="H425"/>
  <c r="I425"/>
  <c r="G329"/>
  <c r="I329" s="1"/>
  <c r="I330"/>
  <c r="G369"/>
  <c r="H370"/>
  <c r="I370"/>
  <c r="H2033"/>
  <c r="I2033"/>
  <c r="H1401"/>
  <c r="I1401"/>
  <c r="G864"/>
  <c r="I864" s="1"/>
  <c r="I865"/>
  <c r="H580"/>
  <c r="I580"/>
  <c r="I123"/>
  <c r="H123"/>
  <c r="H2035"/>
  <c r="I2035"/>
  <c r="G1290"/>
  <c r="I1291"/>
  <c r="H1291"/>
  <c r="H1032"/>
  <c r="I1032"/>
  <c r="G248"/>
  <c r="I249"/>
  <c r="H249"/>
  <c r="G1447"/>
  <c r="I1448"/>
  <c r="H1448"/>
  <c r="H1798"/>
  <c r="I1798"/>
  <c r="H1720"/>
  <c r="I1720"/>
  <c r="H1175"/>
  <c r="I1175"/>
  <c r="G1153"/>
  <c r="I1154"/>
  <c r="H1154"/>
  <c r="G938"/>
  <c r="H939"/>
  <c r="I939"/>
  <c r="H542"/>
  <c r="I542"/>
  <c r="H512"/>
  <c r="I512"/>
  <c r="H125"/>
  <c r="I125"/>
  <c r="G1275"/>
  <c r="H1276"/>
  <c r="I1276"/>
  <c r="H1082"/>
  <c r="I1082"/>
  <c r="G771"/>
  <c r="H772"/>
  <c r="I772"/>
  <c r="G1836"/>
  <c r="G725"/>
  <c r="G504"/>
  <c r="G559"/>
  <c r="G574"/>
  <c r="G473"/>
  <c r="I473" s="1"/>
  <c r="G486"/>
  <c r="G615"/>
  <c r="G1673"/>
  <c r="G1725"/>
  <c r="G1716" s="1"/>
  <c r="G1947"/>
  <c r="H381"/>
  <c r="I381"/>
  <c r="G2058"/>
  <c r="I2058" s="1"/>
  <c r="F2057"/>
  <c r="G2064"/>
  <c r="I2064" s="1"/>
  <c r="E2057"/>
  <c r="F1939"/>
  <c r="F1937" s="1"/>
  <c r="E2102"/>
  <c r="G2006"/>
  <c r="G1965"/>
  <c r="G1957"/>
  <c r="G1940"/>
  <c r="E1940"/>
  <c r="F2072"/>
  <c r="F2071" s="1"/>
  <c r="G2048"/>
  <c r="G2072"/>
  <c r="G2039"/>
  <c r="G2029"/>
  <c r="E2072"/>
  <c r="E2071" s="1"/>
  <c r="F1850"/>
  <c r="F1806" s="1"/>
  <c r="F1732"/>
  <c r="F1731" s="1"/>
  <c r="F1679"/>
  <c r="E1732"/>
  <c r="E1731" s="1"/>
  <c r="F1716"/>
  <c r="E1716"/>
  <c r="F1641"/>
  <c r="F1600" s="1"/>
  <c r="F1399"/>
  <c r="G1641"/>
  <c r="E1641"/>
  <c r="E1600" s="1"/>
  <c r="F1561"/>
  <c r="G1399"/>
  <c r="F1360"/>
  <c r="E1360"/>
  <c r="G1360"/>
  <c r="E1561"/>
  <c r="E1399"/>
  <c r="F1258"/>
  <c r="F1217"/>
  <c r="E1258"/>
  <c r="G1173"/>
  <c r="F1173"/>
  <c r="F1157" s="1"/>
  <c r="E1173"/>
  <c r="E1157" s="1"/>
  <c r="F1121"/>
  <c r="E1121"/>
  <c r="G1066"/>
  <c r="G1098"/>
  <c r="G1058"/>
  <c r="F1057"/>
  <c r="F1056" s="1"/>
  <c r="E1031"/>
  <c r="E1057"/>
  <c r="E1056" s="1"/>
  <c r="G978"/>
  <c r="F978"/>
  <c r="F974" s="1"/>
  <c r="F799" s="1"/>
  <c r="E978"/>
  <c r="E974" s="1"/>
  <c r="E799" s="1"/>
  <c r="F621"/>
  <c r="G621"/>
  <c r="G392"/>
  <c r="F676"/>
  <c r="F392"/>
  <c r="F388" s="1"/>
  <c r="F646"/>
  <c r="G423"/>
  <c r="F423"/>
  <c r="I2788" i="1"/>
  <c r="I2773" s="1"/>
  <c r="I2772" s="1"/>
  <c r="H2789"/>
  <c r="L2789" s="1"/>
  <c r="H2790"/>
  <c r="E677" i="2"/>
  <c r="E676" s="1"/>
  <c r="E646"/>
  <c r="E621"/>
  <c r="E423"/>
  <c r="E392"/>
  <c r="E388" s="1"/>
  <c r="G336"/>
  <c r="F336"/>
  <c r="F296"/>
  <c r="E336"/>
  <c r="E296"/>
  <c r="F271"/>
  <c r="G271"/>
  <c r="E271"/>
  <c r="F201"/>
  <c r="E201"/>
  <c r="F167"/>
  <c r="F101"/>
  <c r="F31"/>
  <c r="G31"/>
  <c r="E167"/>
  <c r="J2933" i="1"/>
  <c r="J2932" s="1"/>
  <c r="J2923"/>
  <c r="J2922" s="1"/>
  <c r="H2924"/>
  <c r="H2923" s="1"/>
  <c r="H2933"/>
  <c r="L2934"/>
  <c r="L2924"/>
  <c r="K2906"/>
  <c r="H2906"/>
  <c r="L2906" s="1"/>
  <c r="K2902"/>
  <c r="J2901"/>
  <c r="L2901"/>
  <c r="J2884"/>
  <c r="K2884" s="1"/>
  <c r="L2885"/>
  <c r="I2875"/>
  <c r="I2874" s="1"/>
  <c r="I2873" s="1"/>
  <c r="I2872" s="1"/>
  <c r="I2871" s="1"/>
  <c r="H2889"/>
  <c r="L2890"/>
  <c r="H2355"/>
  <c r="H2354" s="1"/>
  <c r="H2515"/>
  <c r="H2505" s="1"/>
  <c r="I2515"/>
  <c r="K2863"/>
  <c r="L2868"/>
  <c r="L2563"/>
  <c r="J2697"/>
  <c r="J2696" s="1"/>
  <c r="K2876"/>
  <c r="L2876"/>
  <c r="H2875"/>
  <c r="K2862"/>
  <c r="L2862"/>
  <c r="J2861"/>
  <c r="L2863"/>
  <c r="K2850"/>
  <c r="H2850"/>
  <c r="K2849"/>
  <c r="J2848"/>
  <c r="J2835"/>
  <c r="J2834" s="1"/>
  <c r="H2836"/>
  <c r="H2835" s="1"/>
  <c r="H2834" s="1"/>
  <c r="H2833" s="1"/>
  <c r="J2820"/>
  <c r="L2820" s="1"/>
  <c r="K2821"/>
  <c r="L2821"/>
  <c r="L2827"/>
  <c r="H2818"/>
  <c r="H2817" s="1"/>
  <c r="L2811"/>
  <c r="K2805"/>
  <c r="J2804"/>
  <c r="L2804" s="1"/>
  <c r="L2805"/>
  <c r="K2789"/>
  <c r="H2803"/>
  <c r="H2802" s="1"/>
  <c r="H2788" s="1"/>
  <c r="H2797"/>
  <c r="L2797" s="1"/>
  <c r="L2790"/>
  <c r="K2785"/>
  <c r="J2784"/>
  <c r="K2784" s="1"/>
  <c r="L2785"/>
  <c r="K2775"/>
  <c r="K2781"/>
  <c r="J2780"/>
  <c r="L2781"/>
  <c r="H2780"/>
  <c r="H2775"/>
  <c r="L2764"/>
  <c r="J2763"/>
  <c r="J2762" s="1"/>
  <c r="G1512" i="2"/>
  <c r="H2763" i="1"/>
  <c r="L2467"/>
  <c r="L2511"/>
  <c r="H2625"/>
  <c r="H2624" s="1"/>
  <c r="L2624" s="1"/>
  <c r="L2638"/>
  <c r="K2468"/>
  <c r="I2241"/>
  <c r="J2647"/>
  <c r="J2646" s="1"/>
  <c r="K2646" s="1"/>
  <c r="L2698"/>
  <c r="L2752"/>
  <c r="J2748"/>
  <c r="J2747" s="1"/>
  <c r="L2747" s="1"/>
  <c r="L2749"/>
  <c r="H2745"/>
  <c r="H2744" s="1"/>
  <c r="K2733"/>
  <c r="J2732"/>
  <c r="K2732" s="1"/>
  <c r="I2723"/>
  <c r="I2693" s="1"/>
  <c r="J2724"/>
  <c r="K2725"/>
  <c r="L2737"/>
  <c r="H2725"/>
  <c r="L2725" s="1"/>
  <c r="L2719"/>
  <c r="J2714"/>
  <c r="J2713" s="1"/>
  <c r="L2713" s="1"/>
  <c r="H2714"/>
  <c r="H2713" s="1"/>
  <c r="H2712" s="1"/>
  <c r="H2711" s="1"/>
  <c r="L2696"/>
  <c r="K2697"/>
  <c r="J2695"/>
  <c r="K2696"/>
  <c r="L2705"/>
  <c r="L2697"/>
  <c r="H2695"/>
  <c r="L2686"/>
  <c r="J2681"/>
  <c r="L2682"/>
  <c r="K2672"/>
  <c r="L2672"/>
  <c r="H2680"/>
  <c r="L2677"/>
  <c r="L2660"/>
  <c r="J2659"/>
  <c r="J2658" s="1"/>
  <c r="H2659"/>
  <c r="L2652"/>
  <c r="K2647"/>
  <c r="H2647"/>
  <c r="L2647" s="1"/>
  <c r="L2642"/>
  <c r="J2637"/>
  <c r="K2638"/>
  <c r="L2639"/>
  <c r="K2625"/>
  <c r="J2623"/>
  <c r="K2624"/>
  <c r="L2625"/>
  <c r="H2623"/>
  <c r="K2611"/>
  <c r="J2609"/>
  <c r="K2610"/>
  <c r="H2611"/>
  <c r="H2610" s="1"/>
  <c r="H2609" s="1"/>
  <c r="L2578"/>
  <c r="I2561"/>
  <c r="L2566"/>
  <c r="J2562"/>
  <c r="K2562" s="1"/>
  <c r="H2532"/>
  <c r="J2523"/>
  <c r="K2523" s="1"/>
  <c r="L2528"/>
  <c r="L2516"/>
  <c r="L2517"/>
  <c r="K2517"/>
  <c r="K2516"/>
  <c r="K2510"/>
  <c r="K2511"/>
  <c r="I2506"/>
  <c r="I2505" s="1"/>
  <c r="I2471" s="1"/>
  <c r="K2479"/>
  <c r="L2510"/>
  <c r="J2394"/>
  <c r="J2574"/>
  <c r="K2574" s="1"/>
  <c r="I2280"/>
  <c r="L2461"/>
  <c r="J2494"/>
  <c r="K2494" s="1"/>
  <c r="L2490"/>
  <c r="J2436"/>
  <c r="J2435" s="1"/>
  <c r="I2436"/>
  <c r="I2435" s="1"/>
  <c r="H2444"/>
  <c r="H2438"/>
  <c r="J2498"/>
  <c r="K2498" s="1"/>
  <c r="K2499"/>
  <c r="K2506"/>
  <c r="J2451"/>
  <c r="K2452"/>
  <c r="K2473"/>
  <c r="J2472"/>
  <c r="K2478"/>
  <c r="L2506"/>
  <c r="H2498"/>
  <c r="L2499"/>
  <c r="H2494"/>
  <c r="L2495"/>
  <c r="H2478"/>
  <c r="L2478" s="1"/>
  <c r="H2472"/>
  <c r="L2473"/>
  <c r="L2468"/>
  <c r="H2466"/>
  <c r="L2466" s="1"/>
  <c r="L2452"/>
  <c r="H2451"/>
  <c r="K2432"/>
  <c r="J2431"/>
  <c r="H2574"/>
  <c r="L2575"/>
  <c r="H2562"/>
  <c r="K2556"/>
  <c r="J2555"/>
  <c r="L2556"/>
  <c r="H2554"/>
  <c r="K2548"/>
  <c r="L2548"/>
  <c r="H2543"/>
  <c r="K2603"/>
  <c r="J2602"/>
  <c r="L2602" s="1"/>
  <c r="K2597"/>
  <c r="L2593"/>
  <c r="L2603"/>
  <c r="L2597"/>
  <c r="H2601"/>
  <c r="H2592"/>
  <c r="J2418"/>
  <c r="J2417" s="1"/>
  <c r="H2418"/>
  <c r="L2419"/>
  <c r="H2407"/>
  <c r="L2408"/>
  <c r="L2049"/>
  <c r="H2385"/>
  <c r="L2385" s="1"/>
  <c r="L2386"/>
  <c r="J2340"/>
  <c r="J2335" s="1"/>
  <c r="J2334" s="1"/>
  <c r="J2009"/>
  <c r="K2009" s="1"/>
  <c r="L2079"/>
  <c r="L1148"/>
  <c r="I2340"/>
  <c r="I2335" s="1"/>
  <c r="I2334" s="1"/>
  <c r="L1968"/>
  <c r="J1877"/>
  <c r="L2365"/>
  <c r="L2349"/>
  <c r="H2340"/>
  <c r="L2341"/>
  <c r="J1147"/>
  <c r="K1147" s="1"/>
  <c r="L2113"/>
  <c r="H1925"/>
  <c r="L1925" s="1"/>
  <c r="I2169"/>
  <c r="I2168" s="1"/>
  <c r="K2317"/>
  <c r="J2316"/>
  <c r="L2316" s="1"/>
  <c r="L1948"/>
  <c r="L2054"/>
  <c r="L2251"/>
  <c r="L2317"/>
  <c r="H2327"/>
  <c r="L2328"/>
  <c r="K2395"/>
  <c r="L2395"/>
  <c r="L2401"/>
  <c r="K2336"/>
  <c r="K2355"/>
  <c r="L2336"/>
  <c r="H2313"/>
  <c r="H2312" s="1"/>
  <c r="H2283"/>
  <c r="H2282" s="1"/>
  <c r="L2296"/>
  <c r="L2297"/>
  <c r="L2290"/>
  <c r="J1616"/>
  <c r="K1616" s="1"/>
  <c r="J2242"/>
  <c r="K2242" s="1"/>
  <c r="L1635"/>
  <c r="K893"/>
  <c r="L1942"/>
  <c r="L1986"/>
  <c r="L2153"/>
  <c r="L1824"/>
  <c r="I2222"/>
  <c r="I2221" s="1"/>
  <c r="I2220" s="1"/>
  <c r="I2219" s="1"/>
  <c r="L2163"/>
  <c r="L2288"/>
  <c r="J2283"/>
  <c r="I2240"/>
  <c r="H2261"/>
  <c r="L2261" s="1"/>
  <c r="L2253"/>
  <c r="L2249"/>
  <c r="H2242"/>
  <c r="J2241"/>
  <c r="K2241" s="1"/>
  <c r="L2293"/>
  <c r="L2272"/>
  <c r="J2260"/>
  <c r="K2260" s="1"/>
  <c r="K2261"/>
  <c r="L2273"/>
  <c r="K2307"/>
  <c r="J2306"/>
  <c r="L2306" s="1"/>
  <c r="L2307"/>
  <c r="H2304"/>
  <c r="H2303" s="1"/>
  <c r="L2223"/>
  <c r="J2222"/>
  <c r="L2231"/>
  <c r="H2222"/>
  <c r="L2170"/>
  <c r="K2191"/>
  <c r="K2190"/>
  <c r="K2203"/>
  <c r="K2175"/>
  <c r="J2174"/>
  <c r="K2174" s="1"/>
  <c r="L2211"/>
  <c r="K2207"/>
  <c r="K2211"/>
  <c r="K2170"/>
  <c r="H2203"/>
  <c r="L2203" s="1"/>
  <c r="H2198"/>
  <c r="L2198" s="1"/>
  <c r="H2182"/>
  <c r="L2182" s="1"/>
  <c r="L2179"/>
  <c r="I2134"/>
  <c r="I2126" s="1"/>
  <c r="I2125" s="1"/>
  <c r="L2143"/>
  <c r="L2158"/>
  <c r="J2134"/>
  <c r="K2134" s="1"/>
  <c r="L2138"/>
  <c r="K2127"/>
  <c r="H2134"/>
  <c r="L2127"/>
  <c r="H2119"/>
  <c r="L2119" s="1"/>
  <c r="L2120"/>
  <c r="L2069"/>
  <c r="H1877"/>
  <c r="H1876" s="1"/>
  <c r="L1953"/>
  <c r="L1170"/>
  <c r="L1412"/>
  <c r="L2001"/>
  <c r="K2113"/>
  <c r="J2112"/>
  <c r="L2112" s="1"/>
  <c r="L2101"/>
  <c r="K2101"/>
  <c r="L2094"/>
  <c r="L2084"/>
  <c r="L2064"/>
  <c r="L2059"/>
  <c r="L2044"/>
  <c r="L2039"/>
  <c r="L2029"/>
  <c r="L2019"/>
  <c r="L2014"/>
  <c r="L2012"/>
  <c r="H2009"/>
  <c r="L2006"/>
  <c r="L1996"/>
  <c r="L1994"/>
  <c r="J1991"/>
  <c r="K1991" s="1"/>
  <c r="I1941"/>
  <c r="I1940" s="1"/>
  <c r="I1939" s="1"/>
  <c r="H1991"/>
  <c r="L1978"/>
  <c r="L1973"/>
  <c r="L1958"/>
  <c r="K2107"/>
  <c r="J2106"/>
  <c r="K2106" s="1"/>
  <c r="L2024"/>
  <c r="L2100"/>
  <c r="L2034"/>
  <c r="L2097"/>
  <c r="K2089"/>
  <c r="L2089"/>
  <c r="K2112"/>
  <c r="L1963"/>
  <c r="H2074"/>
  <c r="L2074" s="1"/>
  <c r="L1884"/>
  <c r="K434"/>
  <c r="L1455"/>
  <c r="I1876"/>
  <c r="I1875" s="1"/>
  <c r="I1874" s="1"/>
  <c r="J1921"/>
  <c r="K1922"/>
  <c r="H1678"/>
  <c r="L1678" s="1"/>
  <c r="L1893"/>
  <c r="J1702"/>
  <c r="K1702" s="1"/>
  <c r="L1910"/>
  <c r="L1703"/>
  <c r="L1119"/>
  <c r="I1585"/>
  <c r="I1584" s="1"/>
  <c r="I1565" s="1"/>
  <c r="K1092"/>
  <c r="L1353"/>
  <c r="L1659"/>
  <c r="L1131"/>
  <c r="I1751"/>
  <c r="I1744" s="1"/>
  <c r="I1743" s="1"/>
  <c r="I1742" s="1"/>
  <c r="I1726" s="1"/>
  <c r="I1803"/>
  <c r="I1802" s="1"/>
  <c r="I1790" s="1"/>
  <c r="I1789" s="1"/>
  <c r="L1901"/>
  <c r="H1834"/>
  <c r="L1834" s="1"/>
  <c r="K1878"/>
  <c r="L1878"/>
  <c r="L1929"/>
  <c r="H1905"/>
  <c r="L1905" s="1"/>
  <c r="J1868"/>
  <c r="K1869"/>
  <c r="L1869"/>
  <c r="H1868"/>
  <c r="J1854"/>
  <c r="K1855"/>
  <c r="L1855"/>
  <c r="L1852"/>
  <c r="H1849"/>
  <c r="J1447"/>
  <c r="J1446" s="1"/>
  <c r="K1446" s="1"/>
  <c r="L1448"/>
  <c r="L1557"/>
  <c r="L434"/>
  <c r="J892"/>
  <c r="L892" s="1"/>
  <c r="L1766"/>
  <c r="J1817"/>
  <c r="K1817" s="1"/>
  <c r="J1751"/>
  <c r="K1751" s="1"/>
  <c r="L1841"/>
  <c r="L1830"/>
  <c r="J1827"/>
  <c r="K1827" s="1"/>
  <c r="H1827"/>
  <c r="K1818"/>
  <c r="L1814"/>
  <c r="H1804"/>
  <c r="L1804" s="1"/>
  <c r="H1792"/>
  <c r="L1793"/>
  <c r="J1792"/>
  <c r="J1791" s="1"/>
  <c r="K1804"/>
  <c r="L1838"/>
  <c r="K1784"/>
  <c r="J1783"/>
  <c r="K1783" s="1"/>
  <c r="J1779"/>
  <c r="L1779" s="1"/>
  <c r="K1780"/>
  <c r="L1784"/>
  <c r="L1780"/>
  <c r="H1778"/>
  <c r="J1745"/>
  <c r="K1745" s="1"/>
  <c r="L1752"/>
  <c r="H1751"/>
  <c r="L1672"/>
  <c r="J1671"/>
  <c r="K1671" s="1"/>
  <c r="H1731"/>
  <c r="H1730" s="1"/>
  <c r="K1763"/>
  <c r="L1746"/>
  <c r="J1730"/>
  <c r="K1731"/>
  <c r="K1717"/>
  <c r="L1717"/>
  <c r="H1716"/>
  <c r="H1702"/>
  <c r="J1685"/>
  <c r="K1685" s="1"/>
  <c r="K1686"/>
  <c r="I1663"/>
  <c r="I1662" s="1"/>
  <c r="H1648"/>
  <c r="H1647" s="1"/>
  <c r="L1647" s="1"/>
  <c r="L1594"/>
  <c r="H1593"/>
  <c r="L1593" s="1"/>
  <c r="L1638"/>
  <c r="L1668"/>
  <c r="H1446"/>
  <c r="L1675"/>
  <c r="J1628"/>
  <c r="K1628" s="1"/>
  <c r="L1617"/>
  <c r="L451"/>
  <c r="L1128"/>
  <c r="I1225"/>
  <c r="I1217" s="1"/>
  <c r="I1216" s="1"/>
  <c r="I1215" s="1"/>
  <c r="I1146"/>
  <c r="I1627"/>
  <c r="I1615" s="1"/>
  <c r="K1649"/>
  <c r="K1648"/>
  <c r="L1649"/>
  <c r="K1642"/>
  <c r="L1641"/>
  <c r="K1710"/>
  <c r="J1709"/>
  <c r="L1709" s="1"/>
  <c r="L1699"/>
  <c r="K1672"/>
  <c r="K1679"/>
  <c r="K1678"/>
  <c r="J1664"/>
  <c r="H1708"/>
  <c r="H1685"/>
  <c r="L1686"/>
  <c r="L1679"/>
  <c r="L1642"/>
  <c r="H1628"/>
  <c r="L1600"/>
  <c r="J1586"/>
  <c r="K1586" s="1"/>
  <c r="L1577"/>
  <c r="J1280"/>
  <c r="K1280" s="1"/>
  <c r="L1568"/>
  <c r="I884"/>
  <c r="I883" s="1"/>
  <c r="L1458"/>
  <c r="L1364"/>
  <c r="L306"/>
  <c r="K1177"/>
  <c r="J1530"/>
  <c r="K1530" s="1"/>
  <c r="L1531"/>
  <c r="L1511"/>
  <c r="J1504"/>
  <c r="K1504" s="1"/>
  <c r="I1485"/>
  <c r="J1523"/>
  <c r="L1523" s="1"/>
  <c r="K1524"/>
  <c r="J1517"/>
  <c r="K1517" s="1"/>
  <c r="K1518"/>
  <c r="J1497"/>
  <c r="K1498"/>
  <c r="K1556"/>
  <c r="J1555"/>
  <c r="K1568"/>
  <c r="J1567"/>
  <c r="L1524"/>
  <c r="L1590"/>
  <c r="K1577"/>
  <c r="J1576"/>
  <c r="J1548"/>
  <c r="K1549"/>
  <c r="H1586"/>
  <c r="H1576"/>
  <c r="H1567"/>
  <c r="H1555"/>
  <c r="L1556"/>
  <c r="H1536"/>
  <c r="L1536" s="1"/>
  <c r="L1537"/>
  <c r="H1517"/>
  <c r="L1518"/>
  <c r="H1503"/>
  <c r="L1498"/>
  <c r="H1497"/>
  <c r="J1487"/>
  <c r="L1487" s="1"/>
  <c r="K1488"/>
  <c r="L1488"/>
  <c r="H1486"/>
  <c r="L1305"/>
  <c r="H1280"/>
  <c r="E1475" i="2"/>
  <c r="I1037" i="1"/>
  <c r="I1036" s="1"/>
  <c r="I1035" s="1"/>
  <c r="J1189"/>
  <c r="L1189" s="1"/>
  <c r="K1190"/>
  <c r="L475"/>
  <c r="I993"/>
  <c r="I992" s="1"/>
  <c r="H1147"/>
  <c r="L870"/>
  <c r="H1037"/>
  <c r="L1037" s="1"/>
  <c r="J975"/>
  <c r="K975" s="1"/>
  <c r="L1088"/>
  <c r="I1279"/>
  <c r="I1278" s="1"/>
  <c r="I1277" s="1"/>
  <c r="I1263" s="1"/>
  <c r="L1394"/>
  <c r="K1439"/>
  <c r="K1440"/>
  <c r="L1376"/>
  <c r="L1406"/>
  <c r="L1461"/>
  <c r="L1465"/>
  <c r="L1440"/>
  <c r="L1281"/>
  <c r="K1266"/>
  <c r="K1265"/>
  <c r="J1272"/>
  <c r="L1272" s="1"/>
  <c r="K1273"/>
  <c r="L1273"/>
  <c r="H1271"/>
  <c r="H1266"/>
  <c r="L1266" s="1"/>
  <c r="K1470"/>
  <c r="J1469"/>
  <c r="L1470"/>
  <c r="K1480"/>
  <c r="L1480"/>
  <c r="L1242"/>
  <c r="K1259"/>
  <c r="J1258"/>
  <c r="L1229"/>
  <c r="J1218"/>
  <c r="L1218" s="1"/>
  <c r="L1259"/>
  <c r="L1234"/>
  <c r="L1222"/>
  <c r="K1229"/>
  <c r="J1225"/>
  <c r="K1225" s="1"/>
  <c r="H1225"/>
  <c r="L1226"/>
  <c r="J1183"/>
  <c r="K1184"/>
  <c r="L1184"/>
  <c r="L1176"/>
  <c r="L1162"/>
  <c r="L1159"/>
  <c r="L1152"/>
  <c r="K1159"/>
  <c r="L1138"/>
  <c r="I1105"/>
  <c r="K1119"/>
  <c r="J1105"/>
  <c r="K1105" s="1"/>
  <c r="H1105"/>
  <c r="L1106"/>
  <c r="J1087"/>
  <c r="K1087" s="1"/>
  <c r="L1091"/>
  <c r="L1092"/>
  <c r="K1207"/>
  <c r="J1206"/>
  <c r="K1206" s="1"/>
  <c r="H1206"/>
  <c r="L1207"/>
  <c r="H1202"/>
  <c r="L1202" s="1"/>
  <c r="H1197"/>
  <c r="L1197" s="1"/>
  <c r="L1194"/>
  <c r="H1193"/>
  <c r="L1193" s="1"/>
  <c r="L1177"/>
  <c r="H1087"/>
  <c r="H1075"/>
  <c r="L1081"/>
  <c r="L1065"/>
  <c r="L1045"/>
  <c r="K1044"/>
  <c r="L1044"/>
  <c r="H1029"/>
  <c r="L1030"/>
  <c r="K226"/>
  <c r="J280"/>
  <c r="K280" s="1"/>
  <c r="J1019"/>
  <c r="K1019" s="1"/>
  <c r="L419"/>
  <c r="F1525" i="2"/>
  <c r="E1233"/>
  <c r="E1229" s="1"/>
  <c r="F752"/>
  <c r="F724" s="1"/>
  <c r="E752"/>
  <c r="E724" s="1"/>
  <c r="K856" i="1"/>
  <c r="F1475" i="2"/>
  <c r="H579" i="1"/>
  <c r="L717"/>
  <c r="L795"/>
  <c r="L486"/>
  <c r="J949"/>
  <c r="J948" s="1"/>
  <c r="I839"/>
  <c r="I828" s="1"/>
  <c r="L831"/>
  <c r="L804"/>
  <c r="L840"/>
  <c r="H705"/>
  <c r="L705" s="1"/>
  <c r="L923"/>
  <c r="L165"/>
  <c r="J382"/>
  <c r="J381" s="1"/>
  <c r="L381" s="1"/>
  <c r="H689"/>
  <c r="L689" s="1"/>
  <c r="I688"/>
  <c r="I747"/>
  <c r="I746" s="1"/>
  <c r="J1061"/>
  <c r="K1061" s="1"/>
  <c r="J422"/>
  <c r="K422" s="1"/>
  <c r="L389"/>
  <c r="L810"/>
  <c r="H225"/>
  <c r="H224" s="1"/>
  <c r="H219" s="1"/>
  <c r="L447"/>
  <c r="I659"/>
  <c r="L1071"/>
  <c r="F55" i="2"/>
  <c r="F54" s="1"/>
  <c r="G1233"/>
  <c r="H988" i="1"/>
  <c r="L989"/>
  <c r="F145" i="2"/>
  <c r="E55"/>
  <c r="E54" s="1"/>
  <c r="H980" i="1"/>
  <c r="L981"/>
  <c r="J877"/>
  <c r="L877" s="1"/>
  <c r="L878"/>
  <c r="I802"/>
  <c r="I801" s="1"/>
  <c r="I314"/>
  <c r="I313" s="1"/>
  <c r="J645"/>
  <c r="K645" s="1"/>
  <c r="J315"/>
  <c r="L315" s="1"/>
  <c r="L485"/>
  <c r="L654"/>
  <c r="H433"/>
  <c r="L433" s="1"/>
  <c r="L846"/>
  <c r="J1070"/>
  <c r="L1070" s="1"/>
  <c r="H830"/>
  <c r="L830" s="1"/>
  <c r="K829"/>
  <c r="K88"/>
  <c r="L862"/>
  <c r="J415"/>
  <c r="K415" s="1"/>
  <c r="L718"/>
  <c r="L796"/>
  <c r="H928"/>
  <c r="L928" s="1"/>
  <c r="L1026"/>
  <c r="H958"/>
  <c r="L958" s="1"/>
  <c r="I956"/>
  <c r="E1850" i="2"/>
  <c r="E1806" s="1"/>
  <c r="K1076" i="1"/>
  <c r="K1075"/>
  <c r="L1076"/>
  <c r="H1068"/>
  <c r="K1037"/>
  <c r="J1036"/>
  <c r="J1035" s="1"/>
  <c r="H1061"/>
  <c r="L1011"/>
  <c r="K994"/>
  <c r="H994"/>
  <c r="H993" s="1"/>
  <c r="K971"/>
  <c r="K958"/>
  <c r="J957"/>
  <c r="H971"/>
  <c r="I918"/>
  <c r="I905" s="1"/>
  <c r="I904" s="1"/>
  <c r="I903" s="1"/>
  <c r="K943"/>
  <c r="J942"/>
  <c r="L942" s="1"/>
  <c r="L943"/>
  <c r="J913"/>
  <c r="K914"/>
  <c r="L914"/>
  <c r="J919"/>
  <c r="H913"/>
  <c r="K885"/>
  <c r="L885"/>
  <c r="H884"/>
  <c r="L873"/>
  <c r="H839"/>
  <c r="K855"/>
  <c r="J839"/>
  <c r="K839" s="1"/>
  <c r="L856"/>
  <c r="L855"/>
  <c r="K830"/>
  <c r="L818"/>
  <c r="K817"/>
  <c r="K818"/>
  <c r="K804"/>
  <c r="J803"/>
  <c r="J802" s="1"/>
  <c r="H803"/>
  <c r="H802" s="1"/>
  <c r="E134" i="2"/>
  <c r="E128" s="1"/>
  <c r="G55"/>
  <c r="K689" i="1"/>
  <c r="J758"/>
  <c r="K758" s="1"/>
  <c r="K759"/>
  <c r="J322"/>
  <c r="K322" s="1"/>
  <c r="J749"/>
  <c r="K749" s="1"/>
  <c r="H55"/>
  <c r="I279"/>
  <c r="I264" s="1"/>
  <c r="G134" i="2"/>
  <c r="L750" i="1"/>
  <c r="L332"/>
  <c r="L290"/>
  <c r="I579"/>
  <c r="I561" s="1"/>
  <c r="I560" s="1"/>
  <c r="L346"/>
  <c r="L759"/>
  <c r="L198"/>
  <c r="L731"/>
  <c r="I514"/>
  <c r="G1467" i="2"/>
  <c r="L765" i="1"/>
  <c r="J772"/>
  <c r="K772" s="1"/>
  <c r="E85" i="2"/>
  <c r="E81" s="1"/>
  <c r="G85"/>
  <c r="F85"/>
  <c r="F81" s="1"/>
  <c r="F134"/>
  <c r="J782" i="1"/>
  <c r="K783"/>
  <c r="H783"/>
  <c r="L783" s="1"/>
  <c r="L773"/>
  <c r="H757"/>
  <c r="L753"/>
  <c r="H749"/>
  <c r="J740"/>
  <c r="L741"/>
  <c r="J722"/>
  <c r="L722" s="1"/>
  <c r="K723"/>
  <c r="L723"/>
  <c r="F1512" i="2"/>
  <c r="E1512"/>
  <c r="E1511" s="1"/>
  <c r="E1499" s="1"/>
  <c r="H541" i="1"/>
  <c r="H540" s="1"/>
  <c r="I217"/>
  <c r="L296"/>
  <c r="L423"/>
  <c r="L478"/>
  <c r="L443"/>
  <c r="L508"/>
  <c r="L672"/>
  <c r="J659"/>
  <c r="K659" s="1"/>
  <c r="L270"/>
  <c r="L412"/>
  <c r="L580"/>
  <c r="L612"/>
  <c r="K612"/>
  <c r="J608"/>
  <c r="G1485" i="2"/>
  <c r="H645" i="1"/>
  <c r="L609"/>
  <c r="H608"/>
  <c r="J515"/>
  <c r="K515" s="1"/>
  <c r="L226"/>
  <c r="E101" i="2"/>
  <c r="H322" i="1"/>
  <c r="H314" s="1"/>
  <c r="H313" s="1"/>
  <c r="J694"/>
  <c r="J688" s="1"/>
  <c r="K695"/>
  <c r="L663"/>
  <c r="H659"/>
  <c r="E2107" i="2"/>
  <c r="L600" i="1"/>
  <c r="J579"/>
  <c r="K579" s="1"/>
  <c r="H562"/>
  <c r="L562" s="1"/>
  <c r="E31" i="2"/>
  <c r="H520" i="1"/>
  <c r="L520" s="1"/>
  <c r="I491"/>
  <c r="L714"/>
  <c r="J678"/>
  <c r="K678" s="1"/>
  <c r="K679"/>
  <c r="L685"/>
  <c r="L679"/>
  <c r="H678"/>
  <c r="L656"/>
  <c r="J640"/>
  <c r="K640" s="1"/>
  <c r="K641"/>
  <c r="L641"/>
  <c r="H640"/>
  <c r="K630"/>
  <c r="H630"/>
  <c r="L630" s="1"/>
  <c r="J727"/>
  <c r="K727" s="1"/>
  <c r="H727"/>
  <c r="K625"/>
  <c r="J624"/>
  <c r="L625"/>
  <c r="H624"/>
  <c r="K618"/>
  <c r="J617"/>
  <c r="L617" s="1"/>
  <c r="L618"/>
  <c r="H616"/>
  <c r="L591"/>
  <c r="K562"/>
  <c r="J569"/>
  <c r="K570"/>
  <c r="H569"/>
  <c r="L566"/>
  <c r="J540"/>
  <c r="K540" s="1"/>
  <c r="K541"/>
  <c r="H532"/>
  <c r="L532" s="1"/>
  <c r="L533"/>
  <c r="J503"/>
  <c r="K504"/>
  <c r="L504"/>
  <c r="H503"/>
  <c r="J493"/>
  <c r="K494"/>
  <c r="K499"/>
  <c r="J498"/>
  <c r="H494"/>
  <c r="L494" s="1"/>
  <c r="F1466" i="2"/>
  <c r="J474" i="1"/>
  <c r="K474" s="1"/>
  <c r="K460"/>
  <c r="J459"/>
  <c r="L459" s="1"/>
  <c r="H458"/>
  <c r="E1466" i="2"/>
  <c r="L450" i="1"/>
  <c r="J442"/>
  <c r="K442" s="1"/>
  <c r="K443"/>
  <c r="I432"/>
  <c r="I402" s="1"/>
  <c r="I401" s="1"/>
  <c r="I378" s="1"/>
  <c r="H442"/>
  <c r="K433"/>
  <c r="K464"/>
  <c r="I463"/>
  <c r="H474"/>
  <c r="H464"/>
  <c r="H415"/>
  <c r="J403"/>
  <c r="K404"/>
  <c r="H403"/>
  <c r="L404"/>
  <c r="J394"/>
  <c r="K398"/>
  <c r="L398"/>
  <c r="H394"/>
  <c r="H380"/>
  <c r="L373"/>
  <c r="H372"/>
  <c r="H371" s="1"/>
  <c r="H370" s="1"/>
  <c r="H369" s="1"/>
  <c r="G1907" i="2"/>
  <c r="E1907"/>
  <c r="E1906" s="1"/>
  <c r="F1913"/>
  <c r="F1905" s="1"/>
  <c r="F1903" s="1"/>
  <c r="H350" i="1"/>
  <c r="L350" s="1"/>
  <c r="L356"/>
  <c r="L357"/>
  <c r="L358"/>
  <c r="L319"/>
  <c r="J305"/>
  <c r="K305" s="1"/>
  <c r="L276"/>
  <c r="K372"/>
  <c r="J371"/>
  <c r="K287"/>
  <c r="J286"/>
  <c r="K286" s="1"/>
  <c r="H286"/>
  <c r="H280"/>
  <c r="L281"/>
  <c r="J266"/>
  <c r="H266"/>
  <c r="K253"/>
  <c r="H253"/>
  <c r="L253" s="1"/>
  <c r="K252"/>
  <c r="J251"/>
  <c r="K251" s="1"/>
  <c r="K247"/>
  <c r="J246"/>
  <c r="L247"/>
  <c r="K225"/>
  <c r="K235"/>
  <c r="J234"/>
  <c r="K234" s="1"/>
  <c r="K224"/>
  <c r="K220"/>
  <c r="L235"/>
  <c r="H234"/>
  <c r="L220"/>
  <c r="J212"/>
  <c r="K213"/>
  <c r="L213"/>
  <c r="K198"/>
  <c r="G1003" i="2"/>
  <c r="H197" i="1"/>
  <c r="L197" s="1"/>
  <c r="J188"/>
  <c r="K189"/>
  <c r="K178"/>
  <c r="J177"/>
  <c r="H178"/>
  <c r="L178" s="1"/>
  <c r="L179"/>
  <c r="F1031" i="2"/>
  <c r="I156" i="1"/>
  <c r="J156"/>
  <c r="J155" s="1"/>
  <c r="L157"/>
  <c r="H156"/>
  <c r="L133"/>
  <c r="I119"/>
  <c r="I105" s="1"/>
  <c r="J46"/>
  <c r="K46" s="1"/>
  <c r="J148"/>
  <c r="K149"/>
  <c r="H149"/>
  <c r="L149" s="1"/>
  <c r="K144"/>
  <c r="J137"/>
  <c r="K137" s="1"/>
  <c r="H137"/>
  <c r="I77"/>
  <c r="I76" s="1"/>
  <c r="G1031" i="2"/>
  <c r="F1040"/>
  <c r="G1040"/>
  <c r="J121" i="1"/>
  <c r="L121" s="1"/>
  <c r="L128"/>
  <c r="L144"/>
  <c r="L141"/>
  <c r="L122"/>
  <c r="E1913" i="2"/>
  <c r="E1040"/>
  <c r="G1914"/>
  <c r="E1015"/>
  <c r="G1925"/>
  <c r="J108" i="1"/>
  <c r="K109"/>
  <c r="L109"/>
  <c r="H108"/>
  <c r="E1006" i="2"/>
  <c r="L80" i="1"/>
  <c r="K80"/>
  <c r="J79"/>
  <c r="J96"/>
  <c r="K97"/>
  <c r="H97"/>
  <c r="H96" s="1"/>
  <c r="H88"/>
  <c r="H87" s="1"/>
  <c r="L87" s="1"/>
  <c r="H83"/>
  <c r="L83" s="1"/>
  <c r="L84"/>
  <c r="H79"/>
  <c r="J55"/>
  <c r="K55" s="1"/>
  <c r="L64"/>
  <c r="I45"/>
  <c r="I40" s="1"/>
  <c r="I39" s="1"/>
  <c r="I17" s="1"/>
  <c r="H46"/>
  <c r="L47"/>
  <c r="K41"/>
  <c r="H41"/>
  <c r="J68"/>
  <c r="K72"/>
  <c r="L72"/>
  <c r="H68"/>
  <c r="L69"/>
  <c r="J20"/>
  <c r="L20" s="1"/>
  <c r="G1248" i="2"/>
  <c r="J31" i="1"/>
  <c r="J30" s="1"/>
  <c r="K32"/>
  <c r="L32"/>
  <c r="E1241" i="2"/>
  <c r="L27" i="1"/>
  <c r="J12"/>
  <c r="K13"/>
  <c r="L13"/>
  <c r="H12"/>
  <c r="H1615" i="2" l="1"/>
  <c r="I1615"/>
  <c r="I101"/>
  <c r="H101"/>
  <c r="H348"/>
  <c r="I348"/>
  <c r="H1312"/>
  <c r="I1312"/>
  <c r="H1580"/>
  <c r="I1580"/>
  <c r="H1716"/>
  <c r="I1716"/>
  <c r="I676"/>
  <c r="H676"/>
  <c r="H1914"/>
  <c r="I1914"/>
  <c r="I1040"/>
  <c r="H1040"/>
  <c r="H1485"/>
  <c r="I1485"/>
  <c r="G54"/>
  <c r="H55"/>
  <c r="I55"/>
  <c r="G1229"/>
  <c r="I1233"/>
  <c r="H1233"/>
  <c r="H1360"/>
  <c r="I1360"/>
  <c r="G974"/>
  <c r="I978"/>
  <c r="H978"/>
  <c r="H1399"/>
  <c r="I1399"/>
  <c r="H1957"/>
  <c r="I1957"/>
  <c r="H486"/>
  <c r="I486"/>
  <c r="H923"/>
  <c r="I923"/>
  <c r="G1976"/>
  <c r="H1977"/>
  <c r="I1977"/>
  <c r="H878"/>
  <c r="I878"/>
  <c r="G2000"/>
  <c r="H2001"/>
  <c r="I2001"/>
  <c r="H1526"/>
  <c r="I1526"/>
  <c r="H1860"/>
  <c r="I1860"/>
  <c r="H433"/>
  <c r="I433"/>
  <c r="H240"/>
  <c r="I240"/>
  <c r="H1269"/>
  <c r="I1269"/>
  <c r="H1882"/>
  <c r="I1882"/>
  <c r="H171"/>
  <c r="I171"/>
  <c r="H1009"/>
  <c r="I1009"/>
  <c r="I1482"/>
  <c r="H1482"/>
  <c r="H1433"/>
  <c r="I1433"/>
  <c r="H110"/>
  <c r="I110"/>
  <c r="I188"/>
  <c r="H188"/>
  <c r="H1759"/>
  <c r="I1759"/>
  <c r="H366"/>
  <c r="I366"/>
  <c r="H1629"/>
  <c r="I1629"/>
  <c r="H1688"/>
  <c r="I1688"/>
  <c r="H651"/>
  <c r="I651"/>
  <c r="H318"/>
  <c r="I318"/>
  <c r="H1041"/>
  <c r="I1041"/>
  <c r="H1213"/>
  <c r="I1213"/>
  <c r="I154"/>
  <c r="H154"/>
  <c r="G76"/>
  <c r="I77"/>
  <c r="H77"/>
  <c r="I1551"/>
  <c r="H1551"/>
  <c r="I989"/>
  <c r="H989"/>
  <c r="I967"/>
  <c r="H967"/>
  <c r="G966"/>
  <c r="G2112"/>
  <c r="I2113"/>
  <c r="H2113"/>
  <c r="I947"/>
  <c r="H947"/>
  <c r="H1557"/>
  <c r="I1557"/>
  <c r="I1568"/>
  <c r="H1568"/>
  <c r="I1548"/>
  <c r="H1548"/>
  <c r="G1158"/>
  <c r="H1159"/>
  <c r="I1159"/>
  <c r="H64"/>
  <c r="I64"/>
  <c r="H197"/>
  <c r="I197"/>
  <c r="I416"/>
  <c r="H416"/>
  <c r="H1930"/>
  <c r="I1930"/>
  <c r="I1817"/>
  <c r="H1817"/>
  <c r="H1031"/>
  <c r="I1031"/>
  <c r="G81"/>
  <c r="H85"/>
  <c r="I85"/>
  <c r="H1066"/>
  <c r="I1066"/>
  <c r="H1940"/>
  <c r="I1940"/>
  <c r="H615"/>
  <c r="I615"/>
  <c r="H938"/>
  <c r="I938"/>
  <c r="H424"/>
  <c r="I424"/>
  <c r="I849"/>
  <c r="H849"/>
  <c r="H1117"/>
  <c r="I1117"/>
  <c r="G1113"/>
  <c r="H1210"/>
  <c r="I1210"/>
  <c r="G1209"/>
  <c r="G2101"/>
  <c r="I2101" s="1"/>
  <c r="I2102"/>
  <c r="H94"/>
  <c r="I94"/>
  <c r="H2014"/>
  <c r="I2014"/>
  <c r="H1442"/>
  <c r="I1442"/>
  <c r="I822"/>
  <c r="H822"/>
  <c r="G1984"/>
  <c r="H1985"/>
  <c r="I1985"/>
  <c r="I1461"/>
  <c r="H1461"/>
  <c r="H152"/>
  <c r="I152"/>
  <c r="I1023"/>
  <c r="H1023"/>
  <c r="H911"/>
  <c r="I911"/>
  <c r="I956"/>
  <c r="H956"/>
  <c r="I1395"/>
  <c r="H1395"/>
  <c r="H660"/>
  <c r="I660"/>
  <c r="I1225"/>
  <c r="H1225"/>
  <c r="H881"/>
  <c r="I881"/>
  <c r="H612"/>
  <c r="I612"/>
  <c r="H1425"/>
  <c r="I1425"/>
  <c r="G1424"/>
  <c r="H953"/>
  <c r="I953"/>
  <c r="H1765"/>
  <c r="I1765"/>
  <c r="H1846"/>
  <c r="I1846"/>
  <c r="I825"/>
  <c r="H825"/>
  <c r="I1762"/>
  <c r="H1762"/>
  <c r="I427"/>
  <c r="H427"/>
  <c r="I1972"/>
  <c r="H1972"/>
  <c r="I1400"/>
  <c r="H1400"/>
  <c r="I1238"/>
  <c r="H1238"/>
  <c r="I332"/>
  <c r="H332"/>
  <c r="H908"/>
  <c r="I908"/>
  <c r="H232"/>
  <c r="I232"/>
  <c r="I1874"/>
  <c r="H1874"/>
  <c r="H1642"/>
  <c r="I1642"/>
  <c r="H1109"/>
  <c r="I1109"/>
  <c r="G1102"/>
  <c r="H720"/>
  <c r="I720"/>
  <c r="I997"/>
  <c r="H997"/>
  <c r="G993"/>
  <c r="I1596"/>
  <c r="H1596"/>
  <c r="I970"/>
  <c r="H970"/>
  <c r="H1779"/>
  <c r="I1779"/>
  <c r="H1375"/>
  <c r="I1375"/>
  <c r="H1786"/>
  <c r="I1786"/>
  <c r="H337"/>
  <c r="I337"/>
  <c r="H1248"/>
  <c r="I1248"/>
  <c r="H1003"/>
  <c r="I1003"/>
  <c r="H1098"/>
  <c r="I1098"/>
  <c r="G1672"/>
  <c r="H1673"/>
  <c r="I1673"/>
  <c r="G1835"/>
  <c r="H1836"/>
  <c r="I1836"/>
  <c r="I1275"/>
  <c r="H1275"/>
  <c r="H248"/>
  <c r="I248"/>
  <c r="H730"/>
  <c r="I730"/>
  <c r="H1222"/>
  <c r="I1222"/>
  <c r="G2024"/>
  <c r="H2025"/>
  <c r="I2025"/>
  <c r="H668"/>
  <c r="I668"/>
  <c r="H890"/>
  <c r="I890"/>
  <c r="I1665"/>
  <c r="H1665"/>
  <c r="I1015"/>
  <c r="H1015"/>
  <c r="H1961"/>
  <c r="I1961"/>
  <c r="H419"/>
  <c r="I419"/>
  <c r="G1989"/>
  <c r="H1990"/>
  <c r="I1990"/>
  <c r="H288"/>
  <c r="I288"/>
  <c r="H1611"/>
  <c r="I1611"/>
  <c r="I1230"/>
  <c r="H1230"/>
  <c r="H1637"/>
  <c r="I1637"/>
  <c r="H1539"/>
  <c r="I1539"/>
  <c r="H752"/>
  <c r="I752"/>
  <c r="I305"/>
  <c r="H305"/>
  <c r="H788"/>
  <c r="I788"/>
  <c r="H1554"/>
  <c r="I1554"/>
  <c r="I604"/>
  <c r="H604"/>
  <c r="I950"/>
  <c r="H950"/>
  <c r="G2106"/>
  <c r="I2107"/>
  <c r="I1486"/>
  <c r="H1486"/>
  <c r="G296"/>
  <c r="G1850"/>
  <c r="F1981"/>
  <c r="H134"/>
  <c r="I134"/>
  <c r="I1749"/>
  <c r="H1749"/>
  <c r="H1919"/>
  <c r="I1919"/>
  <c r="I647"/>
  <c r="H647"/>
  <c r="I655"/>
  <c r="H655"/>
  <c r="H1455"/>
  <c r="I1455"/>
  <c r="G1454"/>
  <c r="I1501"/>
  <c r="H1501"/>
  <c r="G1500"/>
  <c r="H1588"/>
  <c r="I1588"/>
  <c r="H959"/>
  <c r="I959"/>
  <c r="H1616"/>
  <c r="I1616"/>
  <c r="I1142"/>
  <c r="H1142"/>
  <c r="H1136"/>
  <c r="I1136"/>
  <c r="G1135"/>
  <c r="H1122"/>
  <c r="I1122"/>
  <c r="H2048"/>
  <c r="I2048"/>
  <c r="H1947"/>
  <c r="I1947"/>
  <c r="G160"/>
  <c r="I160" s="1"/>
  <c r="I161"/>
  <c r="I774"/>
  <c r="H774"/>
  <c r="I739"/>
  <c r="H739"/>
  <c r="H801"/>
  <c r="I801"/>
  <c r="H1515"/>
  <c r="I1515"/>
  <c r="I1278"/>
  <c r="H1278"/>
  <c r="I267"/>
  <c r="H267"/>
  <c r="H1321"/>
  <c r="I1321"/>
  <c r="I816"/>
  <c r="H816"/>
  <c r="H1026"/>
  <c r="I1026"/>
  <c r="H1828"/>
  <c r="I1828"/>
  <c r="G1827"/>
  <c r="H861"/>
  <c r="I861"/>
  <c r="H905"/>
  <c r="I905"/>
  <c r="H2096"/>
  <c r="I2096"/>
  <c r="I665"/>
  <c r="H665"/>
  <c r="H1634"/>
  <c r="I1634"/>
  <c r="G1633"/>
  <c r="H1733"/>
  <c r="I1733"/>
  <c r="H1925"/>
  <c r="I1925"/>
  <c r="G1466"/>
  <c r="H1467"/>
  <c r="I1467"/>
  <c r="I31"/>
  <c r="H31"/>
  <c r="I336"/>
  <c r="H336"/>
  <c r="H1641"/>
  <c r="I1641"/>
  <c r="H2072"/>
  <c r="I2072"/>
  <c r="H559"/>
  <c r="I559"/>
  <c r="H1447"/>
  <c r="I1447"/>
  <c r="G1446"/>
  <c r="H1290"/>
  <c r="I1290"/>
  <c r="H1944"/>
  <c r="I1944"/>
  <c r="H1736"/>
  <c r="I1736"/>
  <c r="H893"/>
  <c r="I893"/>
  <c r="H1145"/>
  <c r="I1145"/>
  <c r="H1831"/>
  <c r="I1831"/>
  <c r="G1259"/>
  <c r="H1281"/>
  <c r="I1281"/>
  <c r="G1351"/>
  <c r="H1352"/>
  <c r="I1352"/>
  <c r="H935"/>
  <c r="I935"/>
  <c r="I1251"/>
  <c r="H1251"/>
  <c r="I1843"/>
  <c r="H1843"/>
  <c r="H1933"/>
  <c r="I1933"/>
  <c r="H1079"/>
  <c r="I1079"/>
  <c r="H962"/>
  <c r="I962"/>
  <c r="H1717"/>
  <c r="I1717"/>
  <c r="I413"/>
  <c r="H413"/>
  <c r="G2117"/>
  <c r="I2117" s="1"/>
  <c r="I2118"/>
  <c r="I1234"/>
  <c r="H1234"/>
  <c r="G762"/>
  <c r="I765"/>
  <c r="H765"/>
  <c r="H185"/>
  <c r="I185"/>
  <c r="H1890"/>
  <c r="I1890"/>
  <c r="I884"/>
  <c r="H884"/>
  <c r="G1769"/>
  <c r="H1770"/>
  <c r="I1770"/>
  <c r="I1378"/>
  <c r="H1378"/>
  <c r="G664"/>
  <c r="H671"/>
  <c r="I671"/>
  <c r="H181"/>
  <c r="I181"/>
  <c r="H389"/>
  <c r="I389"/>
  <c r="H1683"/>
  <c r="I1683"/>
  <c r="H914"/>
  <c r="I914"/>
  <c r="I1887"/>
  <c r="G1886"/>
  <c r="I1701"/>
  <c r="H1701"/>
  <c r="G70"/>
  <c r="H71"/>
  <c r="I71"/>
  <c r="G1525"/>
  <c r="G646"/>
  <c r="G356"/>
  <c r="H356" s="1"/>
  <c r="I1058"/>
  <c r="H1058"/>
  <c r="H1732"/>
  <c r="I1732"/>
  <c r="H1725"/>
  <c r="I1725"/>
  <c r="I1335"/>
  <c r="H1335"/>
  <c r="G129"/>
  <c r="H130"/>
  <c r="I130"/>
  <c r="H146"/>
  <c r="I146"/>
  <c r="H326"/>
  <c r="I326"/>
  <c r="H1254"/>
  <c r="I1254"/>
  <c r="H926"/>
  <c r="I926"/>
  <c r="H1139"/>
  <c r="I1139"/>
  <c r="I975"/>
  <c r="H975"/>
  <c r="H1205"/>
  <c r="I1205"/>
  <c r="G1414"/>
  <c r="G1350" s="1"/>
  <c r="H1415"/>
  <c r="I1415"/>
  <c r="G745"/>
  <c r="H746"/>
  <c r="I746"/>
  <c r="H899"/>
  <c r="I899"/>
  <c r="H637"/>
  <c r="I637"/>
  <c r="I1792"/>
  <c r="H1792"/>
  <c r="H594"/>
  <c r="I594"/>
  <c r="G1387"/>
  <c r="H1388"/>
  <c r="I1388"/>
  <c r="H641"/>
  <c r="I641"/>
  <c r="I870"/>
  <c r="H870"/>
  <c r="H448"/>
  <c r="I448"/>
  <c r="I285"/>
  <c r="H285"/>
  <c r="H1952"/>
  <c r="I1952"/>
  <c r="H226"/>
  <c r="I226"/>
  <c r="H1476"/>
  <c r="I1476"/>
  <c r="H609"/>
  <c r="I609"/>
  <c r="G388"/>
  <c r="H392"/>
  <c r="I392"/>
  <c r="H2039"/>
  <c r="I2039"/>
  <c r="G2005"/>
  <c r="H2006"/>
  <c r="I2006"/>
  <c r="H574"/>
  <c r="I574"/>
  <c r="G1152"/>
  <c r="H1153"/>
  <c r="I1153"/>
  <c r="H369"/>
  <c r="I369"/>
  <c r="H896"/>
  <c r="I896"/>
  <c r="H209"/>
  <c r="I209"/>
  <c r="H1296"/>
  <c r="I1296"/>
  <c r="H1807"/>
  <c r="I1807"/>
  <c r="H56"/>
  <c r="I56"/>
  <c r="H1534"/>
  <c r="I1534"/>
  <c r="H220"/>
  <c r="I220"/>
  <c r="H1608"/>
  <c r="I1608"/>
  <c r="I1709"/>
  <c r="H1709"/>
  <c r="H917"/>
  <c r="I917"/>
  <c r="G1562"/>
  <c r="H1563"/>
  <c r="I1563"/>
  <c r="H1818"/>
  <c r="I1818"/>
  <c r="I703"/>
  <c r="H703"/>
  <c r="H1472"/>
  <c r="I1472"/>
  <c r="H1272"/>
  <c r="I1272"/>
  <c r="H254"/>
  <c r="I254"/>
  <c r="H1169"/>
  <c r="I1169"/>
  <c r="H631"/>
  <c r="I631"/>
  <c r="H174"/>
  <c r="I174"/>
  <c r="H733"/>
  <c r="I733"/>
  <c r="H1969"/>
  <c r="I1969"/>
  <c r="H1504"/>
  <c r="I1504"/>
  <c r="H1712"/>
  <c r="I1712"/>
  <c r="I1128"/>
  <c r="H1128"/>
  <c r="H819"/>
  <c r="I819"/>
  <c r="H372"/>
  <c r="I372"/>
  <c r="I251"/>
  <c r="H251"/>
  <c r="H352"/>
  <c r="I352"/>
  <c r="G1575"/>
  <c r="H1576"/>
  <c r="I1576"/>
  <c r="H1851"/>
  <c r="I1851"/>
  <c r="H1542"/>
  <c r="I1542"/>
  <c r="I944"/>
  <c r="H944"/>
  <c r="H1326"/>
  <c r="I1326"/>
  <c r="G1325"/>
  <c r="H1131"/>
  <c r="I1131"/>
  <c r="H1219"/>
  <c r="I1219"/>
  <c r="G1218"/>
  <c r="H1655"/>
  <c r="I1655"/>
  <c r="H1896"/>
  <c r="I1896"/>
  <c r="H1450"/>
  <c r="I1450"/>
  <c r="H941"/>
  <c r="I941"/>
  <c r="H1602"/>
  <c r="I1602"/>
  <c r="G1601"/>
  <c r="G1600" s="1"/>
  <c r="G1196"/>
  <c r="H1197"/>
  <c r="I1197"/>
  <c r="I627"/>
  <c r="H627"/>
  <c r="G1475"/>
  <c r="G167"/>
  <c r="G1019"/>
  <c r="G1679"/>
  <c r="G2090"/>
  <c r="I423"/>
  <c r="H423"/>
  <c r="G1157"/>
  <c r="H1173"/>
  <c r="I1173"/>
  <c r="H725"/>
  <c r="I725"/>
  <c r="I1263"/>
  <c r="H1263"/>
  <c r="H1313"/>
  <c r="I1313"/>
  <c r="H1756"/>
  <c r="I1756"/>
  <c r="I1049"/>
  <c r="H1049"/>
  <c r="H496"/>
  <c r="I496"/>
  <c r="G712"/>
  <c r="H716"/>
  <c r="I716"/>
  <c r="H1545"/>
  <c r="I1545"/>
  <c r="H1148"/>
  <c r="I1148"/>
  <c r="I804"/>
  <c r="H804"/>
  <c r="H887"/>
  <c r="I887"/>
  <c r="H1593"/>
  <c r="I1593"/>
  <c r="G1592"/>
  <c r="H1266"/>
  <c r="I1266"/>
  <c r="H102"/>
  <c r="I102"/>
  <c r="G1778"/>
  <c r="H1782"/>
  <c r="I1782"/>
  <c r="I1907"/>
  <c r="H1907"/>
  <c r="H1512"/>
  <c r="I1512"/>
  <c r="H271"/>
  <c r="I271"/>
  <c r="H621"/>
  <c r="I621"/>
  <c r="H504"/>
  <c r="I504"/>
  <c r="H378"/>
  <c r="I378"/>
  <c r="H1372"/>
  <c r="I1372"/>
  <c r="I1626"/>
  <c r="H1626"/>
  <c r="G1625"/>
  <c r="I1536"/>
  <c r="H1536"/>
  <c r="H1789"/>
  <c r="I1789"/>
  <c r="H135"/>
  <c r="I135"/>
  <c r="G1796"/>
  <c r="I1797"/>
  <c r="H1797"/>
  <c r="G1493"/>
  <c r="H1494"/>
  <c r="I1494"/>
  <c r="H1739"/>
  <c r="I1739"/>
  <c r="H902"/>
  <c r="I902"/>
  <c r="H1922"/>
  <c r="I1922"/>
  <c r="H2029"/>
  <c r="I2029"/>
  <c r="H1965"/>
  <c r="I1965"/>
  <c r="I771"/>
  <c r="H771"/>
  <c r="G2019"/>
  <c r="H2020"/>
  <c r="I2020"/>
  <c r="H1439"/>
  <c r="I1439"/>
  <c r="H1704"/>
  <c r="I1704"/>
  <c r="H260"/>
  <c r="I260"/>
  <c r="H1458"/>
  <c r="I1458"/>
  <c r="H1571"/>
  <c r="I1571"/>
  <c r="H1329"/>
  <c r="I1329"/>
  <c r="H1899"/>
  <c r="I1899"/>
  <c r="H360"/>
  <c r="I360"/>
  <c r="H50"/>
  <c r="I50"/>
  <c r="I1185"/>
  <c r="H1185"/>
  <c r="H38"/>
  <c r="I38"/>
  <c r="H1519"/>
  <c r="I1519"/>
  <c r="G1995"/>
  <c r="H1996"/>
  <c r="I1996"/>
  <c r="H1076"/>
  <c r="I1076"/>
  <c r="I1893"/>
  <c r="H1893"/>
  <c r="H1089"/>
  <c r="I1089"/>
  <c r="H62"/>
  <c r="I62"/>
  <c r="H1339"/>
  <c r="I1339"/>
  <c r="H142"/>
  <c r="I142"/>
  <c r="I1605"/>
  <c r="H1605"/>
  <c r="I736"/>
  <c r="H736"/>
  <c r="H194"/>
  <c r="I194"/>
  <c r="H278"/>
  <c r="I278"/>
  <c r="H1513"/>
  <c r="I1513"/>
  <c r="H1332"/>
  <c r="I1332"/>
  <c r="H1507"/>
  <c r="I1507"/>
  <c r="H1668"/>
  <c r="I1668"/>
  <c r="H1698"/>
  <c r="I1698"/>
  <c r="G800"/>
  <c r="G201"/>
  <c r="G1121"/>
  <c r="I677"/>
  <c r="H145"/>
  <c r="I145"/>
  <c r="I356"/>
  <c r="G2057"/>
  <c r="I2057" s="1"/>
  <c r="E2101"/>
  <c r="G1956"/>
  <c r="G1939"/>
  <c r="E1939"/>
  <c r="E1937" s="1"/>
  <c r="G2018"/>
  <c r="G2038"/>
  <c r="F1350"/>
  <c r="E1350"/>
  <c r="E1217"/>
  <c r="G1097"/>
  <c r="G1057"/>
  <c r="F387"/>
  <c r="E387"/>
  <c r="F166"/>
  <c r="E166"/>
  <c r="K2933" i="1"/>
  <c r="L2923"/>
  <c r="K2923"/>
  <c r="H2922"/>
  <c r="K2932"/>
  <c r="J2931"/>
  <c r="H2932"/>
  <c r="L2933"/>
  <c r="J2921"/>
  <c r="K2922"/>
  <c r="L2922"/>
  <c r="H2921"/>
  <c r="H2905"/>
  <c r="L2905" s="1"/>
  <c r="J2900"/>
  <c r="K2901"/>
  <c r="L2884"/>
  <c r="J2875"/>
  <c r="H2873"/>
  <c r="L2889"/>
  <c r="L1648"/>
  <c r="J2515"/>
  <c r="L2355"/>
  <c r="K2875"/>
  <c r="J2874"/>
  <c r="J2873" s="1"/>
  <c r="J2872" s="1"/>
  <c r="L2875"/>
  <c r="H2874"/>
  <c r="K2861"/>
  <c r="J2860"/>
  <c r="L2861"/>
  <c r="H2849"/>
  <c r="K2848"/>
  <c r="J2847"/>
  <c r="L2835"/>
  <c r="K2835"/>
  <c r="L2836"/>
  <c r="J2833"/>
  <c r="K2834"/>
  <c r="L2834"/>
  <c r="H2832"/>
  <c r="H2831" s="1"/>
  <c r="K2820"/>
  <c r="J2819"/>
  <c r="H2816"/>
  <c r="J2803"/>
  <c r="K2804"/>
  <c r="L2775"/>
  <c r="L2784"/>
  <c r="K2780"/>
  <c r="J2779"/>
  <c r="J2774" s="1"/>
  <c r="L2780"/>
  <c r="H2779"/>
  <c r="H2774" s="1"/>
  <c r="K2763"/>
  <c r="L2763"/>
  <c r="K2762"/>
  <c r="J2761"/>
  <c r="G1511" i="2"/>
  <c r="H2762" i="1"/>
  <c r="H2761" s="1"/>
  <c r="K2714"/>
  <c r="I2553"/>
  <c r="I2552" s="1"/>
  <c r="K2713"/>
  <c r="J2712"/>
  <c r="L2712" s="1"/>
  <c r="L2714"/>
  <c r="L2748"/>
  <c r="K2748"/>
  <c r="J2746"/>
  <c r="K2747"/>
  <c r="J2723"/>
  <c r="K2723" s="1"/>
  <c r="K2724"/>
  <c r="H2732"/>
  <c r="L2732" s="1"/>
  <c r="L2733"/>
  <c r="H2724"/>
  <c r="L2724" s="1"/>
  <c r="K2695"/>
  <c r="J2694"/>
  <c r="L2695"/>
  <c r="H2694"/>
  <c r="J2680"/>
  <c r="K2681"/>
  <c r="L2681"/>
  <c r="H2671"/>
  <c r="L2659"/>
  <c r="K2659"/>
  <c r="K2658"/>
  <c r="J2657"/>
  <c r="H2658"/>
  <c r="L2658" s="1"/>
  <c r="H2646"/>
  <c r="L2646" s="1"/>
  <c r="K2637"/>
  <c r="J2636"/>
  <c r="J2622"/>
  <c r="K2623"/>
  <c r="L2623"/>
  <c r="H2622"/>
  <c r="K2609"/>
  <c r="J2608"/>
  <c r="L2609"/>
  <c r="L2611"/>
  <c r="H2608"/>
  <c r="L2610"/>
  <c r="H2531"/>
  <c r="L2531" s="1"/>
  <c r="L2532"/>
  <c r="L2523"/>
  <c r="I2428"/>
  <c r="J2561"/>
  <c r="K2561" s="1"/>
  <c r="L2574"/>
  <c r="L2498"/>
  <c r="L2494"/>
  <c r="H2443"/>
  <c r="L2443" s="1"/>
  <c r="L2444"/>
  <c r="H2437"/>
  <c r="L2438"/>
  <c r="J2450"/>
  <c r="K2451"/>
  <c r="K2472"/>
  <c r="J2477"/>
  <c r="K2477" s="1"/>
  <c r="H2477"/>
  <c r="L2472"/>
  <c r="L2451"/>
  <c r="H2450"/>
  <c r="J2430"/>
  <c r="K2431"/>
  <c r="L2431"/>
  <c r="L2562"/>
  <c r="H2561"/>
  <c r="H2553" s="1"/>
  <c r="J2554"/>
  <c r="K2555"/>
  <c r="L2555"/>
  <c r="J2543"/>
  <c r="K2544"/>
  <c r="L2544"/>
  <c r="H2542"/>
  <c r="K2602"/>
  <c r="J2601"/>
  <c r="L2601" s="1"/>
  <c r="J2592"/>
  <c r="K2593"/>
  <c r="H2600"/>
  <c r="H2591"/>
  <c r="K2418"/>
  <c r="K2417"/>
  <c r="J2416"/>
  <c r="L2418"/>
  <c r="H2417"/>
  <c r="L2407"/>
  <c r="K2354"/>
  <c r="K2340"/>
  <c r="L2340"/>
  <c r="L2009"/>
  <c r="I629"/>
  <c r="I628" s="1"/>
  <c r="I513" s="1"/>
  <c r="I490" s="1"/>
  <c r="I2333"/>
  <c r="I2311" s="1"/>
  <c r="J1941"/>
  <c r="K1941" s="1"/>
  <c r="L2242"/>
  <c r="L2354"/>
  <c r="J1146"/>
  <c r="K1146" s="1"/>
  <c r="L2394"/>
  <c r="K2316"/>
  <c r="J2315"/>
  <c r="L2283"/>
  <c r="H2326"/>
  <c r="L2327"/>
  <c r="J2393"/>
  <c r="J2392" s="1"/>
  <c r="K2394"/>
  <c r="H2393"/>
  <c r="H2392" s="1"/>
  <c r="K2335"/>
  <c r="H2335"/>
  <c r="H2334" s="1"/>
  <c r="H2241"/>
  <c r="K2283"/>
  <c r="I2239"/>
  <c r="I2238" s="1"/>
  <c r="I2237" s="1"/>
  <c r="L1616"/>
  <c r="J2282"/>
  <c r="K2282" s="1"/>
  <c r="H2260"/>
  <c r="L2260" s="1"/>
  <c r="J2240"/>
  <c r="J2239" s="1"/>
  <c r="H2281"/>
  <c r="H2280" s="1"/>
  <c r="K2306"/>
  <c r="J2305"/>
  <c r="K2222"/>
  <c r="J2221"/>
  <c r="L2222"/>
  <c r="H2221"/>
  <c r="L2190"/>
  <c r="J2169"/>
  <c r="J2202"/>
  <c r="K2202" s="1"/>
  <c r="L2207"/>
  <c r="L2174"/>
  <c r="H2202"/>
  <c r="H2169"/>
  <c r="J2126"/>
  <c r="K2126" s="1"/>
  <c r="L2134"/>
  <c r="H2126"/>
  <c r="L1991"/>
  <c r="J2111"/>
  <c r="K2111" s="1"/>
  <c r="H1941"/>
  <c r="H1940" s="1"/>
  <c r="H1939" s="1"/>
  <c r="I1865"/>
  <c r="I1775" s="1"/>
  <c r="L2106"/>
  <c r="J970"/>
  <c r="J969" s="1"/>
  <c r="K969" s="1"/>
  <c r="L1517"/>
  <c r="I1086"/>
  <c r="I1085" s="1"/>
  <c r="I986" s="1"/>
  <c r="I955" s="1"/>
  <c r="H1585"/>
  <c r="H1584" s="1"/>
  <c r="J1627"/>
  <c r="K1627" s="1"/>
  <c r="K1921"/>
  <c r="L1921"/>
  <c r="J757"/>
  <c r="J756" s="1"/>
  <c r="K756" s="1"/>
  <c r="K892"/>
  <c r="L1702"/>
  <c r="J884"/>
  <c r="K884" s="1"/>
  <c r="L1504"/>
  <c r="L1731"/>
  <c r="J1744"/>
  <c r="J1743" s="1"/>
  <c r="K1877"/>
  <c r="J1876"/>
  <c r="L1877"/>
  <c r="H1875"/>
  <c r="H1874" s="1"/>
  <c r="K1868"/>
  <c r="J1867"/>
  <c r="L1868"/>
  <c r="H1867"/>
  <c r="J1848"/>
  <c r="K1854"/>
  <c r="L1854"/>
  <c r="L1849"/>
  <c r="H1848"/>
  <c r="L1447"/>
  <c r="L1751"/>
  <c r="L225"/>
  <c r="K1447"/>
  <c r="K949"/>
  <c r="L1827"/>
  <c r="J1803"/>
  <c r="J1802" s="1"/>
  <c r="K1802" s="1"/>
  <c r="L1817"/>
  <c r="H1803"/>
  <c r="H1802" s="1"/>
  <c r="K1792"/>
  <c r="L1792"/>
  <c r="K1791"/>
  <c r="H1791"/>
  <c r="L1791" s="1"/>
  <c r="J1778"/>
  <c r="K1779"/>
  <c r="L1783"/>
  <c r="H1777"/>
  <c r="L1745"/>
  <c r="H1744"/>
  <c r="H1743" s="1"/>
  <c r="J1729"/>
  <c r="K1730"/>
  <c r="L1730"/>
  <c r="H1729"/>
  <c r="L1685"/>
  <c r="L1716"/>
  <c r="I1614"/>
  <c r="I1605" s="1"/>
  <c r="L382"/>
  <c r="H1279"/>
  <c r="H1278" s="1"/>
  <c r="J1585"/>
  <c r="J1584" s="1"/>
  <c r="K1584" s="1"/>
  <c r="L1628"/>
  <c r="J1708"/>
  <c r="K1709"/>
  <c r="J1663"/>
  <c r="K1664"/>
  <c r="L1664"/>
  <c r="L1671"/>
  <c r="H1663"/>
  <c r="H1662" s="1"/>
  <c r="H1627"/>
  <c r="L1576"/>
  <c r="I1484"/>
  <c r="I827"/>
  <c r="I769" s="1"/>
  <c r="L1530"/>
  <c r="J1503"/>
  <c r="L1503" s="1"/>
  <c r="K1497"/>
  <c r="J1496"/>
  <c r="K1548"/>
  <c r="J1547"/>
  <c r="L1548"/>
  <c r="J1554"/>
  <c r="K1555"/>
  <c r="K1523"/>
  <c r="J1522"/>
  <c r="K1522" s="1"/>
  <c r="L1567"/>
  <c r="K1567"/>
  <c r="J1566"/>
  <c r="K1576"/>
  <c r="J1575"/>
  <c r="K1575" s="1"/>
  <c r="L1586"/>
  <c r="H1575"/>
  <c r="H1566"/>
  <c r="L1555"/>
  <c r="H1554"/>
  <c r="H1502"/>
  <c r="L1497"/>
  <c r="H1496"/>
  <c r="K1487"/>
  <c r="J1486"/>
  <c r="E1465" i="2"/>
  <c r="E1432" s="1"/>
  <c r="J1188" i="1"/>
  <c r="K1188" s="1"/>
  <c r="K1189"/>
  <c r="L305"/>
  <c r="L640"/>
  <c r="J1060"/>
  <c r="K1060" s="1"/>
  <c r="H1036"/>
  <c r="H1035" s="1"/>
  <c r="H957"/>
  <c r="L957" s="1"/>
  <c r="L1147"/>
  <c r="H1146"/>
  <c r="L415"/>
  <c r="L1476"/>
  <c r="J1279"/>
  <c r="J1278" s="1"/>
  <c r="L1280"/>
  <c r="L1439"/>
  <c r="L1446"/>
  <c r="J1271"/>
  <c r="L1271" s="1"/>
  <c r="K1272"/>
  <c r="H1270"/>
  <c r="H1265"/>
  <c r="L1265" s="1"/>
  <c r="J1468"/>
  <c r="K1469"/>
  <c r="L1469"/>
  <c r="K1476"/>
  <c r="J1475"/>
  <c r="H1475"/>
  <c r="H1474" s="1"/>
  <c r="J1257"/>
  <c r="K1258"/>
  <c r="L1258"/>
  <c r="K1218"/>
  <c r="J1217"/>
  <c r="L1225"/>
  <c r="H1217"/>
  <c r="J1182"/>
  <c r="K1183"/>
  <c r="L1183"/>
  <c r="L1105"/>
  <c r="L1206"/>
  <c r="H1201"/>
  <c r="L1201" s="1"/>
  <c r="H1188"/>
  <c r="L1087"/>
  <c r="L1029"/>
  <c r="H992"/>
  <c r="L645"/>
  <c r="F1465" i="2"/>
  <c r="F1432" s="1"/>
  <c r="F1511"/>
  <c r="F1499" s="1"/>
  <c r="H432" i="1"/>
  <c r="I263"/>
  <c r="I208" s="1"/>
  <c r="H688"/>
  <c r="K382"/>
  <c r="J993"/>
  <c r="J992" s="1"/>
  <c r="L474"/>
  <c r="H918"/>
  <c r="H905" s="1"/>
  <c r="H987"/>
  <c r="L988"/>
  <c r="F128" i="2"/>
  <c r="F10" s="1"/>
  <c r="G128"/>
  <c r="H979" i="1"/>
  <c r="L979" s="1"/>
  <c r="L980"/>
  <c r="K315"/>
  <c r="H515"/>
  <c r="H514" s="1"/>
  <c r="J314"/>
  <c r="J313" s="1"/>
  <c r="K313" s="1"/>
  <c r="J1069"/>
  <c r="L1069" s="1"/>
  <c r="J644"/>
  <c r="K644" s="1"/>
  <c r="L994"/>
  <c r="K1070"/>
  <c r="J828"/>
  <c r="H252"/>
  <c r="L252" s="1"/>
  <c r="L322"/>
  <c r="L608"/>
  <c r="L1019"/>
  <c r="L1075"/>
  <c r="K1036"/>
  <c r="K1035"/>
  <c r="H1060"/>
  <c r="L1061"/>
  <c r="K957"/>
  <c r="H970"/>
  <c r="L913"/>
  <c r="K948"/>
  <c r="J947"/>
  <c r="K947" s="1"/>
  <c r="K942"/>
  <c r="K913"/>
  <c r="J918"/>
  <c r="J905" s="1"/>
  <c r="K919"/>
  <c r="L919"/>
  <c r="H883"/>
  <c r="L839"/>
  <c r="H829"/>
  <c r="H828" s="1"/>
  <c r="L817"/>
  <c r="K803"/>
  <c r="L803"/>
  <c r="H801"/>
  <c r="L772"/>
  <c r="L659"/>
  <c r="J748"/>
  <c r="L758"/>
  <c r="E10" i="2"/>
  <c r="J771" i="1"/>
  <c r="K771" s="1"/>
  <c r="K782"/>
  <c r="J781"/>
  <c r="H782"/>
  <c r="H781" s="1"/>
  <c r="H770"/>
  <c r="H756"/>
  <c r="L749"/>
  <c r="H748"/>
  <c r="L740"/>
  <c r="J739"/>
  <c r="L739" s="1"/>
  <c r="K722"/>
  <c r="G1465" i="2"/>
  <c r="L156" i="1"/>
  <c r="H155"/>
  <c r="H154" s="1"/>
  <c r="K569"/>
  <c r="J561"/>
  <c r="J560" s="1"/>
  <c r="K560" s="1"/>
  <c r="K156"/>
  <c r="L46"/>
  <c r="H644"/>
  <c r="K608"/>
  <c r="J607"/>
  <c r="I155"/>
  <c r="I154" s="1"/>
  <c r="I8" s="1"/>
  <c r="I457"/>
  <c r="I456" s="1"/>
  <c r="I377" s="1"/>
  <c r="L55"/>
  <c r="J514"/>
  <c r="K514" s="1"/>
  <c r="K694"/>
  <c r="K688"/>
  <c r="L694"/>
  <c r="L678"/>
  <c r="E2106" i="2"/>
  <c r="L624" i="1"/>
  <c r="L569"/>
  <c r="L540"/>
  <c r="L727"/>
  <c r="K624"/>
  <c r="J623"/>
  <c r="H623"/>
  <c r="H622" s="1"/>
  <c r="J616"/>
  <c r="K617"/>
  <c r="H615"/>
  <c r="H607"/>
  <c r="H606" s="1"/>
  <c r="L579"/>
  <c r="H561"/>
  <c r="H560" s="1"/>
  <c r="L541"/>
  <c r="J502"/>
  <c r="K502" s="1"/>
  <c r="K503"/>
  <c r="L503"/>
  <c r="H502"/>
  <c r="J492"/>
  <c r="K493"/>
  <c r="K498"/>
  <c r="L498"/>
  <c r="H493"/>
  <c r="L493" s="1"/>
  <c r="J463"/>
  <c r="K463" s="1"/>
  <c r="J458"/>
  <c r="K459"/>
  <c r="L442"/>
  <c r="J432"/>
  <c r="K432" s="1"/>
  <c r="L464"/>
  <c r="H463"/>
  <c r="H457" s="1"/>
  <c r="K403"/>
  <c r="L403"/>
  <c r="J393"/>
  <c r="K394"/>
  <c r="L394"/>
  <c r="H393"/>
  <c r="K381"/>
  <c r="J380"/>
  <c r="L380" s="1"/>
  <c r="H379"/>
  <c r="L372"/>
  <c r="G1906" i="2"/>
  <c r="E1905"/>
  <c r="E1903" s="1"/>
  <c r="G1002"/>
  <c r="J279" i="1"/>
  <c r="K279" s="1"/>
  <c r="K371"/>
  <c r="J370"/>
  <c r="L371"/>
  <c r="L286"/>
  <c r="L280"/>
  <c r="H279"/>
  <c r="K266"/>
  <c r="J265"/>
  <c r="L266"/>
  <c r="H265"/>
  <c r="K246"/>
  <c r="J245"/>
  <c r="L246"/>
  <c r="L234"/>
  <c r="L224"/>
  <c r="J219"/>
  <c r="J218" s="1"/>
  <c r="H218"/>
  <c r="J211"/>
  <c r="K212"/>
  <c r="L212"/>
  <c r="K197"/>
  <c r="H196"/>
  <c r="H195" s="1"/>
  <c r="K188"/>
  <c r="L188"/>
  <c r="J187"/>
  <c r="K177"/>
  <c r="J176"/>
  <c r="F1030" i="2"/>
  <c r="F1001" s="1"/>
  <c r="H177" i="1"/>
  <c r="L177" s="1"/>
  <c r="J45"/>
  <c r="K45" s="1"/>
  <c r="H45"/>
  <c r="H40" s="1"/>
  <c r="G1030" i="2"/>
  <c r="J154" i="1"/>
  <c r="K154" s="1"/>
  <c r="K155"/>
  <c r="K148"/>
  <c r="J147"/>
  <c r="K147" s="1"/>
  <c r="H148"/>
  <c r="L148" s="1"/>
  <c r="J19"/>
  <c r="K19" s="1"/>
  <c r="K20"/>
  <c r="E1030" i="2"/>
  <c r="G2071"/>
  <c r="K121" i="1"/>
  <c r="J120"/>
  <c r="L137"/>
  <c r="H119"/>
  <c r="G1913" i="2"/>
  <c r="J107" i="1"/>
  <c r="J106" s="1"/>
  <c r="K108"/>
  <c r="L108"/>
  <c r="H107"/>
  <c r="H106" s="1"/>
  <c r="L96"/>
  <c r="E1002" i="2"/>
  <c r="K79" i="1"/>
  <c r="J78"/>
  <c r="J95"/>
  <c r="K95" s="1"/>
  <c r="K96"/>
  <c r="H95"/>
  <c r="L97"/>
  <c r="L88"/>
  <c r="H78"/>
  <c r="L79"/>
  <c r="L41"/>
  <c r="J67"/>
  <c r="K67" s="1"/>
  <c r="K68"/>
  <c r="L68"/>
  <c r="H67"/>
  <c r="G1241" i="2"/>
  <c r="K31" i="1"/>
  <c r="K30"/>
  <c r="L31"/>
  <c r="L12"/>
  <c r="J11"/>
  <c r="K12"/>
  <c r="H11"/>
  <c r="H10" s="1"/>
  <c r="I1350" i="2" l="1"/>
  <c r="H1350"/>
  <c r="H1600"/>
  <c r="I1600"/>
  <c r="H2038"/>
  <c r="I2038"/>
  <c r="H1995"/>
  <c r="I1995"/>
  <c r="H1157"/>
  <c r="I1157"/>
  <c r="H1218"/>
  <c r="I1218"/>
  <c r="H1575"/>
  <c r="I1575"/>
  <c r="H388"/>
  <c r="I388"/>
  <c r="H296"/>
  <c r="I296"/>
  <c r="I1113"/>
  <c r="H1113"/>
  <c r="H1158"/>
  <c r="I1158"/>
  <c r="H1906"/>
  <c r="I1906"/>
  <c r="H800"/>
  <c r="I800"/>
  <c r="H1778"/>
  <c r="I1778"/>
  <c r="H1475"/>
  <c r="I1475"/>
  <c r="I1525"/>
  <c r="H1525"/>
  <c r="H762"/>
  <c r="I762"/>
  <c r="G1806"/>
  <c r="H1850"/>
  <c r="I1850"/>
  <c r="I1835"/>
  <c r="H1835"/>
  <c r="H1976"/>
  <c r="I1976"/>
  <c r="I1229"/>
  <c r="H1229"/>
  <c r="H1913"/>
  <c r="I1913"/>
  <c r="I201"/>
  <c r="H201"/>
  <c r="H167"/>
  <c r="I167"/>
  <c r="H1152"/>
  <c r="I1152"/>
  <c r="I745"/>
  <c r="H745"/>
  <c r="H646"/>
  <c r="I646"/>
  <c r="H1769"/>
  <c r="I1769"/>
  <c r="H1351"/>
  <c r="I1351"/>
  <c r="H1446"/>
  <c r="I1446"/>
  <c r="I1466"/>
  <c r="H1466"/>
  <c r="H1827"/>
  <c r="I1827"/>
  <c r="I1500"/>
  <c r="H1500"/>
  <c r="G166"/>
  <c r="I166" s="1"/>
  <c r="G724"/>
  <c r="I1002"/>
  <c r="H1002"/>
  <c r="H1956"/>
  <c r="I1956"/>
  <c r="H1796"/>
  <c r="I1796"/>
  <c r="I1601"/>
  <c r="H1601"/>
  <c r="H1325"/>
  <c r="I1325"/>
  <c r="H1562"/>
  <c r="I1562"/>
  <c r="G1561"/>
  <c r="H1886"/>
  <c r="I1886"/>
  <c r="H1209"/>
  <c r="I1209"/>
  <c r="H76"/>
  <c r="I76"/>
  <c r="H1030"/>
  <c r="I1030"/>
  <c r="H1939"/>
  <c r="I1939"/>
  <c r="H1625"/>
  <c r="I1625"/>
  <c r="I1592"/>
  <c r="H1592"/>
  <c r="H1679"/>
  <c r="H1196"/>
  <c r="I1196"/>
  <c r="I2106"/>
  <c r="G2100"/>
  <c r="H2024"/>
  <c r="I2024"/>
  <c r="H966"/>
  <c r="I966"/>
  <c r="H2071"/>
  <c r="I2071"/>
  <c r="H1097"/>
  <c r="I1097"/>
  <c r="H2019"/>
  <c r="I2019"/>
  <c r="H2090"/>
  <c r="I2090"/>
  <c r="H2005"/>
  <c r="I2005"/>
  <c r="I1387"/>
  <c r="H1387"/>
  <c r="H1633"/>
  <c r="I1633"/>
  <c r="H1135"/>
  <c r="I1135"/>
  <c r="H2112"/>
  <c r="I2112"/>
  <c r="G1499"/>
  <c r="H1511"/>
  <c r="I1511"/>
  <c r="I1121"/>
  <c r="H1121"/>
  <c r="H1019"/>
  <c r="I1019"/>
  <c r="H1989"/>
  <c r="I1989"/>
  <c r="H993"/>
  <c r="I993"/>
  <c r="G1432"/>
  <c r="H1465"/>
  <c r="I1465"/>
  <c r="I1057"/>
  <c r="H1057"/>
  <c r="H1493"/>
  <c r="I1493"/>
  <c r="I129"/>
  <c r="H129"/>
  <c r="I70"/>
  <c r="H70"/>
  <c r="H1672"/>
  <c r="I1672"/>
  <c r="I1102"/>
  <c r="H1102"/>
  <c r="H1984"/>
  <c r="I1984"/>
  <c r="G1983"/>
  <c r="H2000"/>
  <c r="I2000"/>
  <c r="G799"/>
  <c r="I974"/>
  <c r="H974"/>
  <c r="I54"/>
  <c r="H54"/>
  <c r="G1994"/>
  <c r="H1241"/>
  <c r="I1241"/>
  <c r="I2018"/>
  <c r="H2018"/>
  <c r="H712"/>
  <c r="I712"/>
  <c r="I1414"/>
  <c r="H1414"/>
  <c r="H664"/>
  <c r="I664"/>
  <c r="H1259"/>
  <c r="I1259"/>
  <c r="G1258"/>
  <c r="H1454"/>
  <c r="I1454"/>
  <c r="H1424"/>
  <c r="I1424"/>
  <c r="H81"/>
  <c r="I81"/>
  <c r="G387"/>
  <c r="G1731"/>
  <c r="G10"/>
  <c r="I128"/>
  <c r="H128"/>
  <c r="E2100"/>
  <c r="E1981" s="1"/>
  <c r="G1937"/>
  <c r="F8"/>
  <c r="F2122" s="1"/>
  <c r="F2126" s="1"/>
  <c r="G1217"/>
  <c r="G1056"/>
  <c r="G1001"/>
  <c r="E1001"/>
  <c r="I2940" i="1"/>
  <c r="I2943" s="1"/>
  <c r="L1036"/>
  <c r="K2931"/>
  <c r="J2930"/>
  <c r="K2930" s="1"/>
  <c r="L2932"/>
  <c r="H2931"/>
  <c r="H2930" s="1"/>
  <c r="J2920"/>
  <c r="K2921"/>
  <c r="L2921"/>
  <c r="H2920"/>
  <c r="H2900"/>
  <c r="L2900" s="1"/>
  <c r="K2900"/>
  <c r="J2711"/>
  <c r="K2711" s="1"/>
  <c r="K2712"/>
  <c r="L2515"/>
  <c r="J2505"/>
  <c r="K2515"/>
  <c r="K2874"/>
  <c r="L2874"/>
  <c r="K2860"/>
  <c r="L2860"/>
  <c r="J2859"/>
  <c r="J2858" s="1"/>
  <c r="H2848"/>
  <c r="J2846"/>
  <c r="K2847"/>
  <c r="L2803"/>
  <c r="J2802"/>
  <c r="J2788" s="1"/>
  <c r="J2832"/>
  <c r="L2832" s="1"/>
  <c r="K2833"/>
  <c r="L2833"/>
  <c r="K2819"/>
  <c r="J2818"/>
  <c r="L2819"/>
  <c r="H2815"/>
  <c r="L2802"/>
  <c r="K2803"/>
  <c r="K2779"/>
  <c r="L2779"/>
  <c r="J2760"/>
  <c r="K2761"/>
  <c r="L2762"/>
  <c r="H2760"/>
  <c r="L2761"/>
  <c r="H2471"/>
  <c r="J2471"/>
  <c r="K2471" s="1"/>
  <c r="J2553"/>
  <c r="I2427"/>
  <c r="K970"/>
  <c r="J2745"/>
  <c r="K2746"/>
  <c r="L2746"/>
  <c r="H2723"/>
  <c r="L2723" s="1"/>
  <c r="K2694"/>
  <c r="L2694"/>
  <c r="K2680"/>
  <c r="J2671"/>
  <c r="L2680"/>
  <c r="H2670"/>
  <c r="H2669" s="1"/>
  <c r="H2668" s="1"/>
  <c r="K2657"/>
  <c r="J2656"/>
  <c r="H2657"/>
  <c r="H2656" s="1"/>
  <c r="H2637"/>
  <c r="L2637" s="1"/>
  <c r="J2635"/>
  <c r="K2636"/>
  <c r="J2621"/>
  <c r="K2622"/>
  <c r="L2622"/>
  <c r="H2621"/>
  <c r="K2608"/>
  <c r="J2607"/>
  <c r="K2607" s="1"/>
  <c r="L2608"/>
  <c r="H2607"/>
  <c r="L2561"/>
  <c r="L2437"/>
  <c r="H2436"/>
  <c r="K2450"/>
  <c r="J2449"/>
  <c r="L2477"/>
  <c r="L2450"/>
  <c r="H2449"/>
  <c r="K2430"/>
  <c r="J2429"/>
  <c r="L2430"/>
  <c r="H2552"/>
  <c r="K2554"/>
  <c r="L2554"/>
  <c r="K2543"/>
  <c r="J2542"/>
  <c r="L2543"/>
  <c r="H2541"/>
  <c r="K2601"/>
  <c r="J2600"/>
  <c r="K2600" s="1"/>
  <c r="K2592"/>
  <c r="J2591"/>
  <c r="L2592"/>
  <c r="H2590"/>
  <c r="J2415"/>
  <c r="K2415" s="1"/>
  <c r="K2416"/>
  <c r="L2417"/>
  <c r="H2416"/>
  <c r="K757"/>
  <c r="J1086"/>
  <c r="K1086" s="1"/>
  <c r="J1059"/>
  <c r="K1059" s="1"/>
  <c r="J1940"/>
  <c r="L1940" s="1"/>
  <c r="J2314"/>
  <c r="L2315"/>
  <c r="K2315"/>
  <c r="H2240"/>
  <c r="H2239" s="1"/>
  <c r="L1146"/>
  <c r="L2241"/>
  <c r="L2326"/>
  <c r="K2393"/>
  <c r="K2392"/>
  <c r="L2393"/>
  <c r="H2333"/>
  <c r="H2311" s="1"/>
  <c r="K2334"/>
  <c r="L2335"/>
  <c r="L2334"/>
  <c r="J2281"/>
  <c r="J2280" s="1"/>
  <c r="K2280" s="1"/>
  <c r="L2282"/>
  <c r="L757"/>
  <c r="H2168"/>
  <c r="K2240"/>
  <c r="J2304"/>
  <c r="K2305"/>
  <c r="L2305"/>
  <c r="L2221"/>
  <c r="J2220"/>
  <c r="K2221"/>
  <c r="H2220"/>
  <c r="H2219" s="1"/>
  <c r="K2169"/>
  <c r="J2168"/>
  <c r="K2168" s="1"/>
  <c r="L2202"/>
  <c r="L2169"/>
  <c r="L2126"/>
  <c r="J2125"/>
  <c r="K2125" s="1"/>
  <c r="H2125"/>
  <c r="L2111"/>
  <c r="L1941"/>
  <c r="J1615"/>
  <c r="K1615" s="1"/>
  <c r="L884"/>
  <c r="J1662"/>
  <c r="K1662" s="1"/>
  <c r="K1744"/>
  <c r="J883"/>
  <c r="K883" s="1"/>
  <c r="K1876"/>
  <c r="J1875"/>
  <c r="J1874" s="1"/>
  <c r="L1876"/>
  <c r="K1867"/>
  <c r="J1866"/>
  <c r="L1867"/>
  <c r="H1866"/>
  <c r="K1848"/>
  <c r="J1847"/>
  <c r="L1848"/>
  <c r="H1847"/>
  <c r="L1627"/>
  <c r="H1615"/>
  <c r="K1803"/>
  <c r="K561"/>
  <c r="L1803"/>
  <c r="J1790"/>
  <c r="K1790" s="1"/>
  <c r="L1802"/>
  <c r="H1790"/>
  <c r="H1789" s="1"/>
  <c r="K1778"/>
  <c r="J1777"/>
  <c r="L1778"/>
  <c r="H1776"/>
  <c r="J1742"/>
  <c r="K1742" s="1"/>
  <c r="K1743"/>
  <c r="L1743"/>
  <c r="L1744"/>
  <c r="H1742"/>
  <c r="K1729"/>
  <c r="J1728"/>
  <c r="L1729"/>
  <c r="H1728"/>
  <c r="H1727" s="1"/>
  <c r="K1708"/>
  <c r="L1708"/>
  <c r="K1585"/>
  <c r="L1585"/>
  <c r="K1663"/>
  <c r="L1663"/>
  <c r="H1086"/>
  <c r="H1085" s="1"/>
  <c r="L1522"/>
  <c r="K1503"/>
  <c r="J1502"/>
  <c r="K1554"/>
  <c r="J1553"/>
  <c r="K1553" s="1"/>
  <c r="J1495"/>
  <c r="K1495" s="1"/>
  <c r="K1496"/>
  <c r="K1566"/>
  <c r="J1565"/>
  <c r="K1565" s="1"/>
  <c r="L1575"/>
  <c r="K1547"/>
  <c r="J1546"/>
  <c r="L1547"/>
  <c r="L1584"/>
  <c r="L1566"/>
  <c r="H1565"/>
  <c r="L1554"/>
  <c r="H1553"/>
  <c r="H1501"/>
  <c r="H1495"/>
  <c r="L1496"/>
  <c r="K1486"/>
  <c r="L1486"/>
  <c r="L1188"/>
  <c r="J18"/>
  <c r="K18" s="1"/>
  <c r="L19"/>
  <c r="K1279"/>
  <c r="L1279"/>
  <c r="K1278"/>
  <c r="J1277"/>
  <c r="K1277" s="1"/>
  <c r="L1278"/>
  <c r="H1277"/>
  <c r="K1271"/>
  <c r="J1270"/>
  <c r="L1270" s="1"/>
  <c r="H1264"/>
  <c r="K1468"/>
  <c r="L1468"/>
  <c r="K1475"/>
  <c r="J1474"/>
  <c r="K1474" s="1"/>
  <c r="L1475"/>
  <c r="K1217"/>
  <c r="J1216"/>
  <c r="J1256"/>
  <c r="K1257"/>
  <c r="L1257"/>
  <c r="H1216"/>
  <c r="L1217"/>
  <c r="K1182"/>
  <c r="L1182"/>
  <c r="K993"/>
  <c r="L993"/>
  <c r="H969"/>
  <c r="J264"/>
  <c r="J263" s="1"/>
  <c r="K1069"/>
  <c r="J1068"/>
  <c r="K1068" s="1"/>
  <c r="J747"/>
  <c r="J746" s="1"/>
  <c r="K746" s="1"/>
  <c r="L987"/>
  <c r="K314"/>
  <c r="L314"/>
  <c r="L432"/>
  <c r="L515"/>
  <c r="K748"/>
  <c r="J956"/>
  <c r="K956" s="1"/>
  <c r="H251"/>
  <c r="H245" s="1"/>
  <c r="L245" s="1"/>
  <c r="L1035"/>
  <c r="L1060"/>
  <c r="H1059"/>
  <c r="K992"/>
  <c r="L992"/>
  <c r="J941"/>
  <c r="K941" s="1"/>
  <c r="K918"/>
  <c r="L918"/>
  <c r="L905"/>
  <c r="H904"/>
  <c r="K828"/>
  <c r="L829"/>
  <c r="L828"/>
  <c r="H827"/>
  <c r="K802"/>
  <c r="J801"/>
  <c r="L801" s="1"/>
  <c r="L802"/>
  <c r="L756"/>
  <c r="H264"/>
  <c r="H263" s="1"/>
  <c r="L771"/>
  <c r="J770"/>
  <c r="K770" s="1"/>
  <c r="L781"/>
  <c r="K781"/>
  <c r="L782"/>
  <c r="L748"/>
  <c r="H747"/>
  <c r="L644"/>
  <c r="H629"/>
  <c r="H628" s="1"/>
  <c r="K607"/>
  <c r="J606"/>
  <c r="K606" s="1"/>
  <c r="L45"/>
  <c r="J40"/>
  <c r="L40" s="1"/>
  <c r="J457"/>
  <c r="J456" s="1"/>
  <c r="K456" s="1"/>
  <c r="J629"/>
  <c r="J402"/>
  <c r="J401" s="1"/>
  <c r="K401" s="1"/>
  <c r="L688"/>
  <c r="L561"/>
  <c r="J622"/>
  <c r="K622" s="1"/>
  <c r="K623"/>
  <c r="L623"/>
  <c r="K616"/>
  <c r="J615"/>
  <c r="L616"/>
  <c r="L607"/>
  <c r="L560"/>
  <c r="L514"/>
  <c r="L502"/>
  <c r="K492"/>
  <c r="J491"/>
  <c r="H492"/>
  <c r="H491" s="1"/>
  <c r="K458"/>
  <c r="L458"/>
  <c r="L463"/>
  <c r="K393"/>
  <c r="J392"/>
  <c r="K392" s="1"/>
  <c r="H392"/>
  <c r="L393"/>
  <c r="J379"/>
  <c r="L379" s="1"/>
  <c r="K380"/>
  <c r="L313"/>
  <c r="L279"/>
  <c r="J369"/>
  <c r="K370"/>
  <c r="L370"/>
  <c r="K265"/>
  <c r="L265"/>
  <c r="J217"/>
  <c r="K217" s="1"/>
  <c r="K245"/>
  <c r="L219"/>
  <c r="K219"/>
  <c r="K218"/>
  <c r="L218"/>
  <c r="K211"/>
  <c r="L211"/>
  <c r="J210"/>
  <c r="K196"/>
  <c r="H194"/>
  <c r="L196"/>
  <c r="J186"/>
  <c r="K187"/>
  <c r="L187"/>
  <c r="J175"/>
  <c r="K175" s="1"/>
  <c r="K176"/>
  <c r="H176"/>
  <c r="L176" s="1"/>
  <c r="L78"/>
  <c r="L154"/>
  <c r="L155"/>
  <c r="H147"/>
  <c r="L147" s="1"/>
  <c r="K120"/>
  <c r="J119"/>
  <c r="K119" s="1"/>
  <c r="L120"/>
  <c r="G1905" i="2"/>
  <c r="L107" i="1"/>
  <c r="K107"/>
  <c r="L95"/>
  <c r="J77"/>
  <c r="K78"/>
  <c r="H77"/>
  <c r="H76" s="1"/>
  <c r="L67"/>
  <c r="H39"/>
  <c r="H17" s="1"/>
  <c r="L30"/>
  <c r="K11"/>
  <c r="J10"/>
  <c r="L10" s="1"/>
  <c r="L11"/>
  <c r="H9"/>
  <c r="I1937" i="2" l="1"/>
  <c r="H1937"/>
  <c r="H1499"/>
  <c r="I1499"/>
  <c r="I724"/>
  <c r="H724"/>
  <c r="H1432"/>
  <c r="I1432"/>
  <c r="H1001"/>
  <c r="I1001"/>
  <c r="H1994"/>
  <c r="I1994"/>
  <c r="I1983"/>
  <c r="H1983"/>
  <c r="I1561"/>
  <c r="H1561"/>
  <c r="H1806"/>
  <c r="I1806"/>
  <c r="H166"/>
  <c r="G1903"/>
  <c r="H1905"/>
  <c r="I1905"/>
  <c r="H1731"/>
  <c r="I1731"/>
  <c r="H1258"/>
  <c r="I1258"/>
  <c r="G1981"/>
  <c r="I2100"/>
  <c r="H799"/>
  <c r="I799"/>
  <c r="H387"/>
  <c r="I387"/>
  <c r="I1217"/>
  <c r="H1217"/>
  <c r="H1056"/>
  <c r="I1056"/>
  <c r="I10"/>
  <c r="H10"/>
  <c r="G8"/>
  <c r="L2471" i="1"/>
  <c r="L2931"/>
  <c r="L2930"/>
  <c r="J2919"/>
  <c r="K2919" s="1"/>
  <c r="K2920"/>
  <c r="L2920"/>
  <c r="H2919"/>
  <c r="L2899"/>
  <c r="K2899"/>
  <c r="J2898"/>
  <c r="K2858"/>
  <c r="L2858"/>
  <c r="K2505"/>
  <c r="L2505"/>
  <c r="L1059"/>
  <c r="L2711"/>
  <c r="J2693"/>
  <c r="K2693" s="1"/>
  <c r="K2873"/>
  <c r="L2873"/>
  <c r="H2872"/>
  <c r="L2859"/>
  <c r="K2859"/>
  <c r="H2847"/>
  <c r="J2845"/>
  <c r="K2845" s="1"/>
  <c r="K2846"/>
  <c r="J2831"/>
  <c r="K2832"/>
  <c r="L2818"/>
  <c r="K2818"/>
  <c r="J2817"/>
  <c r="K2802"/>
  <c r="K2788"/>
  <c r="K2774"/>
  <c r="H2773"/>
  <c r="L2774"/>
  <c r="J2759"/>
  <c r="K2759" s="1"/>
  <c r="K2760"/>
  <c r="L2760"/>
  <c r="H2759"/>
  <c r="K2745"/>
  <c r="J2744"/>
  <c r="L2745"/>
  <c r="H2693"/>
  <c r="K2671"/>
  <c r="J2670"/>
  <c r="L2671"/>
  <c r="J2655"/>
  <c r="K2655" s="1"/>
  <c r="K2656"/>
  <c r="L2656"/>
  <c r="H2655"/>
  <c r="L2657"/>
  <c r="H2636"/>
  <c r="L2636" s="1"/>
  <c r="K2635"/>
  <c r="J2634"/>
  <c r="K2634" s="1"/>
  <c r="K2621"/>
  <c r="J2620"/>
  <c r="K2620" s="1"/>
  <c r="L2621"/>
  <c r="H2620"/>
  <c r="L2607"/>
  <c r="L2600"/>
  <c r="J1085"/>
  <c r="K1085" s="1"/>
  <c r="K2449"/>
  <c r="J2428"/>
  <c r="H2435"/>
  <c r="L2436"/>
  <c r="L2449"/>
  <c r="K2429"/>
  <c r="L2429"/>
  <c r="L2553"/>
  <c r="K2553"/>
  <c r="J2552"/>
  <c r="K2542"/>
  <c r="J2541"/>
  <c r="K2541" s="1"/>
  <c r="L2542"/>
  <c r="J2590"/>
  <c r="K2590" s="1"/>
  <c r="K2591"/>
  <c r="L2591"/>
  <c r="L2416"/>
  <c r="H2415"/>
  <c r="L2415" s="1"/>
  <c r="J1939"/>
  <c r="K1939" s="1"/>
  <c r="J2333"/>
  <c r="L2333" s="1"/>
  <c r="K1940"/>
  <c r="J2313"/>
  <c r="K2314"/>
  <c r="L2314"/>
  <c r="L2240"/>
  <c r="L2392"/>
  <c r="L2281"/>
  <c r="K2281"/>
  <c r="L883"/>
  <c r="J827"/>
  <c r="K827" s="1"/>
  <c r="J2238"/>
  <c r="K2239"/>
  <c r="L2280"/>
  <c r="H2238"/>
  <c r="L2239"/>
  <c r="J2303"/>
  <c r="K2304"/>
  <c r="L2304"/>
  <c r="J2219"/>
  <c r="K2219" s="1"/>
  <c r="K2220"/>
  <c r="L2220"/>
  <c r="L2168"/>
  <c r="L2125"/>
  <c r="K1874"/>
  <c r="K1875"/>
  <c r="L1875"/>
  <c r="H1865"/>
  <c r="K1866"/>
  <c r="L1866"/>
  <c r="J1846"/>
  <c r="K1847"/>
  <c r="L1847"/>
  <c r="H1846"/>
  <c r="H1845" s="1"/>
  <c r="L1086"/>
  <c r="J1789"/>
  <c r="K1789" s="1"/>
  <c r="L1790"/>
  <c r="K1777"/>
  <c r="J1776"/>
  <c r="L1777"/>
  <c r="H1726"/>
  <c r="L1742"/>
  <c r="K1728"/>
  <c r="J1727"/>
  <c r="L1728"/>
  <c r="L18"/>
  <c r="J1614"/>
  <c r="J1605" s="1"/>
  <c r="L1662"/>
  <c r="H1614"/>
  <c r="H1605" s="1"/>
  <c r="L1615"/>
  <c r="L1553"/>
  <c r="J1501"/>
  <c r="K1501" s="1"/>
  <c r="K1502"/>
  <c r="L1502"/>
  <c r="K1546"/>
  <c r="J1545"/>
  <c r="L1546"/>
  <c r="L1565"/>
  <c r="L1495"/>
  <c r="H1485"/>
  <c r="H1484" s="1"/>
  <c r="H217"/>
  <c r="H208" s="1"/>
  <c r="L1277"/>
  <c r="H1263"/>
  <c r="K1270"/>
  <c r="J1264"/>
  <c r="L1474"/>
  <c r="K1256"/>
  <c r="L1256"/>
  <c r="J1215"/>
  <c r="K1215" s="1"/>
  <c r="K1216"/>
  <c r="H1215"/>
  <c r="L1216"/>
  <c r="H986"/>
  <c r="L251"/>
  <c r="K747"/>
  <c r="L1068"/>
  <c r="K40"/>
  <c r="L969"/>
  <c r="H956"/>
  <c r="J940"/>
  <c r="K940" s="1"/>
  <c r="K905"/>
  <c r="J904"/>
  <c r="H769"/>
  <c r="K801"/>
  <c r="J39"/>
  <c r="K39" s="1"/>
  <c r="L770"/>
  <c r="L606"/>
  <c r="H746"/>
  <c r="L746" s="1"/>
  <c r="L747"/>
  <c r="L629"/>
  <c r="J628"/>
  <c r="L628" s="1"/>
  <c r="K402"/>
  <c r="K629"/>
  <c r="L622"/>
  <c r="K615"/>
  <c r="L615"/>
  <c r="H513"/>
  <c r="H490" s="1"/>
  <c r="K491"/>
  <c r="L491"/>
  <c r="L492"/>
  <c r="K457"/>
  <c r="L457"/>
  <c r="H456"/>
  <c r="L456" s="1"/>
  <c r="L392"/>
  <c r="K379"/>
  <c r="J378"/>
  <c r="K369"/>
  <c r="L369"/>
  <c r="K263"/>
  <c r="K264"/>
  <c r="L264"/>
  <c r="K210"/>
  <c r="L210"/>
  <c r="J209"/>
  <c r="J208" s="1"/>
  <c r="K194"/>
  <c r="K195"/>
  <c r="L195"/>
  <c r="K186"/>
  <c r="L186"/>
  <c r="H175"/>
  <c r="L175" s="1"/>
  <c r="H105"/>
  <c r="L119"/>
  <c r="J105"/>
  <c r="K105" s="1"/>
  <c r="K106"/>
  <c r="L106"/>
  <c r="J76"/>
  <c r="K76" s="1"/>
  <c r="K77"/>
  <c r="L77"/>
  <c r="K10"/>
  <c r="J9"/>
  <c r="K9" s="1"/>
  <c r="H1903" i="2" l="1"/>
  <c r="I1903"/>
  <c r="H1981"/>
  <c r="I1981"/>
  <c r="G2122"/>
  <c r="H8"/>
  <c r="L2919" i="1"/>
  <c r="H2898"/>
  <c r="H2897" s="1"/>
  <c r="K2898"/>
  <c r="J2897"/>
  <c r="L2693"/>
  <c r="J2871"/>
  <c r="K2871" s="1"/>
  <c r="K2872"/>
  <c r="L2872"/>
  <c r="H2871"/>
  <c r="H2846"/>
  <c r="K2831"/>
  <c r="L2831"/>
  <c r="J2816"/>
  <c r="L2817"/>
  <c r="K2817"/>
  <c r="L2788"/>
  <c r="J2773"/>
  <c r="K2773" s="1"/>
  <c r="H2772"/>
  <c r="L2759"/>
  <c r="J2427"/>
  <c r="L1085"/>
  <c r="K2744"/>
  <c r="L2744"/>
  <c r="K2670"/>
  <c r="J2669"/>
  <c r="L2670"/>
  <c r="L2655"/>
  <c r="H2635"/>
  <c r="H2634" s="1"/>
  <c r="L2634" s="1"/>
  <c r="L2620"/>
  <c r="J986"/>
  <c r="K986" s="1"/>
  <c r="L2590"/>
  <c r="H2428"/>
  <c r="H2427" s="1"/>
  <c r="L2435"/>
  <c r="K2427"/>
  <c r="K2428"/>
  <c r="K2552"/>
  <c r="L2552"/>
  <c r="L2541"/>
  <c r="J2311"/>
  <c r="K2311" s="1"/>
  <c r="K2333"/>
  <c r="L1939"/>
  <c r="L2313"/>
  <c r="J2312"/>
  <c r="K2313"/>
  <c r="L827"/>
  <c r="J769"/>
  <c r="K769" s="1"/>
  <c r="J2237"/>
  <c r="K2237" s="1"/>
  <c r="K2238"/>
  <c r="L2238"/>
  <c r="H2237"/>
  <c r="K2303"/>
  <c r="L2303"/>
  <c r="L2219"/>
  <c r="J1865"/>
  <c r="K1865" s="1"/>
  <c r="J1485"/>
  <c r="J1484" s="1"/>
  <c r="K1484" s="1"/>
  <c r="L1874"/>
  <c r="K1846"/>
  <c r="J1845"/>
  <c r="K1845" s="1"/>
  <c r="H1775"/>
  <c r="L1846"/>
  <c r="L1789"/>
  <c r="K1776"/>
  <c r="L1776"/>
  <c r="J1726"/>
  <c r="K1727"/>
  <c r="L1727"/>
  <c r="K1605"/>
  <c r="K1614"/>
  <c r="L1614"/>
  <c r="L1501"/>
  <c r="K1545"/>
  <c r="L1545"/>
  <c r="L217"/>
  <c r="J1263"/>
  <c r="K1264"/>
  <c r="L1264"/>
  <c r="L1215"/>
  <c r="J955"/>
  <c r="K955" s="1"/>
  <c r="J17"/>
  <c r="L17" s="1"/>
  <c r="L39"/>
  <c r="H955"/>
  <c r="L956"/>
  <c r="J903"/>
  <c r="K904"/>
  <c r="L904"/>
  <c r="J513"/>
  <c r="K628"/>
  <c r="J377"/>
  <c r="K378"/>
  <c r="L263"/>
  <c r="K209"/>
  <c r="L209"/>
  <c r="L194"/>
  <c r="H8"/>
  <c r="L105"/>
  <c r="L76"/>
  <c r="L9"/>
  <c r="G2126" i="2" l="1"/>
  <c r="H2122"/>
  <c r="K2897" i="1"/>
  <c r="L2897"/>
  <c r="L2898"/>
  <c r="L2871"/>
  <c r="H2845"/>
  <c r="H2940" s="1"/>
  <c r="L2816"/>
  <c r="K2816"/>
  <c r="J2815"/>
  <c r="L2773"/>
  <c r="J2772"/>
  <c r="K2772" s="1"/>
  <c r="J2668"/>
  <c r="K2669"/>
  <c r="L2669"/>
  <c r="L2635"/>
  <c r="L986"/>
  <c r="L2428"/>
  <c r="L2427"/>
  <c r="L2311"/>
  <c r="L2312"/>
  <c r="K2312"/>
  <c r="L769"/>
  <c r="L2237"/>
  <c r="L1865"/>
  <c r="L1485"/>
  <c r="K1485"/>
  <c r="J1775"/>
  <c r="K1775" s="1"/>
  <c r="L1845"/>
  <c r="K1726"/>
  <c r="L1726"/>
  <c r="L1605"/>
  <c r="L1484"/>
  <c r="K1263"/>
  <c r="L1263"/>
  <c r="L955"/>
  <c r="K17"/>
  <c r="J8"/>
  <c r="K8" s="1"/>
  <c r="K903"/>
  <c r="K513"/>
  <c r="J490"/>
  <c r="K490" s="1"/>
  <c r="L513"/>
  <c r="K377"/>
  <c r="K208"/>
  <c r="L208"/>
  <c r="L430"/>
  <c r="H429"/>
  <c r="H422" s="1"/>
  <c r="J2940" l="1"/>
  <c r="J2943" s="1"/>
  <c r="H2943"/>
  <c r="K2815"/>
  <c r="L2815"/>
  <c r="L2772"/>
  <c r="K2668"/>
  <c r="L2668"/>
  <c r="L1775"/>
  <c r="L490"/>
  <c r="L8"/>
  <c r="L429"/>
  <c r="H402"/>
  <c r="L422"/>
  <c r="K2940" l="1"/>
  <c r="L2940"/>
  <c r="L402"/>
  <c r="H401"/>
  <c r="L401" l="1"/>
  <c r="H378"/>
  <c r="H377" l="1"/>
  <c r="L377" s="1"/>
  <c r="L378"/>
  <c r="L950"/>
  <c r="L949"/>
  <c r="L948" l="1"/>
  <c r="H947"/>
  <c r="L947" l="1"/>
  <c r="H941"/>
  <c r="H940" l="1"/>
  <c r="L941"/>
  <c r="H903" l="1"/>
  <c r="L903" s="1"/>
  <c r="L940"/>
  <c r="E1680" i="2"/>
  <c r="E1679" l="1"/>
  <c r="I1679" s="1"/>
  <c r="I1680"/>
  <c r="E8" l="1"/>
  <c r="I8" s="1"/>
  <c r="E2122" l="1"/>
  <c r="I2122" s="1"/>
  <c r="E2126" l="1"/>
</calcChain>
</file>

<file path=xl/sharedStrings.xml><?xml version="1.0" encoding="utf-8"?>
<sst xmlns="http://schemas.openxmlformats.org/spreadsheetml/2006/main" count="23614" uniqueCount="1264">
  <si>
    <t/>
  </si>
  <si>
    <t>Наименование</t>
  </si>
  <si>
    <t>Гла-
ва</t>
  </si>
  <si>
    <t>Раз-
дел</t>
  </si>
  <si>
    <t>Под-
раз-
дел</t>
  </si>
  <si>
    <t>Целевая
статья</t>
  </si>
  <si>
    <t>Вид
рас-
хо-
дов</t>
  </si>
  <si>
    <t>1</t>
  </si>
  <si>
    <t>2</t>
  </si>
  <si>
    <t>3</t>
  </si>
  <si>
    <t>4</t>
  </si>
  <si>
    <t>5</t>
  </si>
  <si>
    <t>6</t>
  </si>
  <si>
    <t>7</t>
  </si>
  <si>
    <t>МИНИСТЕРСТВО СТРОИТЕЛЬСТВА И АРХИТЕКТУРЫ АРХАНГЕЛЬСКОЙ ОБЛАСТИ</t>
  </si>
  <si>
    <t>019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</si>
  <si>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</si>
  <si>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</si>
  <si>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</si>
  <si>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</si>
  <si>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 – 2020 годы)"</t>
  </si>
  <si>
    <t>06 0 00 00000</t>
  </si>
  <si>
    <t>Подпрограмма "Создание условий для реализации государственной программы"</t>
  </si>
  <si>
    <t>06 4 00 00000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</si>
  <si>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</si>
  <si>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06 4 00 78690</t>
  </si>
  <si>
    <t>Межбюджетные трансферты</t>
  </si>
  <si>
    <t>500</t>
  </si>
  <si>
    <t>Субвенции</t>
  </si>
  <si>
    <t>530</t>
  </si>
  <si>
    <t>Национальная экономика</t>
  </si>
  <si>
    <t>Водное хозяйство</t>
  </si>
  <si>
    <t>06</t>
  </si>
  <si>
    <t>Государственная программа Архангельской области "Охрана окружающей среды, воспроизводство и использование природных ресурсов Архангельской области (2014 – 2020 годы)"</t>
  </si>
  <si>
    <t>10 0 00 00000</t>
  </si>
  <si>
    <t>Подпрограмма "Развитие водохозяйственного комплекса Архангельской области"</t>
  </si>
  <si>
    <t>10 3 00 00000</t>
  </si>
  <si>
    <t>Строительство и реконструкция объектов капитального строительства государственной собственности Архангельской области</t>
  </si>
  <si>
    <t>10 3 00 70300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</si>
  <si>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</si>
  <si>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</si>
  <si>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</si>
  <si>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</si>
  <si>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Реализация мероприятий федеральной целевой программы "Развитие водохозяйственного комплекса Российской Федерации в 2012 – 2020 годах" (областной бюджет)</t>
  </si>
  <si>
    <t>10 3 00 R0160</t>
  </si>
  <si>
    <t>Дорожное хозяйство (дорожные фонды)</t>
  </si>
  <si>
    <t>09</t>
  </si>
  <si>
    <t>Государственная программа Архангельской области "Культура Русского Севера (2013 – 2020 годы)"</t>
  </si>
  <si>
    <t>04 0 00 00000</t>
  </si>
  <si>
    <t>04 0 00 70300</t>
  </si>
  <si>
    <t>Другие вопросы в области национальной экономики</t>
  </si>
  <si>
    <t>12</t>
  </si>
  <si>
    <t>Подпрограмма "Создание условий для обеспечения доступным и комфортным жильем жителей Архангельской области"</t>
  </si>
  <si>
    <t>06 1 00 00000</t>
  </si>
  <si>
    <t>Разработка генеральных планов и правил землепользования</t>
  </si>
  <si>
    <t>06 1 00 78280</t>
  </si>
  <si>
    <t>Субсидии</t>
  </si>
  <si>
    <t>520</t>
  </si>
  <si>
    <t>Расходы на содержание государственных органов и обеспечение их функций</t>
  </si>
  <si>
    <t>06 4 00 70010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</si>
  <si>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</si>
  <si>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</si>
  <si>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</si>
  <si>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</si>
  <si>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</si>
  <si>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</si>
  <si>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</si>
  <si>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</si>
  <si>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Социальное обеспечение и иные выплаты населению</t>
  </si>
  <si>
    <t>300</t>
  </si>
  <si>
    <t>Иные выплаты населению</t>
  </si>
  <si>
    <t>360</t>
  </si>
  <si>
    <t>Иные бюджетные ассигнования</t>
  </si>
  <si>
    <t>800</t>
  </si>
  <si>
    <t>Уплата налогов, сборов и иных платежей</t>
  </si>
  <si>
    <t>850</t>
  </si>
  <si>
    <t>Расходы на обеспечение деятельности подведомственных учреждений</t>
  </si>
  <si>
    <t>06 4 00 70100</t>
  </si>
  <si>
    <t>Расходы на выплаты персоналу казенных учреждений</t>
  </si>
  <si>
    <t>110</t>
  </si>
  <si>
    <t>Социальные выплаты гражданам, кроме публичных нормативных социальных выплат</t>
  </si>
  <si>
    <t>320</t>
  </si>
  <si>
    <t>Предоставление субсидий бюджетным, автономным учреждениям и иным некоммерческим организациям</t>
  </si>
  <si>
    <t>600</t>
  </si>
  <si>
    <t>Субсидии автономным учреждениям</t>
  </si>
  <si>
    <t>620</t>
  </si>
  <si>
    <t>Исполнение судебных актов</t>
  </si>
  <si>
    <t>830</t>
  </si>
  <si>
    <t>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– 2020 годы)"</t>
  </si>
  <si>
    <t>08 0 00 00000</t>
  </si>
  <si>
    <t>Подпрограмма "Профилактика преступлений и иных правонарушений в Архангельской области"</t>
  </si>
  <si>
    <t>08 2 00 00000</t>
  </si>
  <si>
    <t>08 2 00 70100</t>
  </si>
  <si>
    <t>08 2 00 70300</t>
  </si>
  <si>
    <t>Жилищно-коммунальное хозяйство</t>
  </si>
  <si>
    <t>05</t>
  </si>
  <si>
    <t>Жилищное хозяйство</t>
  </si>
  <si>
    <t>06 1 00 70300</t>
  </si>
  <si>
    <t>Обеспечение мероприятий по капитальному ремонту многоквартирных домов, переселению граждан из аварийного жилищного фонда и переселению граждан из аварийного жилищного фонда с учетом необходимости развития малоэтажного жилищного строительства</t>
  </si>
  <si>
    <t>51 0 00 00000</t>
  </si>
  <si>
    <t>Обеспечение мероприятий по переселению граждан из аварийного жилищного фонда и переселению граждан из аварийного жилищного фонда с учетом необходимости развития малоэтажного жилищного строительства</t>
  </si>
  <si>
    <t>51 2 00 00000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</si>
  <si>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</si>
  <si>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51 2 00 09502</t>
  </si>
  <si>
    <t>51 2 00 09602</t>
  </si>
  <si>
    <t>Коммунальное хозяйство</t>
  </si>
  <si>
    <t>02</t>
  </si>
  <si>
    <t>Софинансирование капитальных вложений в объекты муниципальной собственности</t>
  </si>
  <si>
    <t>06 1 00 70310</t>
  </si>
  <si>
    <t>Образование</t>
  </si>
  <si>
    <t>07</t>
  </si>
  <si>
    <t>Дошкольное образование</t>
  </si>
  <si>
    <t>Государственная программа Архангельской области "Развитие образования и науки Архангельской области (2013 – 2020 годы)"</t>
  </si>
  <si>
    <t>02 0 00 00000</t>
  </si>
  <si>
    <t>Подпрограмма "Строительство и капитальный ремонт объектов инфраструктуры системы образования в Архангельской области"</t>
  </si>
  <si>
    <t>02 7 00 00000</t>
  </si>
  <si>
    <t>02 7 00 70310</t>
  </si>
  <si>
    <t>Софинансирование капитальных вложений в объекты муниципальной собственности в части дошкольных образовательных организаций за счет бюджетного кредита из федерального бюджета</t>
  </si>
  <si>
    <t>02 7 00 70340</t>
  </si>
  <si>
    <t>Общее образование</t>
  </si>
  <si>
    <t>Реализация мероприятий по содействию создания в субъектах Российской Федерации новых мест в общеобразовательных организациях</t>
  </si>
  <si>
    <t>02 7 00 55200</t>
  </si>
  <si>
    <t>02 7 00 70100</t>
  </si>
  <si>
    <t>Реализация мероприятий по содействию созданию в субъектах Российской Федерации новых мест в общеобразовательных организациях (областной бюджет)</t>
  </si>
  <si>
    <t>02 7 00 R5200</t>
  </si>
  <si>
    <t>04 0 00 70100</t>
  </si>
  <si>
    <t>Государственная программа Архангельской области "Устойчивое развитие сельских территорий Архангельской области (2014 – 2020 годы)"</t>
  </si>
  <si>
    <t>24 0 00 00000</t>
  </si>
  <si>
    <t>24 0 00 70310</t>
  </si>
  <si>
    <t>Реализация мероприятий федеральной целевой программы "Устойчивое развитие сельских территорий на 2014 – 2017 годы и на период до 2020 года" (областной бюджет)</t>
  </si>
  <si>
    <t>24 0 00 R0180</t>
  </si>
  <si>
    <t>Среднее профессиональное образование</t>
  </si>
  <si>
    <t>02 7 00 70300</t>
  </si>
  <si>
    <t>Культура, кинематография</t>
  </si>
  <si>
    <t>08</t>
  </si>
  <si>
    <t>Культура</t>
  </si>
  <si>
    <t>Реализация мероприятий федеральной целевой программы "Культура России (2012 – 2018 годы)" (областной бюджет)</t>
  </si>
  <si>
    <t>04 0 00 R0140</t>
  </si>
  <si>
    <t>Здравоохранение</t>
  </si>
  <si>
    <t>Стационарная медицинская помощь</t>
  </si>
  <si>
    <t>Государственная программа Архангельской области "Развитие здравоохранения Архангельской области (2013 – 2020 годы)"</t>
  </si>
  <si>
    <t>01 0 00 00000</t>
  </si>
  <si>
    <t>Подпрограмма "Совершенствование системы территориального планирования Архангельской области"</t>
  </si>
  <si>
    <t>01 Б 00 00000</t>
  </si>
  <si>
    <t>01 Б 00 70100</t>
  </si>
  <si>
    <t>01 Б 00 70300</t>
  </si>
  <si>
    <t>Социальная политика</t>
  </si>
  <si>
    <t>10</t>
  </si>
  <si>
    <t>Социальное обеспечение населения</t>
  </si>
  <si>
    <t>03</t>
  </si>
  <si>
    <t>Обеспечение жильем граждан, уволенных с военной службы (службы), и приравненных к ним лиц</t>
  </si>
  <si>
    <t>06 1 00 54850</t>
  </si>
  <si>
    <t>Физическая культура и спорт</t>
  </si>
  <si>
    <t>11</t>
  </si>
  <si>
    <t>Массовый спорт</t>
  </si>
  <si>
    <t>Государственная программа Архангельской области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годы)"</t>
  </si>
  <si>
    <t>11 0 00 00000</t>
  </si>
  <si>
    <t>Подпрограмма "Спорт Беломорья (2014 – 2020 годы)"</t>
  </si>
  <si>
    <t>11 1 00 00000</t>
  </si>
  <si>
    <t>11 1 00 70300</t>
  </si>
  <si>
    <t>11 1 00 70310</t>
  </si>
  <si>
    <t>Возврат средств в федеральный бюджет в связи с выявлением факта нарушения условий предоставления субсидий на софинансирование объектов капитального строительства, находящихся в государственной собственности субъектов Российской Федерации (муниципальных образований), предоставленных Министерством спорта Российской Федерации в 2013, 2014 и 2015 годах</t>
  </si>
  <si>
    <t>11 1 00 70970</t>
  </si>
  <si>
    <t>МИНИСТЕРСТВО ТОПЛИВНО-ЭНЕРГЕТИЧЕСКОГО КОМПЛЕКСА И ЖИЛИЩНО-КОММУНАЛЬНОГО ХОЗЯЙСТВА АРХАНГЕЛЬСКОЙ ОБЛАСТИ</t>
  </si>
  <si>
    <t>023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</si>
  <si>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</si>
  <si>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</si>
  <si>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Государственная программа Архангельской области "Защита населения и территорий Архангельской области от чрезвычайных ситуаций, обеспечение пожарной безопасности и безопасности на водных объектах (2014 – 2020 годы)"</t>
  </si>
  <si>
    <t>09 0 00 00000</t>
  </si>
  <si>
    <t>Подпрограмма "Снижение рисков и смягчение последствий чрезвычайных ситуаций межмуниципального и регионального характера, а также обеспечение безопасности людей на водных объектах в Архангельской области"</t>
  </si>
  <si>
    <t>09 2 00 00000</t>
  </si>
  <si>
    <t>Мероприятия в сфере гражданской обороны и защиты населения и территорий Архангельской области от чрезвычайных ситуаций, осуществляемые государственными органами</t>
  </si>
  <si>
    <t>09 2 00 70500</t>
  </si>
  <si>
    <t>Закупка товаров, работ и услуг в целях формирования государственного материального резерва</t>
  </si>
  <si>
    <t>230</t>
  </si>
  <si>
    <t>Топливно-энергетический комплекс</t>
  </si>
  <si>
    <t>Государственная программа Архангельской области "Развитие энергетики и жилищно-коммунального хозяйства Архангельской области (2014 – 2020 годы)"</t>
  </si>
  <si>
    <t>17 0 00 00000</t>
  </si>
  <si>
    <t>Подпрограмма "Энергосбережение и повышение энергетической эффективности в Архангельской области"</t>
  </si>
  <si>
    <t>17 1 00 00000</t>
  </si>
  <si>
    <t>Разработка программы и схемы перспективного развития электроэнергетики Архангельской области</t>
  </si>
  <si>
    <t>17 1 00 72070</t>
  </si>
  <si>
    <t>Подпрограмма "Формирование и реализация региональной политики в сфере энергетики и жилищно-коммунального хозяйства Архангельской области"</t>
  </si>
  <si>
    <t>17 3 00 00000</t>
  </si>
  <si>
    <t>17 3 00 70010</t>
  </si>
  <si>
    <t>Софинансирование капитальных вложений в объекты муниципальной собственности, в целях софинансирования которых Архангельской области предоставляются субсидии из федерального бюджета (областной бюджет)</t>
  </si>
  <si>
    <t>24 0 00 R1120</t>
  </si>
  <si>
    <t>Государственная программа развития сельского хозяйства и регулирования рынков сельскохозяйственной продукции, сырья и продовольствия Архангельской области на 2013 – 2020 годы</t>
  </si>
  <si>
    <t>05 0 00 00000</t>
  </si>
  <si>
    <t>Подпрограмма "Развитие агропромышленного комплекса Архангельской области на 2013 – 2020 годы"</t>
  </si>
  <si>
    <t>05 1 00 00000</t>
  </si>
  <si>
    <t>Поддержка садоводческих, огороднических и дачных некоммерческих объединений граждан</t>
  </si>
  <si>
    <t>05 1 00 78950</t>
  </si>
  <si>
    <t>17 3 00 70100</t>
  </si>
  <si>
    <t>Создание системы государственного, муниципального и общественного контроля в сфере жилищно-коммунального хозяйства</t>
  </si>
  <si>
    <t>17 3 00 73560</t>
  </si>
  <si>
    <t>Субсидии некоммерческим организациям (за исключением государственных (муниципальных) учреждений)</t>
  </si>
  <si>
    <t>630</t>
  </si>
  <si>
    <t>Обеспечение деятельности некоммерческой организации "Фонд капитального ремонта многоквартирных домов Архангельской области"</t>
  </si>
  <si>
    <t>17 3 00 73600</t>
  </si>
  <si>
    <t>Погашение кредиторской задолженности бюджетов муниципальных образований Архангельской области по муниципальным контрактам, заключенным в рамках реализации адресной программы Архангельской области "Переселение граждан из аварийного жилищного фонда" на 2013 – 2017 годы</t>
  </si>
  <si>
    <t>17 3 00 78900</t>
  </si>
  <si>
    <t>Иные межбюджетные трансферты</t>
  </si>
  <si>
    <t>540</t>
  </si>
  <si>
    <t>Обеспечение мероприятий по капитальному ремонту многоквартирных домов</t>
  </si>
  <si>
    <t>51 1 00 00000</t>
  </si>
  <si>
    <t>51 1 00 09501</t>
  </si>
  <si>
    <t>Обеспечение мероприятий по переселению граждан из аварийного жилищного фонда</t>
  </si>
  <si>
    <t>51 2 00 09503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</si>
  <si>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</si>
  <si>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51 2 00 09504</t>
  </si>
  <si>
    <t>51 2 00 09603</t>
  </si>
  <si>
    <t>51 2 00 09604</t>
  </si>
  <si>
    <t>Региональная программа капитального ремонта общего имущества в многоквартирных домах, расположенных на территории Архангельской области</t>
  </si>
  <si>
    <t>56 0 00 00000</t>
  </si>
  <si>
    <t>56 0 00 09601</t>
  </si>
  <si>
    <t>Модернизация и капитальный ремонт объектов топливно-энергетического комплекса и жилищно-коммунального хозяйства</t>
  </si>
  <si>
    <t>17 1 00 78340</t>
  </si>
  <si>
    <t>Мероприятия, направленные на модернизацию оборудования, используемого для выработки и передачи электрической энергии, путем замены на оборудование с более высоким коэффициентом полезного действия</t>
  </si>
  <si>
    <t>17 1 00 78480</t>
  </si>
  <si>
    <t>Возмещение недополученных доходов, возникающих в результате государственного регулирования розничных цен на сжиженный газ, реализуемый для бытовых нужд населения</t>
  </si>
  <si>
    <t>17 3 00 73500</t>
  </si>
  <si>
    <t>Субсидии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</si>
  <si>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810</t>
  </si>
  <si>
    <t>Возмещение недополученных доходов организаций, возникающих в результате государственного регулирования тарифов на электрическую энергию, поставляемую покупателям на розничных рынках Архангельской области</t>
  </si>
  <si>
    <t>17 3 00 73510</t>
  </si>
  <si>
    <t>Возмещение недополученных доходов, возникающих в результате государственного регулирования тарифов на тепловую энергию, поставляемую населению и потребителям, приравненным к населению, на нужды теплоснабжения</t>
  </si>
  <si>
    <t>17 3 00 73520</t>
  </si>
  <si>
    <t>Возмещение недополученных доходов, возникающих в результате государственного регулирования розничных цен на топливо твердое, отпускаемое населению для нужд отопления</t>
  </si>
  <si>
    <t>17 3 00 73530</t>
  </si>
  <si>
    <t>Возмещение недополученных доходов, возникающих в результате государственного регулирования тарифов на холодную воду и водоотведение для населения и потребителей, приравненных к населению</t>
  </si>
  <si>
    <t>17 3 00 73540</t>
  </si>
  <si>
    <t>МИНИСТЕРСТВО ПРИРОДНЫХ РЕСУРСОВ И ЛЕСОПРОМЫШЛЕННОГО КОМПЛЕКСА АРХАНГЕЛЬСКОЙ ОБЛАСТИ</t>
  </si>
  <si>
    <t>045</t>
  </si>
  <si>
    <t>Общеэкономические вопросы</t>
  </si>
  <si>
    <t>Государственная программа Архангельской области "Развитие лесного комплекса Архангельской области (2014 – 2020 годы)"</t>
  </si>
  <si>
    <t>15 0 00 00000</t>
  </si>
  <si>
    <t>Подпрограмма "Обеспечение реализации государственной программы Архангельской области "Развитие лесного комплекса Архангельской области (2014 – 2020 годы)"</t>
  </si>
  <si>
    <t>15 4 00 00000</t>
  </si>
  <si>
    <t>15 4 00 70010</t>
  </si>
  <si>
    <t>Осуществление отдельных полномочий в области водных отношений</t>
  </si>
  <si>
    <t>10 3 00 51280</t>
  </si>
  <si>
    <t>Мероприятия в сфере водного хозяйства</t>
  </si>
  <si>
    <t>10 3 00 72760</t>
  </si>
  <si>
    <t>Лесное хозяйство</t>
  </si>
  <si>
    <t>Подпрограмма "Обеспечение использования лесов"</t>
  </si>
  <si>
    <t>15 1 00 00000</t>
  </si>
  <si>
    <t>Осуществление отдельных полномочий в области лесных отношений</t>
  </si>
  <si>
    <t>15 1 00 51290</t>
  </si>
  <si>
    <t>15 1 00 70100</t>
  </si>
  <si>
    <t>Выполнение функций государственными органами в области лесных отношений</t>
  </si>
  <si>
    <t>15 1 00 70710</t>
  </si>
  <si>
    <t>Подпрограмма "Воспроизводство лесов"</t>
  </si>
  <si>
    <t>15 2 00 00000</t>
  </si>
  <si>
    <t>15 2 00 51290</t>
  </si>
  <si>
    <t>15 2 00 70100</t>
  </si>
  <si>
    <t>Подпрограмма "Охрана и защита лесов"</t>
  </si>
  <si>
    <t>15 3 00 00000</t>
  </si>
  <si>
    <t>15 3 00 51290</t>
  </si>
  <si>
    <t>Приобретение специализированной лесопожарной техники и оборудования</t>
  </si>
  <si>
    <t>15 3 00 51310</t>
  </si>
  <si>
    <t>15 3 00 70100</t>
  </si>
  <si>
    <t>15 4 00 51290</t>
  </si>
  <si>
    <t>15 4 00 70100</t>
  </si>
  <si>
    <t>15 4 00 70710</t>
  </si>
  <si>
    <t>Охрана окружающей среды</t>
  </si>
  <si>
    <t>Охрана объектов растительного и животного мира и среды их обитания</t>
  </si>
  <si>
    <t>Мероприятия в сфере охраны окружающей среды, осуществляемые государственными органами</t>
  </si>
  <si>
    <t>08 2 00 70740</t>
  </si>
  <si>
    <t>Подпрограмма "Охрана окружающей среды и обеспечение экологической безопасности Архангельской области"</t>
  </si>
  <si>
    <t>10 1 00 00000</t>
  </si>
  <si>
    <t>10 1 00 70100</t>
  </si>
  <si>
    <t>Субсидии бюджетным учреждениям</t>
  </si>
  <si>
    <t>610</t>
  </si>
  <si>
    <t>Мероприятия в сфере охраны окружающей среды, осуществляемые подведомственными учреждениями</t>
  </si>
  <si>
    <t>10 1 00 70730</t>
  </si>
  <si>
    <t>10 1 00 70740</t>
  </si>
  <si>
    <t>Подпрограмма "Воспроизводство и использование природных ресурсов"</t>
  </si>
  <si>
    <t>10 2 00 00000</t>
  </si>
  <si>
    <t>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года № 52-ФЗ "О животном мире" полномочий Российской Федерации в области охраны и использования объектов животного мира (за исключением охотничьих ресурсов и водных биологических ресурсов)</t>
  </si>
  <si>
    <t>10 2 00 59200</t>
  </si>
  <si>
    <t>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года № 209-ФЗ "Об охоте и о сохранении охотничьих ресурсов и о внесении изменений в отдельные законодательные акты Российской Федерации" полномочий Российской Федерации в области охраны и использования охотничьих ресурсов</t>
  </si>
  <si>
    <t>10 2 00 59700</t>
  </si>
  <si>
    <t>МИНИСТЕРСТВО ЗДРАВООХРАНЕНИЯ АРХАНГЕЛЬСКОЙ ОБЛАСТИ</t>
  </si>
  <si>
    <t>062</t>
  </si>
  <si>
    <t>Подпрограмма "Кадровое обеспечение системы здравоохранения"</t>
  </si>
  <si>
    <t>01 7 00 00000</t>
  </si>
  <si>
    <t>01 7 00 70100</t>
  </si>
  <si>
    <t>Программа модернизации здравоохранения Архангельской области на 2011 – 2016 годы</t>
  </si>
  <si>
    <t>53 0 00 00000</t>
  </si>
  <si>
    <t>53 0 00 70100</t>
  </si>
  <si>
    <t>Профессиональная подготовка, переподготовка и повышение квалификации</t>
  </si>
  <si>
    <t>Подпрограмма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</t>
  </si>
  <si>
    <t>01 2 00 00000</t>
  </si>
  <si>
    <t>01 2 00 70100</t>
  </si>
  <si>
    <t>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 (областной бюджет)</t>
  </si>
  <si>
    <t>01 2 00 R4020</t>
  </si>
  <si>
    <t>Подпрограмма "Оказание паллиативной помощи, в том числе детям"</t>
  </si>
  <si>
    <t>01 6 00 00000</t>
  </si>
  <si>
    <t>01 6 00 70100</t>
  </si>
  <si>
    <t>Государственная программа Архангельской области "Социальная поддержка граждан в Архангельской области (2013 – 2020 годы)"</t>
  </si>
  <si>
    <t>03 0 00 00000</t>
  </si>
  <si>
    <t>Подпрограмма "Доступная среда"</t>
  </si>
  <si>
    <t>03 8 00 00000</t>
  </si>
  <si>
    <t>Мероприятия в сфере здравоохранения</t>
  </si>
  <si>
    <t>03 8 00 70460</t>
  </si>
  <si>
    <t>Амбулаторная помощь</t>
  </si>
  <si>
    <t>Подпрограмма "Профилактика заболеваний и формирование здорового образа жизни. Развитие первичной медико-санитарной помощи"</t>
  </si>
  <si>
    <t>01 1 00 00000</t>
  </si>
  <si>
    <t>01 1 00 70100</t>
  </si>
  <si>
    <t>Реализация отдельных мероприятий государственной программы Российской Федерации "Развитие здравоохранения"</t>
  </si>
  <si>
    <t>01 2 00 53820</t>
  </si>
  <si>
    <t>Реализация отдельных мероприятий государственной программы Российской Федерации "Развитие здравоохранения" (областной бюджет)</t>
  </si>
  <si>
    <t>01 2 00 R3820</t>
  </si>
  <si>
    <t>Подпрограмма "Совершенствование системы лекарственного обеспечения, в том числе в амбулаторных условиях"</t>
  </si>
  <si>
    <t>01 8 00 00000</t>
  </si>
  <si>
    <t>Реализация отдельных полномочий в области лекарственного обеспечения</t>
  </si>
  <si>
    <t>01 8 00 51610</t>
  </si>
  <si>
    <t>Обеспечение лекарственными препаратами и медицинскими изделиями отдельных групп населения</t>
  </si>
  <si>
    <t>01 8 00 70630</t>
  </si>
  <si>
    <t>Скорая медицинская помощь</t>
  </si>
  <si>
    <t>01 2 00 70460</t>
  </si>
  <si>
    <t>Санаторно-оздоровительная помощь</t>
  </si>
  <si>
    <t>Подпрограмма "Развитие медицинской реабилитации и санаторно-курортного лечения, в том числе детей"</t>
  </si>
  <si>
    <t>01 5 00 00000</t>
  </si>
  <si>
    <t>01 5 00 70100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</si>
  <si>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</si>
  <si>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</si>
  <si>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Финансовое обеспечение закупок антивирусных препаратов для профилактики и лечения лиц, инфицированных вирусами иммунодефицита человека и гепатитов B и C</t>
  </si>
  <si>
    <t>01 1 00 50720</t>
  </si>
  <si>
    <t>Реализация мероприятий по профилактике ВИЧ-инфекции и гепатитов B и C</t>
  </si>
  <si>
    <t>01 1 00 51790</t>
  </si>
  <si>
    <t>01 1 00 70460</t>
  </si>
  <si>
    <t>Подпрограмма "Охрана здоровья матери и ребенка"</t>
  </si>
  <si>
    <t>01 4 00 00000</t>
  </si>
  <si>
    <t>01 4 00 70100</t>
  </si>
  <si>
    <t>Обеспечение полноценным питанием беременных женщин, кормящих матерей и детей в возрасте до трех лет</t>
  </si>
  <si>
    <t>01 4 00 76040</t>
  </si>
  <si>
    <t>01 7 00 70460</t>
  </si>
  <si>
    <t>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</t>
  </si>
  <si>
    <t>01 8 00 51330</t>
  </si>
  <si>
    <t>Финансовое обеспечение закупок антибактериальных и противотуберкулезных лекарственных препаратов (второго ряда), применяемых при лечении больных туберкулезом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</t>
  </si>
  <si>
    <t>01 8 00 51740</t>
  </si>
  <si>
    <t>01 8 00 70460</t>
  </si>
  <si>
    <t>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№ 323-ФЗ "Об основах охраны здоровья граждан в Российской Федерации" полномочий Российской Федерации в сфере охраны здоровья</t>
  </si>
  <si>
    <t>01 Б 00 59800</t>
  </si>
  <si>
    <t>01 Б 00 70010</t>
  </si>
  <si>
    <t>Обязательное медицинское страхование неработающего населения Архангельской области</t>
  </si>
  <si>
    <t>01 Б 00 78970</t>
  </si>
  <si>
    <t>11 1 00 70460</t>
  </si>
  <si>
    <t>53 0 00 70460</t>
  </si>
  <si>
    <t>ИНСПЕКЦИЯ ПО ОХРАНЕ ОБЪЕКТОВ КУЛЬТУРНОГО НАСЛЕДИЯ АРХАНГЕЛЬСКОЙ ОБЛАСТИ</t>
  </si>
  <si>
    <t>068</t>
  </si>
  <si>
    <t>Мероприятия в сфере культуры и искусства</t>
  </si>
  <si>
    <t>04 0 00 70400</t>
  </si>
  <si>
    <t>Другие вопросы в области культуры, кинематографии</t>
  </si>
  <si>
    <t>Осуществление переданных органам государственной власти субъектов Российской Федерации в соответствии с пунктом 1 статьи 9.1 Федерального закона от 25 июня 2002 года № 73-ФЗ "Об объектах культурного наследия (памятниках истории и культуры) народов Российской Федерации" полномочий Российской Федерации в отношении объектов культурного наследия</t>
  </si>
  <si>
    <t>04 0 00 59500</t>
  </si>
  <si>
    <t>04 0 00 70010</t>
  </si>
  <si>
    <t>МИНИСТЕРСТВО КУЛЬТУРЫ АРХАНГЕЛЬСКОЙ ОБЛАСТИ</t>
  </si>
  <si>
    <t>069</t>
  </si>
  <si>
    <t>Другие общегосударственные вопросы</t>
  </si>
  <si>
    <t>13</t>
  </si>
  <si>
    <t>Мероприятия по реализации приоритетных проектов в сфере туризма</t>
  </si>
  <si>
    <t>04 0 00 78550</t>
  </si>
  <si>
    <t>Мероприятия по обеспечению средствами туристcкой навигации</t>
  </si>
  <si>
    <t>04 0 00 78930</t>
  </si>
  <si>
    <t>Реализация мероприятий федеральной целевой программы "Культура России (2012 – 2018 годы")</t>
  </si>
  <si>
    <t>04 0 00 50140</t>
  </si>
  <si>
    <t>Мероприятия государственной программы Российской Федерации "Доступная среда" на 2011 – 2020 годы (областной бюджет)</t>
  </si>
  <si>
    <t>03 8 00 R0270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</si>
  <si>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</si>
  <si>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04 0 00 51440</t>
  </si>
  <si>
    <t>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</si>
  <si>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04 0 00 51460</t>
  </si>
  <si>
    <t>Государственная поддержка муниципальных учреждений культуры</t>
  </si>
  <si>
    <t>04 0 00 51470</t>
  </si>
  <si>
    <t>Государственная поддержка лучших работников муниципальных учреждений культуры, находящихся на территории сельских поселений</t>
  </si>
  <si>
    <t>04 0 00 51480</t>
  </si>
  <si>
    <t>Резервные средства для финансового обеспечения повышения средней заработной платы отдельных категорий работников в целях реализации указов Президента Российской Федерации от 7 мая 2012 года № 597, от 1 июня 2012 года № 761, от 28 декабря 2012 года № 1688</t>
  </si>
  <si>
    <t>04 0 00 70110</t>
  </si>
  <si>
    <t>Резервные средства</t>
  </si>
  <si>
    <t>870</t>
  </si>
  <si>
    <t>Премии и гранты</t>
  </si>
  <si>
    <t>350</t>
  </si>
  <si>
    <t>Общественно значимые культурные мероприятия в рамках проекта "ЛЮБО-ДОРОГО"</t>
  </si>
  <si>
    <t>04 0 00 78360</t>
  </si>
  <si>
    <t>Региональная программа "Повышение уровня финансовой грамотности населения и развитие финансового образования в Архангельской области в 2014 – 2019 годах"</t>
  </si>
  <si>
    <t>52 0 00 00000</t>
  </si>
  <si>
    <t>52 0 00 70100</t>
  </si>
  <si>
    <t>МИНИСТЕРСТВО СВЯЗИ И ИНФОРМАЦИОННЫХ ТЕХНОЛОГИЙ АРХАНГЕЛЬСКОЙ ОБЛАСТИ</t>
  </si>
  <si>
    <t>072</t>
  </si>
  <si>
    <t>Подпрограмма "Построение (развитие), внедрение и эксплуатация аппаратно-программного комплекса "Безопасный город" в Архангельской области"</t>
  </si>
  <si>
    <t>09 4 00 00000</t>
  </si>
  <si>
    <t>Мероприятия в сфере общегосударственных вопросов, осуществляемые подведомственными учреждениями</t>
  </si>
  <si>
    <t>09 4 00 70490</t>
  </si>
  <si>
    <t>Государственная программа Архангельской области "Эффективное государственное управление в Архангельской области (2014 – 2020 годы)"</t>
  </si>
  <si>
    <t>23 0 00 00000</t>
  </si>
  <si>
    <t>Подпрограмма "Обеспечение доступности и качества предоставления государственных и муниципальных услуг по принципу "одного окна", в том числе на базе многофункциональных центров"</t>
  </si>
  <si>
    <t>23 2 00 00000</t>
  </si>
  <si>
    <t>23 2 00 70100</t>
  </si>
  <si>
    <t>23 2 00 70490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</si>
  <si>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</si>
  <si>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</si>
  <si>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Подпрограмма "Создание систем электронного правительства, развитие информационного общества Архангельской области"</t>
  </si>
  <si>
    <t>23 3 00 00000</t>
  </si>
  <si>
    <t>23 3 00 70100</t>
  </si>
  <si>
    <t>23 3 00 70490</t>
  </si>
  <si>
    <t>Связь и информатика</t>
  </si>
  <si>
    <t>Государственная программа Архангельской области "Развитие транспортной системы Архангельской области (2014 – 2020 годы)"</t>
  </si>
  <si>
    <t>19 0 00 00000</t>
  </si>
  <si>
    <t>Подпрограмма "Создание условий для реализации государственной программы и осуществления иных расходов"</t>
  </si>
  <si>
    <t>19 5 00 00000</t>
  </si>
  <si>
    <t>19 5 00 70100</t>
  </si>
  <si>
    <t>Подпрограмма "Развитие отдельных направлений системы государственного управления Архангельской области"</t>
  </si>
  <si>
    <t>23 5 00 00000</t>
  </si>
  <si>
    <t>23 5 00 70010</t>
  </si>
  <si>
    <t>МИНИСТЕРСТВО ОБРАЗОВАНИЯ И НАУКИ АРХАНГЕЛЬСКОЙ ОБЛАСТИ</t>
  </si>
  <si>
    <t>075</t>
  </si>
  <si>
    <t>Прикладные научные исследования в области общегосударственных вопросов</t>
  </si>
  <si>
    <t>Подпрограмма "Наследие М.В. Ломоносова в социально-экономическом и социокультурном развитии Архангельской области"</t>
  </si>
  <si>
    <t>02 6 00 00000</t>
  </si>
  <si>
    <t>Мероприятия по развитию научного потенциала Архангельской области</t>
  </si>
  <si>
    <t>02 6 00 70440</t>
  </si>
  <si>
    <t>Подпрограмма "Развитие научного потенциала Архангельской области"</t>
  </si>
  <si>
    <t>02 5 00 00000</t>
  </si>
  <si>
    <t>02 5 00 70440</t>
  </si>
  <si>
    <t>Подпрограмма "Развитие дошкольного, общего и дополнительного образования детей"</t>
  </si>
  <si>
    <t>02 1 00 00000</t>
  </si>
  <si>
    <t>02 1 00 55200</t>
  </si>
  <si>
    <t>02 1 00 70100</t>
  </si>
  <si>
    <t>Оснащение образовательных организаций Архангельской области специальными транспортными средствами для перевозки детей</t>
  </si>
  <si>
    <t>02 1 00 78170</t>
  </si>
  <si>
    <t>Реализация образовательных программ</t>
  </si>
  <si>
    <t>02 1 00 78620</t>
  </si>
  <si>
    <t>Подпрограмма "Содержание, обучение, воспитание и социальное обеспечение детей-сирот и детей, оставшихся без попечения родителей, лиц из числа детей-сирот и детей, оставшихся без попечения родителей, детей с ограниченными возможностями здоровья"</t>
  </si>
  <si>
    <t>02 2 00 00000</t>
  </si>
  <si>
    <t>02 2 00 70100</t>
  </si>
  <si>
    <t>Подпрограмма "Развитие среднего профессионального образования"</t>
  </si>
  <si>
    <t>02 3 00 00000</t>
  </si>
  <si>
    <t>02 3 00 70100</t>
  </si>
  <si>
    <t>Устройство детских спортивных площадок</t>
  </si>
  <si>
    <t>02 7 00 70640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</si>
  <si>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</si>
  <si>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7 00 R0970</t>
  </si>
  <si>
    <t>Приобретение объектов недвижимого имущества в государственную собственность Архангельской области</t>
  </si>
  <si>
    <t>02 3 00 70320</t>
  </si>
  <si>
    <t>Подпрограмма "Совершенствование системы предоставления услуг в сфере образования"</t>
  </si>
  <si>
    <t>02 4 00 00000</t>
  </si>
  <si>
    <t>02 4 00 70100</t>
  </si>
  <si>
    <t>Финансовое обеспечение мероприятий федеральной целевой программы развитие образования на 2016 – 2020 годы (областной бюджет)</t>
  </si>
  <si>
    <t>02 4 00 R4980</t>
  </si>
  <si>
    <t>Молодежная политика и оздоровление детей</t>
  </si>
  <si>
    <t>Подпрограмма "Развитие системы отдыха и оздоровления детей"</t>
  </si>
  <si>
    <t>03 4 00 00000</t>
  </si>
  <si>
    <t>Мероприятия по оздоровлению детей</t>
  </si>
  <si>
    <t>03 4 00 70410</t>
  </si>
  <si>
    <t>Прикладные научные исследования в области образования</t>
  </si>
  <si>
    <t>02 6 00 70100</t>
  </si>
  <si>
    <t>Другие вопросы в области образования</t>
  </si>
  <si>
    <t>Финансовое обеспечение мероприятий федеральной целевой программы развития образования на 2016 – 2020 годы</t>
  </si>
  <si>
    <t>02 1 00 54980</t>
  </si>
  <si>
    <t>02 1 00 70110</t>
  </si>
  <si>
    <t>Мероприятия в области образования</t>
  </si>
  <si>
    <t>02 1 00 70450</t>
  </si>
  <si>
    <t>02 1 00 R4980</t>
  </si>
  <si>
    <t>02 2 00 70110</t>
  </si>
  <si>
    <t>02 2 00 70450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</si>
  <si>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нарушений в развитии (за исключением субсидий местным бюджетам)</t>
  </si>
  <si>
    <t>02 2 00 70620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</si>
  <si>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нарушений в развитии</t>
  </si>
  <si>
    <t>02 2 00 78450</t>
  </si>
  <si>
    <t>02 2 00 R0270</t>
  </si>
  <si>
    <t>02 3 00 70110</t>
  </si>
  <si>
    <t>02 3 00 70450</t>
  </si>
  <si>
    <t>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года № 273-ФЗ "Об образовании в Российской Федерации" полномочий Российской Федерации в сфере образования</t>
  </si>
  <si>
    <t>02 4 00 59900</t>
  </si>
  <si>
    <t>02 4 00 70010</t>
  </si>
  <si>
    <t>02 4 00 70450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</si>
  <si>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</si>
  <si>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02 4 00 78390</t>
  </si>
  <si>
    <t>02 5 00 70450</t>
  </si>
  <si>
    <t>Подпрограмма "Право быть равным"</t>
  </si>
  <si>
    <t>03 9 00 00000</t>
  </si>
  <si>
    <t>03 9 00 70450</t>
  </si>
  <si>
    <t>Подпрограмма "Профилактика незаконного потребления наркотических средств и психотропных веществ, реабилитация и ресоциализация потребителей наркотических средств и психотропных веществ"</t>
  </si>
  <si>
    <t>08 1 00 00000</t>
  </si>
  <si>
    <t>08 1 00 70450</t>
  </si>
  <si>
    <t>08 2 00 70450</t>
  </si>
  <si>
    <t>Подпрограмма "Профилактика экстремизма и терроризма в Архангельской области"</t>
  </si>
  <si>
    <t>08 4 00 00000</t>
  </si>
  <si>
    <t>08 4 00 70100</t>
  </si>
  <si>
    <t>Подпрограмма "Гражданско-патриотическое воспитание граждан Российской Федерации и допризывная подготовка молодежи в Архангельской области (2014 – 2020 годы)"</t>
  </si>
  <si>
    <t>11 3 00 00000</t>
  </si>
  <si>
    <t>11 3 00 70450</t>
  </si>
  <si>
    <t>52 0 00 70450</t>
  </si>
  <si>
    <t>Охрана семьи и детства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</si>
  <si>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</si>
  <si>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02 1 00 78330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</si>
  <si>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</si>
  <si>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02 1 00 78650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</si>
  <si>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</si>
  <si>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02 2 00 50820</t>
  </si>
  <si>
    <t>Выплата единовременного пособия при всех формах устройства детей, лишенных родительского попечения, в семью</t>
  </si>
  <si>
    <t>02 2 00 52600</t>
  </si>
  <si>
    <t>Публичные нормативные социальные выплаты гражданам</t>
  </si>
  <si>
    <t>310</t>
  </si>
  <si>
    <t>Выплаты приемной семье на содержание подопечных детей</t>
  </si>
  <si>
    <t>02 2 00 77280</t>
  </si>
  <si>
    <t>Оплата труда приемного родителя</t>
  </si>
  <si>
    <t>02 2 00 77290</t>
  </si>
  <si>
    <t>Выплаты семьям опекунов на содержание подопечных детей</t>
  </si>
  <si>
    <t>02 2 00 77300</t>
  </si>
  <si>
    <t>Обеспечение мер социальной поддержки детей-сирот и детей, оставшихся без попечения родителей, по оплате жилого помещения и коммунальных услуг, а также в виде единовременной денежной выплаты на ремонт жилых помещений, находящихся в собственности детей-сирот и детей, оставшихся без попечения родителей</t>
  </si>
  <si>
    <t>02 2 00 77410</t>
  </si>
  <si>
    <t>02 2 00 78640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</si>
  <si>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</si>
  <si>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02 2 00 R0820</t>
  </si>
  <si>
    <t>Другие вопросы в области социальной политики</t>
  </si>
  <si>
    <t>Осуществление государственных полномочий по организации и осуществлению деятельности по опеке и попечительству</t>
  </si>
  <si>
    <t>02 2 00 78660</t>
  </si>
  <si>
    <t>МИНИСТЕРСТВО АГРОПРОМЫШЛЕННОГО КОМПЛЕКСА И ТОРГОВЛИ АРХАНГЕЛЬСКОЙ ОБЛАСТИ</t>
  </si>
  <si>
    <t>083</t>
  </si>
  <si>
    <t>Государственная программа Архангельской области "Развитие торговли в Архангельской области (2014 – 2020 годы)"</t>
  </si>
  <si>
    <t>14 0 00 00000</t>
  </si>
  <si>
    <t>Осуществление государственных полномочий по формированию торгового реестра</t>
  </si>
  <si>
    <t>14 0 00 78700</t>
  </si>
  <si>
    <t>05 3 00 00000</t>
  </si>
  <si>
    <t>Проведение Всероссийской сельскохозяйственной переписи в 2016 году</t>
  </si>
  <si>
    <t>05 3 00 53910</t>
  </si>
  <si>
    <t>Сельское хозяйство и рыболовство</t>
  </si>
  <si>
    <t>Возмещение части затрат на приобретение элитных семян</t>
  </si>
  <si>
    <t>05 1 00 50310</t>
  </si>
  <si>
    <t>Возмещение части затрат на приобретение семян с учетом доставки в районы Крайнего Севера и приравненные к ним местности</t>
  </si>
  <si>
    <t>05 1 00 50360</t>
  </si>
  <si>
    <t>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растениеводства</t>
  </si>
  <si>
    <t>05 1 00 50400</t>
  </si>
  <si>
    <t>Оказание несвязанной поддержки сельскохозяйственным товаропроизводителям в области растениеводства</t>
  </si>
  <si>
    <t>05 1 00 50410</t>
  </si>
  <si>
    <t>Поддержка племенного животноводства</t>
  </si>
  <si>
    <t>05 1 00 50420</t>
  </si>
  <si>
    <t>Субсидии на 1 килограмм реализованного и (или) отгруженного на собственную переработку молока</t>
  </si>
  <si>
    <t>05 1 00 50430</t>
  </si>
  <si>
    <t>Возмещение части затрат по наращиванию поголовья северных оленей, маралов и мясных табунных лошадей</t>
  </si>
  <si>
    <t>05 1 00 50450</t>
  </si>
  <si>
    <t>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</t>
  </si>
  <si>
    <t>05 1 00 50490</t>
  </si>
  <si>
    <t>Оказание несвязанной поддержки сельскохозяйственным товаропроизводителям в области развития производства семенного картофеля и овощей открытого грунта</t>
  </si>
  <si>
    <t>05 1 00 54390</t>
  </si>
  <si>
    <t>Поддержка племенного крупного рогатого скота молочного направления</t>
  </si>
  <si>
    <t>05 1 00 54460</t>
  </si>
  <si>
    <t>Субсидии на животноводческую продукцию</t>
  </si>
  <si>
    <t>05 1 00 72210</t>
  </si>
  <si>
    <t>Мероприятия в области сельскохозяйственного производства</t>
  </si>
  <si>
    <t>05 1 00 72250</t>
  </si>
  <si>
    <t>Субсидии на закупку сельскохозяйственной продукции у населения</t>
  </si>
  <si>
    <t>05 1 00 72270</t>
  </si>
  <si>
    <t>Субсидии на поддержку овощеводства защищенного грунта</t>
  </si>
  <si>
    <t>05 1 00 72290</t>
  </si>
  <si>
    <t>Субсидии на компенсацию части затрат на газ, использованный на производство овощей защищенного грунта тепличными хозяйствами</t>
  </si>
  <si>
    <t>05 1 00 72330</t>
  </si>
  <si>
    <t>Выполнение научно-исследовательских и опытно-конструкторских работ в сельском хозяйстве</t>
  </si>
  <si>
    <t>05 1 00 72340</t>
  </si>
  <si>
    <t>Субсидии на компенсацию части затрат по приобретению средств химизации</t>
  </si>
  <si>
    <t>05 1 00 72360</t>
  </si>
  <si>
    <t>Субсидии на компенсацию части затрат на известкование кислых почв</t>
  </si>
  <si>
    <t>05 1 00 72380</t>
  </si>
  <si>
    <t>Возмещение части затрат на приобретение элитных семян (областной бюджет)</t>
  </si>
  <si>
    <t>05 1 00 R0310</t>
  </si>
  <si>
    <t>Возмещение части затрат на приобретение семян с учетом доставки в районы Крайнего Севера и приравненные к ним местности (областной бюджет)</t>
  </si>
  <si>
    <t>05 1 00 R0360</t>
  </si>
  <si>
    <t>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 (областной бюджет)</t>
  </si>
  <si>
    <t>05 1 00 R0380</t>
  </si>
  <si>
    <t>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 (областной бюджет)</t>
  </si>
  <si>
    <t>05 1 00 R0390</t>
  </si>
  <si>
    <t>Оказание несвязанной поддержки сельскохозяйственным товаропроизводителям в области растениеводства (областной бюджет)</t>
  </si>
  <si>
    <t>05 1 00 R0410</t>
  </si>
  <si>
    <t>Поддержка племенного животноводства (областной бюджет)</t>
  </si>
  <si>
    <t>05 1 00 R0420</t>
  </si>
  <si>
    <t>Субсидии на 1 килограмм реализованного и (или) отгруженного на собственную переработку молока (областной бюджет)</t>
  </si>
  <si>
    <t>05 1 00 R0430</t>
  </si>
  <si>
    <t>Возмещение части затрат по наращиванию поголовья северных оленей, маралов и мясных табунных лошадей (областной бюджет)</t>
  </si>
  <si>
    <t>05 1 00 R0450</t>
  </si>
  <si>
    <t>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 (областной бюджет)</t>
  </si>
  <si>
    <t>05 1 00 R0480</t>
  </si>
  <si>
    <t>Возмещение части процентной ставки по инвестиционным кредитам на строительство и реконструкцию объектов мясного скотоводства (областной бюджет)</t>
  </si>
  <si>
    <t>05 1 00 R0520</t>
  </si>
  <si>
    <t>Поддержка начинающих фермеров (областной бюджет)</t>
  </si>
  <si>
    <t>05 1 00 R0530</t>
  </si>
  <si>
    <t>Развитие семейных животноводческих ферм (областной бюджет)</t>
  </si>
  <si>
    <t>05 1 00 R0540</t>
  </si>
  <si>
    <t>Возмещение части процентной ставки по долгосрочным, среднесрочным и краткосрочным кредитам, взятым малыми формами хозяйствования (областной бюджет)</t>
  </si>
  <si>
    <t>05 1 00 R0550</t>
  </si>
  <si>
    <t>Возмещение части затрат крестьянских (фермерских) хозяйств, включая индивидуальных предпринимателей, при оформлении в собственность используемых ими земельных участков из земель сельскохозяйственного назначения (областной бюджет)</t>
  </si>
  <si>
    <t>05 1 00 R0560</t>
  </si>
  <si>
    <t>Грантовая поддержка сельскохозяйственных потребительских кооперативов для развития материально-технической базы (областной бюджет)</t>
  </si>
  <si>
    <t>05 1 00 R4380</t>
  </si>
  <si>
    <t>Оказание несвязанной поддержки сельскохозяйственным товаропроизводителям в области развития производства семенного картофеля и овощей открытого грунта (областной бюджет)</t>
  </si>
  <si>
    <t>05 1 00 R4390</t>
  </si>
  <si>
    <t>Возмещение части прямых понесенных затрат на создание и модернизацию объектов животноводческих комплексов молочного направления (молочных ферм) (областной бюджет)</t>
  </si>
  <si>
    <t>05 1 00 R4420</t>
  </si>
  <si>
    <t>Возмещение части процентной ставки по краткосрочным кредитам (займам) на развитие молочного скотоводства (областной бюджет)</t>
  </si>
  <si>
    <t>05 1 00 R4430</t>
  </si>
  <si>
    <t>Возмещение части процентной ставки по инвестиционным кредитам (займам) на строительство и реконструкцию объектов для молочного скотоводства (областной бюджет)</t>
  </si>
  <si>
    <t>05 1 00 R4440</t>
  </si>
  <si>
    <t>Поддержка племенного крупного рогатого скота молочного направления (областной бюджет)</t>
  </si>
  <si>
    <t>05 1 00 R4460</t>
  </si>
  <si>
    <t>Возмещение части процентной ставки по краткосрочным кредитам (займам) на переработку продукции растениеводства и животноводства (областной бюджет)</t>
  </si>
  <si>
    <t>05 1 00 R4500</t>
  </si>
  <si>
    <t>Подпрограмма "Развитие рыбохозяйственного комплекса Архангельской области"</t>
  </si>
  <si>
    <t>05 2 00 00000</t>
  </si>
  <si>
    <t>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года № 52-ФЗ "О животном мире" полномочий Российской Федерации в области организации, регулирования и охраны водных биологических ресурсов"</t>
  </si>
  <si>
    <t>05 2 00 59100</t>
  </si>
  <si>
    <t>Гранты на развитие организаций, крестьянских (фермерских) хозяйств, индивидуальных предпринимателей, осуществляющих товарное рыбоводство</t>
  </si>
  <si>
    <t>05 2 00 72750</t>
  </si>
  <si>
    <t>05 3 00 70010</t>
  </si>
  <si>
    <t>05 3 00 70100</t>
  </si>
  <si>
    <t>Подпрограмма "Развитие мелиорации земель сельскохозяйственного назначения Архангельской области"</t>
  </si>
  <si>
    <t>05 4 00 00000</t>
  </si>
  <si>
    <t>Реализация мероприятий федеральной целевой программы «Развитие мелиорации земель сельскохозяйственного назначения России на 2014 – 2020 годы» (областной бюджет)</t>
  </si>
  <si>
    <t>05 4 00 R0760</t>
  </si>
  <si>
    <t>Создание условий для обеспечения поселений и жителей городских округов услугами торговли</t>
  </si>
  <si>
    <t>14 0 00 78270</t>
  </si>
  <si>
    <t>МИНИСТЕРСТВО ФИНАНСОВ АРХАНГЕЛЬСКОЙ ОБЛАСТИ</t>
  </si>
  <si>
    <t>090</t>
  </si>
  <si>
    <t>Государственная программа Архангельской области "Управление государственными финансами и государственным долгом Архангельской области (2014 – 2020 годы)"</t>
  </si>
  <si>
    <t>22 0 00 00000</t>
  </si>
  <si>
    <t>Подпрограмма "Организация и обеспечение бюджетного процесса и развитие информационных систем управления финансами в Архангельской области"</t>
  </si>
  <si>
    <t>22 1 00 00000</t>
  </si>
  <si>
    <t>Осуществление государственных полномочий по созданию комиссий по делам несовершеннолетних и защите их прав</t>
  </si>
  <si>
    <t>22 1 00 78670</t>
  </si>
  <si>
    <t>Осуществление государственных полномочий в сфере административных правонарушений</t>
  </si>
  <si>
    <t>22 1 00 78680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</si>
  <si>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</si>
  <si>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</si>
  <si>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22 1 00 51200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</si>
  <si>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</si>
  <si>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22 1 00 70010</t>
  </si>
  <si>
    <t>Прочие выплаты по обязательствам государства</t>
  </si>
  <si>
    <t>22 1 00 70030</t>
  </si>
  <si>
    <t>Резервные фонды</t>
  </si>
  <si>
    <t>Резервный фонд Правительства Архангельской области</t>
  </si>
  <si>
    <t>67 0 00 00000</t>
  </si>
  <si>
    <t>67 0 00 71400</t>
  </si>
  <si>
    <t>Специальные расходы</t>
  </si>
  <si>
    <t>880</t>
  </si>
  <si>
    <t>Мероприятия в сфере общегосударственных вопросов, осуществляемые государственными органами</t>
  </si>
  <si>
    <t>52 0 00 70480</t>
  </si>
  <si>
    <t>70 0 00 00000</t>
  </si>
  <si>
    <t>70 0 00 71410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</si>
  <si>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</si>
  <si>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</si>
  <si>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</si>
  <si>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22 1 00 51180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</si>
  <si>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</si>
  <si>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</si>
  <si>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государственным долгом Архангельской области"</t>
  </si>
  <si>
    <t>22 2 00 00000</t>
  </si>
  <si>
    <t>Обслуживание государственного долга</t>
  </si>
  <si>
    <t>22 2 00 71750</t>
  </si>
  <si>
    <t>Обслуживание государственного (муниципального) долга</t>
  </si>
  <si>
    <t>700</t>
  </si>
  <si>
    <t>Обслуживание государственного долга субъекта Российской Федерации</t>
  </si>
  <si>
    <t>720</t>
  </si>
  <si>
    <t>из них: уплата процентов за рассрочку в соответствии с Дополнительным соглашением № 4 к Соглашению от 15 декабря 2010 года № 01-01-06/06-539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</si>
  <si>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уплата процентов за рассрочку в соответствии с Дополнительным соглашением № 2 к Соглашению от 16 апреля 2010 года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</si>
  <si>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уплата процентов за рассрочку в соответствии с Дополнительным соглашением № 2 к Соглашению от 17 мая 2011 года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</si>
  <si>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уплата процентов за рассрочку в соответствии с Дополнительным соглашением № 2 к Соглашению от 28 сентября 2011 года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</si>
  <si>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</si>
  <si>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</si>
  <si>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</si>
  <si>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"Поддержание устойчивого исполнения бюджетов муниципальных образований Архангельской области"</t>
  </si>
  <si>
    <t>22 3 00 00000</t>
  </si>
  <si>
    <t>Выравнивание бюджетной обеспеченности поселений</t>
  </si>
  <si>
    <t>22 3 00 78010</t>
  </si>
  <si>
    <t>Дотации</t>
  </si>
  <si>
    <t>510</t>
  </si>
  <si>
    <t>Выравнивание бюджетной обеспеченности муниципальных районов (городских округов)</t>
  </si>
  <si>
    <t>22 3 00 78020</t>
  </si>
  <si>
    <t>Иные дотации</t>
  </si>
  <si>
    <t>Дотации, связанные с особым режимом безопасного функционирования закрытых административно-территориальных образований</t>
  </si>
  <si>
    <t>22 3 00 50100</t>
  </si>
  <si>
    <t>Поддержка мер по обеспечению сбалансированности местных бюджетов</t>
  </si>
  <si>
    <t>22 3 00 78030</t>
  </si>
  <si>
    <t>Прочие межбюджетные трансферты общего характера</t>
  </si>
  <si>
    <t>Доставка муки и лекарственных средств в районы Крайнего Севера и приравненные к ним местности с ограниченными сроками завоза грузов</t>
  </si>
  <si>
    <t>22 1 00 78220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</si>
  <si>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</si>
  <si>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22 1 00 78240</t>
  </si>
  <si>
    <t>Софинансирование вопросов местного значения</t>
  </si>
  <si>
    <t>22 3 00 78230</t>
  </si>
  <si>
    <t>МИНИСТЕРСТВО ТРАНСПОРТА АРХАНГЕЛЬСКОЙ ОБЛАСТИ</t>
  </si>
  <si>
    <t>104</t>
  </si>
  <si>
    <t>Транспорт</t>
  </si>
  <si>
    <t>Формирование доступной среды для инвалидов в муниципальных районах и городских округах Архангельской области</t>
  </si>
  <si>
    <t>03 8 00 78460</t>
  </si>
  <si>
    <t>Подпрограмма "Проведение сбалансированной государственной тарифной политики на транспорте"</t>
  </si>
  <si>
    <t>19 1 00 00000</t>
  </si>
  <si>
    <t>Субсидии организациям воздушного транспорта на возмещение недополученных доходов, возникающих в результате государственного регулирования тарифов на перевозку пассажиров и багажа</t>
  </si>
  <si>
    <t>19 1 00 73010</t>
  </si>
  <si>
    <t>Субсидии организациям водного транспорта на возмещение недополученных доходов, возникающих в результате государственного регулирования тарифов на перевозку пассажиров и багажа</t>
  </si>
  <si>
    <t>19 1 00 73020</t>
  </si>
  <si>
    <t>Субсидии организациям железнодорожного транспорта на возмещение недополученных доходов, возникающих в результате государственного регулирования тарифов на перевозку пассажиров и багажа в пригородном и межмуниципальном сообщении</t>
  </si>
  <si>
    <t>19 1 00 73030</t>
  </si>
  <si>
    <t>Компенсация организациям железнодорожного транспорта потерь в доходах, возникающих в результате предоставления 50-процентной скидки на проезд железнодорожным транспортом общего пользования в поездах пригородного сообщения учащимся и воспитанникам образовательных организаций старше семи лет, студентам (курсантам), обучающимся по очной форме обучения в профессиональных образовательных организациях и образовательных организациях высшего образования</t>
  </si>
  <si>
    <t>19 1 00 73040</t>
  </si>
  <si>
    <t>Подпрограмма "Развитие общественного пассажирского транспорта и транспортной инфраструктуры Архангельской области"</t>
  </si>
  <si>
    <t>19 2 00 00000</t>
  </si>
  <si>
    <t>Мероприятия в сфере общественного пассажирского транспорта и транспортной инфраструктуры</t>
  </si>
  <si>
    <t>19 2 00 70750</t>
  </si>
  <si>
    <t>19 5 00 70010</t>
  </si>
  <si>
    <t>Реализация мероприятий региональных программ в сфере дорожного хозяйства, включая проекты, реализуемые с применением механизмов государственно-частного партнерства, и строительство, реконструкцию и ремонт уникальных искусственных дорожных сооружений по решениям Правительства Российской Федерации</t>
  </si>
  <si>
    <t>19 2 00 54200</t>
  </si>
  <si>
    <t>Подпрограмма "Развитие и совершенствование сети автомобильных дорог общего пользования регионального значения"</t>
  </si>
  <si>
    <t>19 3 00 00000</t>
  </si>
  <si>
    <t>19 3 00 54200</t>
  </si>
  <si>
    <t>19 3 00 70300</t>
  </si>
  <si>
    <t>Подпрограмма "Улучшение эксплуатационного состояния автомобильных дорог общего пользования регионального значения за счет ремонта, капитального ремонта и содержания"</t>
  </si>
  <si>
    <t>19 4 00 00000</t>
  </si>
  <si>
    <t>19 4 00 54200</t>
  </si>
  <si>
    <t>Капитальный ремонт, ремонт и содержание региональных автомобильных дорог</t>
  </si>
  <si>
    <t>19 4 00 73210</t>
  </si>
  <si>
    <t>Мероприятия в сфере дорожного хозяйства</t>
  </si>
  <si>
    <t>19 5 00 70720</t>
  </si>
  <si>
    <t>Уплата земельного налога за участки строящихся автомобильных дорог и налога на имущество автомобильных дорог</t>
  </si>
  <si>
    <t>19 5 00 73270</t>
  </si>
  <si>
    <t>Подпрограмма "Повышение безопасности дорожного движения в Архангельской области"</t>
  </si>
  <si>
    <t>19 6 00 00000</t>
  </si>
  <si>
    <t>Выявление и сокращение количества мест концентрации дорожно-транспортных происшествий на дорогах Архангельской области</t>
  </si>
  <si>
    <t>19 6 00 73240</t>
  </si>
  <si>
    <t>24 0 00 70300</t>
  </si>
  <si>
    <t>Непрограммные расходы в области дорожного хозяйства</t>
  </si>
  <si>
    <t>68 0 00 00000</t>
  </si>
  <si>
    <t>Резерв средств на ликвидацию потерь дорожного хозяйства от осенне-весенних паводков и неблагоприятных последствий природного и техногенного характера</t>
  </si>
  <si>
    <t>68 0 00 73230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</si>
  <si>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</si>
  <si>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68 0 00 78120</t>
  </si>
  <si>
    <t>МИНИСТЕРСТВО ЭКОНОМИЧЕСКОГО РАЗВИТИЯ АРХАНГЕЛЬСКОЙ ОБЛАСТИ</t>
  </si>
  <si>
    <t>138</t>
  </si>
  <si>
    <t>Государственная программа Архангельской области "Экономическое развитие и инвестиционная деятельность в Архангельской области (2014 – 2020 годы)"</t>
  </si>
  <si>
    <t>12 0 00 00000</t>
  </si>
  <si>
    <t>Подпрограмма "Совершенствование системы управления экономическим развитием Архангельской области"</t>
  </si>
  <si>
    <t>12 3 00 00000</t>
  </si>
  <si>
    <t>12 3 00 70010</t>
  </si>
  <si>
    <t>12 3 00 70030</t>
  </si>
  <si>
    <t>Подпрограмма "Формирование благоприятной среды для развития инвестиционной деятельности"</t>
  </si>
  <si>
    <t>12 1 00 00000</t>
  </si>
  <si>
    <t>Мероприятия в сфере повышения инвестиционной привлекательности</t>
  </si>
  <si>
    <t>12 1 00 72860</t>
  </si>
  <si>
    <t>Подпрограмма "Развитие субъектов малого и среднего предпринимательства в Архангельской области"</t>
  </si>
  <si>
    <t>12 2 00 00000</t>
  </si>
  <si>
    <t>12 2 00 70100</t>
  </si>
  <si>
    <t>Государственная поддержка малого и среднего предпринимательства</t>
  </si>
  <si>
    <t>12 2 00 72910</t>
  </si>
  <si>
    <t>Государственная поддержка малого и среднего предпринимательства, включая крестьянские (фермерские) хозяйства (областной бюджет)</t>
  </si>
  <si>
    <t>12 2 00 R0640</t>
  </si>
  <si>
    <t>МИНИСТЕРСТВО ТРУДА, ЗАНЯТОСТИ И СОЦИАЛЬНОГО РАЗВИТИЯ АРХАНГЕЛЬСКОЙ ОБЛАСТИ</t>
  </si>
  <si>
    <t>156</t>
  </si>
  <si>
    <t>Государственная программа Архангельской области "Содействие занятости населения Архангельской области, улучшение условий и охраны труда (2014 – 2020 годы)"</t>
  </si>
  <si>
    <t>07 0 00 00000</t>
  </si>
  <si>
    <t>Подпрограмма "Улучшение условий и охраны труда в Архангельской области (2014 – 2020 годы)"</t>
  </si>
  <si>
    <t>07 2 00 00000</t>
  </si>
  <si>
    <t>Осуществление государственных полномочий в сфере охраны труда</t>
  </si>
  <si>
    <t>07 2 00 78710</t>
  </si>
  <si>
    <t>52 0 00 70490</t>
  </si>
  <si>
    <t>03 8 00 70100</t>
  </si>
  <si>
    <t>Подпрограмма "Активная политика занятости и социальная поддержка безработных граждан (2014 – 2020 годы)"</t>
  </si>
  <si>
    <t>07 1 00 00000</t>
  </si>
  <si>
    <t>07 1 00 70010</t>
  </si>
  <si>
    <t>07 1 00 70030</t>
  </si>
  <si>
    <t>07 1 00 70100</t>
  </si>
  <si>
    <t>Реализация мероприятий активной политики в сфере занятости населения</t>
  </si>
  <si>
    <t>07 1 00 72020</t>
  </si>
  <si>
    <t>Подпрограмма "Повышение мобильности трудовых ресурсов (2015 – 2017 годы)"</t>
  </si>
  <si>
    <t>07 5 00 00000</t>
  </si>
  <si>
    <t>Софинансирование региональных программ повышения мобильности трудовых ресурсов (областной бюджет)</t>
  </si>
  <si>
    <t>07 5 00 R2380</t>
  </si>
  <si>
    <t>03 4 00 70100</t>
  </si>
  <si>
    <t>Мероприятия по проведению оздоровительной кампании детей</t>
  </si>
  <si>
    <t>03 4 00 78320</t>
  </si>
  <si>
    <t>Пенсионное обеспечение</t>
  </si>
  <si>
    <t>Подпрограмма "Меры социальной поддержки отдельным категориям граждан, проживающим на территории Архангельской области"</t>
  </si>
  <si>
    <t>03 2 00 00000</t>
  </si>
  <si>
    <t>Доплаты к пенсиям государственных служащих Архангельской области</t>
  </si>
  <si>
    <t>03 2 00 77050</t>
  </si>
  <si>
    <t>Социальное обслуживание населения</t>
  </si>
  <si>
    <t>Подпрограмма "Организация работы по социальному обслуживанию граждан и социальной защите населения в Архангельской области"</t>
  </si>
  <si>
    <t>03 1 00 00000</t>
  </si>
  <si>
    <t>03 1 00 70100</t>
  </si>
  <si>
    <t>03 1 00 70110</t>
  </si>
  <si>
    <t>Мероприятия в сфере социальной политики, осуществляемые государственными органами</t>
  </si>
  <si>
    <t>03 1 00 70540</t>
  </si>
  <si>
    <t>Ежемесячные вознаграждения лицам, организовавшим приемные семьи для граждан пожилого возраста и инвалидов</t>
  </si>
  <si>
    <t>03 1 00 77040</t>
  </si>
  <si>
    <t>Подпрограмма "Семья и дети в Архангельской области"</t>
  </si>
  <si>
    <t>03 5 00 00000</t>
  </si>
  <si>
    <t>03 5 00 70100</t>
  </si>
  <si>
    <t>Подпрограмма "Повышение качества жизни граждан пожилого возраста и инвалидов в Архангельской области"</t>
  </si>
  <si>
    <t>03 6 00 00000</t>
  </si>
  <si>
    <t>03 6 00 70100</t>
  </si>
  <si>
    <t>03 9 00 70100</t>
  </si>
  <si>
    <t>Социальная программа Архангельской области на предоставление из бюджета Пенсионного фонда Российской Федерации субсидии на укрепление материально-технической базы учреждений социального обслуживания населения Архангельской области и обучение компьютерной грамотности неработающих пенсионеров</t>
  </si>
  <si>
    <t>55 0 00 00000</t>
  </si>
  <si>
    <t>55 0 00 70100</t>
  </si>
  <si>
    <t>Организация обучения компьютерной грамотности неработающих пенсионеров</t>
  </si>
  <si>
    <t>55 0 00 77320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</si>
  <si>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– 1945 годов"</t>
  </si>
  <si>
    <t>03 2 00 51340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</si>
  <si>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</si>
  <si>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03 2 00 51350</t>
  </si>
  <si>
    <t>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</si>
  <si>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03 2 00 51370</t>
  </si>
  <si>
    <t>Выплата региональной доплаты к пенсии</t>
  </si>
  <si>
    <t>03 2 00 51530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</si>
  <si>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</si>
  <si>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03 2 00 52200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</si>
  <si>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</t>
  </si>
  <si>
    <t>03 2 00 52400</t>
  </si>
  <si>
    <t>Оплата жилищно-коммунальных услуг отдельным категориям граждан</t>
  </si>
  <si>
    <t>03 2 00 52500</t>
  </si>
  <si>
    <t>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</t>
  </si>
  <si>
    <t>03 2 00 52800</t>
  </si>
  <si>
    <t>03 2 00 70540</t>
  </si>
  <si>
    <t>Выплата региональной доплаты к пенсии за счет средств областного бюджета</t>
  </si>
  <si>
    <t>03 2 00 70560</t>
  </si>
  <si>
    <t>Выплата социального пособия на погребение и возмещение расходов по гарантированному перечню услуг по погребению</t>
  </si>
  <si>
    <t>03 2 00 70570</t>
  </si>
  <si>
    <t>Предоставление гражданам субсидий на оплату жилого помещения и коммунальных услуг (за исключением субвенций местным бюджетам)</t>
  </si>
  <si>
    <t>03 2 00 70580</t>
  </si>
  <si>
    <t>Обеспечение мер социальной поддержки ветеранов труда (за исключением публичных нормативных обязательств)</t>
  </si>
  <si>
    <t>03 2 00 70590</t>
  </si>
  <si>
    <t>Обеспечение мер социальной поддержки тружеников тыла (за исключением публичных нормативных обязательств)</t>
  </si>
  <si>
    <t>03 2 00 70600</t>
  </si>
  <si>
    <t>Обеспечение мер социальной поддержки реабилитированных лиц и лиц, признанных пострадавшими от политических репрессий (за исключением публичных нормативных обязательств)</t>
  </si>
  <si>
    <t>03 2 00 70610</t>
  </si>
  <si>
    <t>Обеспечение мер социальной поддержки в соответствии с областным законом от 29 ноября 2005 года № 119-7-ОЗ "О социальной поддержке инвалидов в Архангельской области" (за исключением публичных нормативных обязательств)</t>
  </si>
  <si>
    <t>03 2 00 77060</t>
  </si>
  <si>
    <t>Обеспечение мер социальной поддержки многодетных семей (за исключением публичных нормативных обязательств)</t>
  </si>
  <si>
    <t>03 2 00 77070</t>
  </si>
  <si>
    <t>Государственная социальная помощь</t>
  </si>
  <si>
    <t>03 2 00 77080</t>
  </si>
  <si>
    <t>Ежемесячные денежные выплаты ветеранам труда</t>
  </si>
  <si>
    <t>03 2 00 77120</t>
  </si>
  <si>
    <t>Ежемесячные денежные выплаты труженикам тыла</t>
  </si>
  <si>
    <t>03 2 00 77130</t>
  </si>
  <si>
    <t>Ежемесячные денежные выплаты реабилитированным лицам и лицам, признанным пострадавшими от политических репрессий</t>
  </si>
  <si>
    <t>03 2 00 77140</t>
  </si>
  <si>
    <t>Ежемесячные денежные выплаты на приобретение топлива в соответствии с областным законом от 29 ноября 2005 года № 119-7-ОЗ "О социальной поддержке инвалидов в Архангельской области"</t>
  </si>
  <si>
    <t>03 2 00 77160</t>
  </si>
  <si>
    <t>Выплаты гражданам, имеющим награды Архангельской области, в соответствии с областным законом от 23 сентября 2008 года № 567-29-ОЗ "О наградах в Архангельской области"</t>
  </si>
  <si>
    <t>03 2 00 77170</t>
  </si>
  <si>
    <t>Публичные нормативные выплаты гражданам несоциального характера</t>
  </si>
  <si>
    <t>330</t>
  </si>
  <si>
    <t>Обеспечение мер социальной поддержки многодетных семей в денежной форме</t>
  </si>
  <si>
    <t>03 2 00 77180</t>
  </si>
  <si>
    <t>Ежемесячные пособия писателям-профессионалам в соответствии с постановлением администрации Архангельской области от 15 августа 1995 года № 308 "О назначении ежемесячных пособий писателям-профессионалам"</t>
  </si>
  <si>
    <t>03 2 00 77200</t>
  </si>
  <si>
    <t>Ежемесячное материальное обеспечение граждан за особые заслуги в развитии сферы культуры Архангельской области в соответствии с распоряжением главы администрации Архангельской области от 20 мая 1996 года № 292р</t>
  </si>
  <si>
    <t>03 2 00 77210</t>
  </si>
  <si>
    <t>Дополнительное ежемесячное материальное обеспечение граждан, имеющих особые заслуги в развитии социальной сферы Архангельской области</t>
  </si>
  <si>
    <t>03 2 00 77220</t>
  </si>
  <si>
    <t>Дополнительное ежемесячное материальное обеспечение граждан, имеющих государственные награды</t>
  </si>
  <si>
    <t>03 2 00 77230</t>
  </si>
  <si>
    <t>Доплаты инвалидам боевых действий в Афганистане, на Северном Кавказе и членам семей погибших (умерших) военнослужащих</t>
  </si>
  <si>
    <t>03 2 00 77240</t>
  </si>
  <si>
    <t>Ежемесячные денежные выплаты лицам, награжденным орденом "Родительская слава", в соответствии с областным законом от 13 февраля 2012 года № 420-28-ОЗ "О дополнительных мерах социальной поддержки лиц, награжденных медалью ордена или орденом "Родительская слава"</t>
  </si>
  <si>
    <t>03 2 00 77250</t>
  </si>
  <si>
    <t>Компенсация одиноко проживающим неработающим собственникам жилых помещений расходов по оплате взноса на капитальный ремонт общего имущества в многоквартирном доме</t>
  </si>
  <si>
    <t>03 2 00 77340</t>
  </si>
  <si>
    <t>Предоставление гражданам субсидий на оплату жилого помещения и коммунальных услуг (в части субвенций местным бюджетам)</t>
  </si>
  <si>
    <t>03 2 00 78740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</si>
  <si>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</si>
  <si>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03 2 00 78910</t>
  </si>
  <si>
    <t>Улучшение социально-бытового положения отдельных категорий ветеранов и инвалидов Великой Отечественной войны, не имеющих оснований для обеспечения жильем в соответствии с Указом Президента Российской Федерации от 7 мая 2008 года № 714 "Об обеспечении жильем ветеранов Великой Отечественной войны 1941 – 1945 годов"</t>
  </si>
  <si>
    <t>03 6 00 77260</t>
  </si>
  <si>
    <t>Социальные выплаты работникам государственных и муниципальных учреждений Архангельской области на приобретение жилья на первичном рынке</t>
  </si>
  <si>
    <t>06 1 00 77090</t>
  </si>
  <si>
    <t>Социальные выплаты безработным гражданам в соответствии с Законом Российской Федерации от 19 апреля 1991 года № 1032-1 "О занятости населения в Российской Федерации"</t>
  </si>
  <si>
    <t>07 1 00 52900</t>
  </si>
  <si>
    <t>Стипендии</t>
  </si>
  <si>
    <t>340</t>
  </si>
  <si>
    <t>Осуществление переданных органам государственной власти субъектов Российской Федерации в соответствии с пунктом 3 статьи 25 Федерального закона от 24 июня 1999 года № 120-ФЗ "Об основах системы профилактики безнадзорности и правонарушений несовершеннолетних"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–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</si>
  <si>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03 1 00 59400</t>
  </si>
  <si>
    <t>Перевозка несовершеннолетних, самовольно ушедших из семей, детских домов, школ-интернатов, специальных учебно-воспитательных и иных детских учреждений, за счет средств областного бюджета</t>
  </si>
  <si>
    <t>03 1 00 77030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</si>
  <si>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</si>
  <si>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03 2 00 50840</t>
  </si>
  <si>
    <t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</t>
  </si>
  <si>
    <t>03 2 00 52700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</si>
  <si>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</si>
  <si>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03 2 00 53800</t>
  </si>
  <si>
    <t>Ежемесячное пособие на ребенка</t>
  </si>
  <si>
    <t>03 2 00 77110</t>
  </si>
  <si>
    <t>Ежемесячное пособие на ребенка, не посещающего дошкольную образовательную организацию</t>
  </si>
  <si>
    <t>03 2 00 77150</t>
  </si>
  <si>
    <t>Единовременная денежная выплата женщинам, родившим первого ребенка в возрасте от 22 до 24 лет включительно</t>
  </si>
  <si>
    <t>03 2 00 77330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</si>
  <si>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 (областной бюджет)</t>
  </si>
  <si>
    <t>03 2 00 R0840</t>
  </si>
  <si>
    <t>Осуществление государственных полномочий по предоставлению гражданам субсидий на оплату жилого помещения и коммунальных услуг</t>
  </si>
  <si>
    <t>03 1 00 78720</t>
  </si>
  <si>
    <t>Мероприятия в сфере социальной политики, осуществляемые подведомственными учреждениями</t>
  </si>
  <si>
    <t>03 6 00 70550</t>
  </si>
  <si>
    <t>Осуществление государственных полномочий по выплате вознаграждений профессиональным опекунам</t>
  </si>
  <si>
    <t>03 6 00 78730</t>
  </si>
  <si>
    <t>Подпрограмма "Приоритетные социально значимые мероприятия в сфере социальной политики Архангельской области"</t>
  </si>
  <si>
    <t>03 7 00 00000</t>
  </si>
  <si>
    <t>03 7 00 70540</t>
  </si>
  <si>
    <t>03 7 00 70550</t>
  </si>
  <si>
    <t>03 8 00 70550</t>
  </si>
  <si>
    <t>03 9 00 70540</t>
  </si>
  <si>
    <t>Межбюджетные трансферты бюджету Пенсионного фонда Российской Федерации</t>
  </si>
  <si>
    <t>570</t>
  </si>
  <si>
    <t>Подпрограмма "Оказание содействия добровольному переселению в Архангельскую область соотечественников, проживающих за рубежом (2016 – 2020 годы)"</t>
  </si>
  <si>
    <t>07 6 00 00000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</si>
  <si>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 (областной бюджет)</t>
  </si>
  <si>
    <t>07 6 00 R0860</t>
  </si>
  <si>
    <t>МИНИСТЕРСТВО ИМУЩЕСТВЕННЫХ ОТНОШЕНИЙ АРХАНГЕЛЬСКОЙ ОБЛАСТИ</t>
  </si>
  <si>
    <t>163</t>
  </si>
  <si>
    <t>Государственная программа Архангельской области "Развитие имущественно-земельных отношений Архангельской области (2014 – 2020 годы)"</t>
  </si>
  <si>
    <t>21 0 00 00000</t>
  </si>
  <si>
    <t>21 0 00 70010</t>
  </si>
  <si>
    <t>21 0 00 70030</t>
  </si>
  <si>
    <t>АГЕНТСТВО ГОСУДАРСТВЕННОЙ ПРОТИВОПОЖАРНОЙ СЛУЖБЫ И ГРАЖДАНСКОЙ ЗАЩИТЫ АРХАНГЕЛЬСКОЙ ОБЛАСТИ</t>
  </si>
  <si>
    <t>176</t>
  </si>
  <si>
    <t>09 2 00 70100</t>
  </si>
  <si>
    <t>Мероприятия в сфере гражданской обороны и защиты населения и территорий Архангельской области от чрезвычайных ситуаций, осуществляемые подведомственными учреждениями</t>
  </si>
  <si>
    <t>09 2 00 71520</t>
  </si>
  <si>
    <t>Подпрограмма "Обеспечение реализации государственной программы в Архангельской области"</t>
  </si>
  <si>
    <t>09 3 00 00000</t>
  </si>
  <si>
    <t>09 3 00 70010</t>
  </si>
  <si>
    <t>09 3 00 70030</t>
  </si>
  <si>
    <t>Мероприятия в сфере национальной безопасности и правоохранительной деятельности, осуществляемые подведомственными учреждениями</t>
  </si>
  <si>
    <t>09 4 00 70510</t>
  </si>
  <si>
    <t>Обеспечение пожарной безопасности</t>
  </si>
  <si>
    <t>Подпрограмма "Пожарная безопасность в Архангельской области"</t>
  </si>
  <si>
    <t>09 1 00 00000</t>
  </si>
  <si>
    <t>09 1 00 70100</t>
  </si>
  <si>
    <t>Субсидии общественным объединениям пожарной охраны</t>
  </si>
  <si>
    <t>09 1 00 71540</t>
  </si>
  <si>
    <t>АГЕНТСТВО ПО СПОРТУ АРХАНГЕЛЬСКОЙ ОБЛАСТИ</t>
  </si>
  <si>
    <t>263</t>
  </si>
  <si>
    <t>11 5 00 00000</t>
  </si>
  <si>
    <t>11 5 00 70010</t>
  </si>
  <si>
    <t>Мероприятия в области физической культуры и спорта</t>
  </si>
  <si>
    <t>03 7 00 70430</t>
  </si>
  <si>
    <t>Реализация мероприятий по поэтапному внедрению Всероссийского физкультурно-спортивного комплекса "Готов к труду и обороне" (ГТО)</t>
  </si>
  <si>
    <t>11 1 00 51270</t>
  </si>
  <si>
    <t>Финансовое обеспечение мероприятий федеральной целевой программы "Развитие физической культуры и спорта в Российской Федерации на 2016 – 2020 годы"</t>
  </si>
  <si>
    <t>11 1 00 54950</t>
  </si>
  <si>
    <t>11 1 00 70430</t>
  </si>
  <si>
    <t>Мероприятия по развитию физической культуры и спорта в муниципальных образованиях</t>
  </si>
  <si>
    <t>11 1 00 78520</t>
  </si>
  <si>
    <t>Спорт высших достижений</t>
  </si>
  <si>
    <t>Адресная финансовая поддержка спортивных организаций, осуществляющих подготовку спортивного резерва для сборных команд Российской Федерации</t>
  </si>
  <si>
    <t>11 1 00 50810</t>
  </si>
  <si>
    <t>11 1 00 70100</t>
  </si>
  <si>
    <t>УПОЛНОМОЧЕННЫЙ ПО ПРАВАМ ЧЕЛОВЕКА В АРХАНГЕЛЬСКОЙ ОБЛАСТИ</t>
  </si>
  <si>
    <t>Обеспечение деятельности уполномоченного по правам человека в Архангельской области</t>
  </si>
  <si>
    <t>65 0 00 00000</t>
  </si>
  <si>
    <t>65 0 00 70010</t>
  </si>
  <si>
    <t>АДМИНИСТРАЦИЯ ГУБЕРНАТОРА АРХАНГЕЛЬСКОЙ ОБЛАСТИ И ПРАВИТЕЛЬСТВА АРХАНГЕЛЬСКОЙ ОБЛАСТИ</t>
  </si>
  <si>
    <t>301</t>
  </si>
  <si>
    <t>Функционирование высшего должностного лица субъекта Российской Федерации и муниципального образования</t>
  </si>
  <si>
    <t>Обеспечение функционирования Губернатора Архангельской области, его заместителей, заместителей председателя Правительства Архангельской области</t>
  </si>
  <si>
    <t>61 0 00 00000</t>
  </si>
  <si>
    <t>Губернатор Архангельской области</t>
  </si>
  <si>
    <t>61 1 00 00000</t>
  </si>
  <si>
    <t>61 1 00 70010</t>
  </si>
  <si>
    <t>23 5 00 70030</t>
  </si>
  <si>
    <t>Заместители Губернатора Архангельской области, заместители председателя Правительства Архангельской области</t>
  </si>
  <si>
    <t>61 2 00 00000</t>
  </si>
  <si>
    <t>61 2 00 70010</t>
  </si>
  <si>
    <t>08 1 00 70490</t>
  </si>
  <si>
    <t>Государственная программа Архангельской области "Развитие местного самоуправления в Архангельской области и государственная поддержка социально ориентированных некоммерческих организаций (2014 – 2020 годы)"</t>
  </si>
  <si>
    <t>18 0 00 00000</t>
  </si>
  <si>
    <t>Подпрограмма "Государственная поддержка социально ориентированных некоммерческих организаций"</t>
  </si>
  <si>
    <t>18 1 00 00000</t>
  </si>
  <si>
    <t>18 1 00 70030</t>
  </si>
  <si>
    <t>18 1 00 70480</t>
  </si>
  <si>
    <t>Мероприятия по поддержке социально ориентированных некоммерческих организаций (областной бюджет)</t>
  </si>
  <si>
    <t>18 1 00 R0850</t>
  </si>
  <si>
    <t>Подпрограмма "Развитие территориального общественного самоуправления в Архангельской области"</t>
  </si>
  <si>
    <t>18 2 00 00000</t>
  </si>
  <si>
    <t>Развитие территориального общественного самоуправления в Архангельской области</t>
  </si>
  <si>
    <t>18 2 00 78420</t>
  </si>
  <si>
    <t>Подпрограмма "Обеспечение реализации государственной программы"</t>
  </si>
  <si>
    <t>18 3 00 00000</t>
  </si>
  <si>
    <t>18 3 00 70100</t>
  </si>
  <si>
    <t>Подпрограмма "Укрепление единства российской нации и этнокультурное развитие народов России, проживающих на территории Архангельской области"</t>
  </si>
  <si>
    <t>18 4 00 00000</t>
  </si>
  <si>
    <t>18 4 00 70480</t>
  </si>
  <si>
    <t>18 4 00 70490</t>
  </si>
  <si>
    <t>Подпрограмма "Развитие кадрового потенциала органов государственной власти, иных государственных органов Архангельской области и органов местного самоуправления муниципальных образований Архангельской области"</t>
  </si>
  <si>
    <t>23 1 00 00000</t>
  </si>
  <si>
    <t>23 1 00 70100</t>
  </si>
  <si>
    <t>23 5 00 70100</t>
  </si>
  <si>
    <t>Мероприятия в сфере патриотического воспитания граждан и государственной молодежной политики</t>
  </si>
  <si>
    <t>08 1 00 70420</t>
  </si>
  <si>
    <t>Подпрограмма "Молодежь Архангельской области (2014 – 2020 годы)"</t>
  </si>
  <si>
    <t>11 2 00 00000</t>
  </si>
  <si>
    <t>11 2 00 70100</t>
  </si>
  <si>
    <t>11 2 00 70420</t>
  </si>
  <si>
    <t>Мероприятия по реализации молодежной политики в муниципальных образованиях</t>
  </si>
  <si>
    <t>11 2 00 78530</t>
  </si>
  <si>
    <t>11 3 00 70100</t>
  </si>
  <si>
    <t>11 3 00 70420</t>
  </si>
  <si>
    <t>Мероприятия по гражданско-патриотическому воспитанию граждан Российской Федерации и допризывной подготовке молодежи в муниципальных образованиях</t>
  </si>
  <si>
    <t>11 3 00 78540</t>
  </si>
  <si>
    <t>Подпрограмма "Обеспечение жильем молодых семей"</t>
  </si>
  <si>
    <t>06 2 00 00000</t>
  </si>
  <si>
    <t>Мероприятия подпрограммы "Обеспечение жильем молодых семей" федеральной целевой программы "Жилище" на 2015 – 2020 годы (областной бюджет)</t>
  </si>
  <si>
    <t>06 2 00 R0200</t>
  </si>
  <si>
    <t>06 2 00 70540</t>
  </si>
  <si>
    <t>КОНТРОЛЬНО-СЧЕТНАЯ ПАЛАТА АРХАНГЕЛЬСКОЙ ОБЛАСТИ</t>
  </si>
  <si>
    <t>304</t>
  </si>
  <si>
    <t>Обеспечение деятельности контрольно-счетной палаты Архангельской области</t>
  </si>
  <si>
    <t>64 0 00 00000</t>
  </si>
  <si>
    <t>64 0 00 70010</t>
  </si>
  <si>
    <t>АГЕНТСТВО ПО ТАРИФАМ И ЦЕНАМ АРХАНГЕЛЬСКОЙ ОБЛАСТИ</t>
  </si>
  <si>
    <t>306</t>
  </si>
  <si>
    <t>Подпрограмма "Проведение сбалансированной политики в области государственного регулирования тарифов на территории Архангельской области"</t>
  </si>
  <si>
    <t>12 5 00 00000</t>
  </si>
  <si>
    <t>12 5 00 70010</t>
  </si>
  <si>
    <t>ИЗБИРАТЕЛЬНАЯ КОМИССИЯ АРХАНГЕЛЬСКОЙ ОБЛАСТИ</t>
  </si>
  <si>
    <t>311</t>
  </si>
  <si>
    <t>Обеспечение проведения выборов и референдумов</t>
  </si>
  <si>
    <t>Обеспечение деятельности избирательной комиссии Архангельской области и проведение выборов</t>
  </si>
  <si>
    <t>63 0 00 00000</t>
  </si>
  <si>
    <t>Члены избирательной комиссии Архангельской области</t>
  </si>
  <si>
    <t>63 1 00 00000</t>
  </si>
  <si>
    <t>63 1 00 70010</t>
  </si>
  <si>
    <t>Государственная автоматизированная информационная система "Выборы", повышение правовой культуры избирателей и обучение организаторов выборов</t>
  </si>
  <si>
    <t>63 2 00 00000</t>
  </si>
  <si>
    <t>63 2 00 71150</t>
  </si>
  <si>
    <t>Избирательная комиссия Архангельской области</t>
  </si>
  <si>
    <t>63 4 00 00000</t>
  </si>
  <si>
    <t>63 4 00 70010</t>
  </si>
  <si>
    <t>МИНИСТЕРСТВО ПО МЕСТНОМУ САМОУПРАВЛЕНИЮ И ВНУТРЕННЕЙ ПОЛИТИКЕ АРХАНГЕЛЬСКОЙ ОБЛАСТИ</t>
  </si>
  <si>
    <t>313</t>
  </si>
  <si>
    <t>18 3 00 70010</t>
  </si>
  <si>
    <t>АРХАНГЕЛЬСКОЕ ОБЛАСТНОЕ СОБРАНИЕ ДЕПУТАТОВ</t>
  </si>
  <si>
    <t>329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</si>
  <si>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</si>
  <si>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Архангельского областного Собрания депутатов</t>
  </si>
  <si>
    <t>62 0 00 00000</t>
  </si>
  <si>
    <t>Председатель Архангельского областного Собрания депутатов</t>
  </si>
  <si>
    <t>62 1 00 00000</t>
  </si>
  <si>
    <t>62 1 00 70010</t>
  </si>
  <si>
    <t>Депутаты Архангельского областного Собрания депутатов</t>
  </si>
  <si>
    <t>62 2 00 00000</t>
  </si>
  <si>
    <t>62 2 00 70010</t>
  </si>
  <si>
    <t>Архангельское областное Собрание депутатов</t>
  </si>
  <si>
    <t>62 3 00 00000</t>
  </si>
  <si>
    <t>62 3 00 70010</t>
  </si>
  <si>
    <t>Возмещение расходов депутатов Архангельского областного Собрания депутатов в избирательных округах</t>
  </si>
  <si>
    <t>62 3 00 78920</t>
  </si>
  <si>
    <t>АГЕНТСТВО ПО РАЗВИТИЮ СОЛОВЕЦКОГО АРХИПЕЛАГА АРХАНГЕЛЬСКОЙ ОБЛАСТИ</t>
  </si>
  <si>
    <t>349</t>
  </si>
  <si>
    <t>Государственная программа Архангельской области "Развитие инфраструктуры Соловецкого архипелага (2014 – 2019 годы)"</t>
  </si>
  <si>
    <t>20 0 00 00000</t>
  </si>
  <si>
    <t>20 0 00 70010</t>
  </si>
  <si>
    <t>20 0 00 70300</t>
  </si>
  <si>
    <t>20 0 00 70480</t>
  </si>
  <si>
    <t>20 0 00 70100</t>
  </si>
  <si>
    <t>Проведение инженерно-технического обследования строительных конструкций зданий жилищного фонда поселка Соловецкий</t>
  </si>
  <si>
    <t>20 0 00 78250</t>
  </si>
  <si>
    <t>20 0 00 70310</t>
  </si>
  <si>
    <t>20 0 00 R1120</t>
  </si>
  <si>
    <t>АГЕНТСТВО ЗАПИСИ АКТОВ ГРАЖДАНСКОГО СОСТОЯНИЯ АРХАНГЕЛЬСКОЙ ОБЛАСТИ</t>
  </si>
  <si>
    <t>351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</si>
  <si>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</si>
  <si>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23 5 00 59300</t>
  </si>
  <si>
    <t>ГОСУДАРСТВЕННАЯ ЖИЛИЩНАЯ ИНСПЕКЦИЯ АРХАНГЕЛЬСКОЙ ОБЛАСТИ</t>
  </si>
  <si>
    <t>390</t>
  </si>
  <si>
    <t>Другие вопросы в области жилищно-коммунального хозяйства</t>
  </si>
  <si>
    <t>АГЕНТСТВО ПО ПЕЧАТИ И СРЕДСТВАМ МАССОВОЙ ИНФОРМАЦИИ АРХАНГЕЛЬСКОЙ ОБЛАСТИ</t>
  </si>
  <si>
    <t>398</t>
  </si>
  <si>
    <t>Средства массовой информации</t>
  </si>
  <si>
    <t>Периодическая печать и издательства</t>
  </si>
  <si>
    <t>Подпрограмма "Поддержка и развитие печатных средств массовой информации, обеспечение информирования населения о социально-экономическом развитии Архангельской области"</t>
  </si>
  <si>
    <t>23 4 00 00000</t>
  </si>
  <si>
    <t>23 4 00 70100</t>
  </si>
  <si>
    <t>Другие вопросы в области средств массовой информации</t>
  </si>
  <si>
    <t>Мероприятия в сфере печати и средств массовой информации</t>
  </si>
  <si>
    <t>03 8 00 70470</t>
  </si>
  <si>
    <t>08 2 00 70470</t>
  </si>
  <si>
    <t>23 4 00 70010</t>
  </si>
  <si>
    <t>23 4 00 70470</t>
  </si>
  <si>
    <t>АГЕНТСТВО ПО ОРГАНИЗАЦИОННОМУ ОБЕСПЕЧЕНИЮ ДЕЯТЕЛЬНОСТИ МИРОВЫХ СУДЕЙ АРХАНГЕЛЬСКОЙ ОБЛАСТИ</t>
  </si>
  <si>
    <t>435</t>
  </si>
  <si>
    <t>Расходы на обеспечение деятельности мировых судей</t>
  </si>
  <si>
    <t>23 5 00 71180</t>
  </si>
  <si>
    <t>КОНТРОЛЬНО-РЕВИЗИОННАЯ ИНСПЕКЦИЯ АРХАНГЕЛЬСКОЙ ОБЛАСТИ</t>
  </si>
  <si>
    <t>730</t>
  </si>
  <si>
    <t>Подпрограмма "Осуществление внутреннего государственного финансового контроля и контроля в сфере закупок товаров, работ, услуг"</t>
  </si>
  <si>
    <t>22 4 00 00000</t>
  </si>
  <si>
    <t>22 4 00 70010</t>
  </si>
  <si>
    <t>ГОСУДАРСТВЕННАЯ ИНСПЕКЦИЯ ПО НАДЗОРУ ЗА ТЕХНИЧЕСКИМ СОСТОЯНИЕМ САМОХОДНЫХ МАШИН И ДРУГИХ ВИДОВ ТЕХНИКИ АРХАНГЕЛЬСКОЙ ОБЛАСТИ</t>
  </si>
  <si>
    <t>731</t>
  </si>
  <si>
    <t>ИНСПЕКЦИЯ ГОСУДАРСТВЕННОГО СТРОИТЕЛЬНОГО НАДЗОРА АРХАНГЕЛЬСКОЙ ОБЛАСТИ</t>
  </si>
  <si>
    <t>732</t>
  </si>
  <si>
    <t>КОНТРАКТНОЕ АГЕНТСТВО АРХАНГЕЛЬСКОЙ ОБЛАСТИ</t>
  </si>
  <si>
    <t>735</t>
  </si>
  <si>
    <t>Подпрограмма "Совершенствование организации государственных закупок в Архангельской области"</t>
  </si>
  <si>
    <t>12 4 00 00000</t>
  </si>
  <si>
    <t>12 4 00 70010</t>
  </si>
  <si>
    <t>12 4 00 70100</t>
  </si>
  <si>
    <t>ИНСПЕКЦИЯ ПО ВЕТЕРИНАРНОМУ НАДЗОРУ АРХАНГЕЛЬСКОЙ ОБЛАСТИ</t>
  </si>
  <si>
    <t>737</t>
  </si>
  <si>
    <t>Проведение противоэпизоотических мероприятий</t>
  </si>
  <si>
    <t>05 1 00 72450</t>
  </si>
  <si>
    <t>АГЕНТСТВО СТРАТЕГИЧЕСКИХ РАЗРАБОТОК АРХАНГЕЛЬСКОЙ ОБЛАСТИ</t>
  </si>
  <si>
    <t>738</t>
  </si>
  <si>
    <t>Всего</t>
  </si>
  <si>
    <t>Доведено  министерством финансов Архангельской области  предельных объемов финансирования до главных распорядителей средств областного бюджета</t>
  </si>
  <si>
    <t>Исполнено</t>
  </si>
  <si>
    <t>% исполнения к утвержденному плану</t>
  </si>
  <si>
    <t>% исполнения к уточненной бюджетной росписи на год</t>
  </si>
  <si>
    <t xml:space="preserve">Уточненная сводная бюджетная роспись на 2016 год </t>
  </si>
  <si>
    <t>Утверждено                    (в ред.22.12.2016                           №  510-31-ОЗ)</t>
  </si>
  <si>
    <t>Отчет об исполнении областного бюджета  по ведомственной структуре расходов областного бюджета за 2016 год</t>
  </si>
  <si>
    <t>I. ГОСУДАРСТВЕННЫЕ ПРОГРАММЫ АРХАНГЕЛЬСКОЙ ОБЛАСТИ</t>
  </si>
  <si>
    <t>II. АДРЕСНЫЕ ПРОГРАММЫ АРХАНГЕЛЬСКОЙ ОБЛАСТИ</t>
  </si>
  <si>
    <t>III. ИНЫЕ ПРОГРАММЫ АРХАНГЕЛЬСКОЙ ОБЛАСТИ</t>
  </si>
  <si>
    <t>IV. НЕПРОГРАММНЫЕ НАПРАВЛЕНИЯ ДЕЯТЕЛЬНОСТИ</t>
  </si>
  <si>
    <t>Приложение № 3 к пояснительной записке об исполнении областного бюджета за 2016 год по форме приложения № 9  областного закона "Об областном бюджете на 2016 год "</t>
  </si>
  <si>
    <t>Приложение № 2 к пояснительной записке об исполнении областного бюджета за 2016 год по форме приложения № 8  областного закона "Об областном бюджете на 2016 год "</t>
  </si>
  <si>
    <t>Приложение № 4 к пояснительной записке об исполнении областного бюджета за 2016 год по форме приложения № 10  областного закона "Об областном бюджете на 2016 год "</t>
  </si>
  <si>
    <t>Отчет об исполнении областного бюджета по бюджетным ассигнованиям на реализацию государственных, адресных и иных программ Архангельской области и непрограммных направлений деятельности за 2016 год</t>
  </si>
  <si>
    <t>Отчет об исполнении областного бюджета по бюджетным ассигнования  по разделам и подразделам классификации расходов бюджетов за 2016 год</t>
  </si>
  <si>
    <t>10 3 00 50160</t>
  </si>
  <si>
    <t>Реализация мероприятий федеральной целевой программы "Развитие водохозяйственного комплекса Российской Федерации в 2012 – 2020 годах"</t>
  </si>
  <si>
    <t xml:space="preserve">67 0 00 00000 </t>
  </si>
  <si>
    <t>24 0 00 50180</t>
  </si>
  <si>
    <t>Реализация мероприятий федеральной целевой программы "Устойчивое развитие сельских территорий на 2014 – 2017 годы и на период до 2020 года"</t>
  </si>
  <si>
    <t xml:space="preserve"> Реализация мероприятий федеральной целевой программы "Культура России (2012 – 2018 годы")</t>
  </si>
  <si>
    <t>67 0 0071400</t>
  </si>
  <si>
    <t>Благоустройство</t>
  </si>
  <si>
    <t>17 3 00 70030</t>
  </si>
  <si>
    <t>Сбор, удаление отходов и очистка сточных вод</t>
  </si>
  <si>
    <t>01 1 00 R3820</t>
  </si>
  <si>
    <t>01 2 00 54020</t>
  </si>
  <si>
    <t>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</si>
  <si>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01 8 00 70100</t>
  </si>
  <si>
    <t>03 8 00 50270</t>
  </si>
  <si>
    <t>Мероприятия государственной программы Российской Федерации "Доступная среда" на 2011 – 2020 годы</t>
  </si>
  <si>
    <t>Мероприятия государственной программы Российской Федерации "Доступная среда" на 2011-2020 годы (областной бюджет)</t>
  </si>
  <si>
    <t>69 0 00 00000</t>
  </si>
  <si>
    <t>69 3 00 00000</t>
  </si>
  <si>
    <t>69 3 00 54220</t>
  </si>
  <si>
    <t>Компенсация расходов, связанных с оказанием в 2014 – 2015 годах медицинскими организациями, подведомственными органам исполнительной власти субъектов Российской Федерации и органам местного самоуправления, гражданам Украины и лицам без гражданства медицинской помощи, а также затрат по проведению указанным лицам профилактических прививок, включенных в календарь профилактических прививок по эпидемическим показаниям</t>
  </si>
  <si>
    <t>Непрограммные расходы на компенсацию расходов, связанных с оказанием в 2014 – 2015 годах медицинскими организациями, подведомственными исполнительным органам государственной власти Архангельской области, гражданам Украины и лицам без гражданства медицинской помощи, а также затрат по проведению указанным лицам профилактических прививок, включенных в календарь профилактических прививок по эпидемическим показаниям</t>
  </si>
  <si>
    <t>Непрограммные расходы на осуществление поддержки лиц, вынужденно покинувших территорию Украины и находящихся на территории Архангельской области</t>
  </si>
  <si>
    <t>01 1 00 53820</t>
  </si>
  <si>
    <t>01 8 00 54600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</si>
  <si>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</si>
  <si>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01 7 00 51360</t>
  </si>
  <si>
    <t>Осуществление единовременных выплат медицинским работникам</t>
  </si>
  <si>
    <t>01 Б 00 90020</t>
  </si>
  <si>
    <t>Организация и выполнение мероприятий по ответственному хранению материальных ценностей мобилизационного резерва</t>
  </si>
  <si>
    <t>04 0 00 56100</t>
  </si>
  <si>
    <t>Иные межбюджетные трансферты за счет средств резервного фонда Президента Российской Федерации на комплектование книгами для детей и юношества фондов государственных и муниципальных библиотек</t>
  </si>
  <si>
    <t>69 1 00 00000</t>
  </si>
  <si>
    <t>69 1 00 52240</t>
  </si>
  <si>
    <t>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</si>
  <si>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Непрограммные расходы по обеспечению временного социально-бытового устройства лиц, вынужденно покинувших территорию Украины и находящихся в пунктах временного размещения на территории Архангельской области</t>
  </si>
  <si>
    <t>02 4 00 50880</t>
  </si>
  <si>
    <t>Поощрение лучших учителей</t>
  </si>
  <si>
    <t>02 7 00 50970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</si>
  <si>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</si>
  <si>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Стипендии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</t>
  </si>
  <si>
    <t>02 3 00 38930</t>
  </si>
  <si>
    <t>02 3 0050270</t>
  </si>
  <si>
    <t>Мероприятия государственной программы Российской Федерации "Доступная среда" на 2011 - 2020 годы</t>
  </si>
  <si>
    <t>02 3 00 50270</t>
  </si>
  <si>
    <t>02 3 00 R0270</t>
  </si>
  <si>
    <t>02 2 00 50270</t>
  </si>
  <si>
    <t>Мероприятия государственной программы Российской Федерации "Доступная среда" на 2011 – 2015 годы</t>
  </si>
  <si>
    <t>02 2 00 58027</t>
  </si>
  <si>
    <t>Мероприятия государственной программы Российской Федерации "Доступная среда" на 2011-2015 годы</t>
  </si>
  <si>
    <t>02 4 00 R0880</t>
  </si>
  <si>
    <t>Поощрение лучших учителей (областной бюджет)</t>
  </si>
  <si>
    <t>05 1 00 50380</t>
  </si>
  <si>
    <t>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</t>
  </si>
  <si>
    <t>05 1 00 50390</t>
  </si>
  <si>
    <t>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</t>
  </si>
  <si>
    <t>05 1 00 50480</t>
  </si>
  <si>
    <t xml:space="preserve">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</t>
  </si>
  <si>
    <t>05 1 00 50520</t>
  </si>
  <si>
    <t>05 1 00 50530</t>
  </si>
  <si>
    <t>05 1 00 50540</t>
  </si>
  <si>
    <t>05 1 00 50550</t>
  </si>
  <si>
    <t>05 1 00 54380</t>
  </si>
  <si>
    <t>05 1 00 54420</t>
  </si>
  <si>
    <t>05 1 00 54430</t>
  </si>
  <si>
    <t>05 1 00 54440</t>
  </si>
  <si>
    <t>Возмещение части процентной ставки по инвестиционным кредитам на строительство и реконструкцию объектов мясного скотоводства</t>
  </si>
  <si>
    <t>Поддержка начинающих фермеров</t>
  </si>
  <si>
    <t>Развитие семейных животноводческих ферм</t>
  </si>
  <si>
    <t>Возмещение части процентной ставки по долгосрочным, среднесрочным и краткосрочным кредитам, взятым малыми формами хозяйствования</t>
  </si>
  <si>
    <t>Грантовая поддержка сельскохозяйственных потребительских кооперативов для развития материально-технической базы</t>
  </si>
  <si>
    <t>Возмещение части прямых понесенных затрат на создание и модернизацию объектов животноводческих комплексов молочного направления (молочных ферм), а также на приобретение техники и оборудования на цели предоставления субсидии</t>
  </si>
  <si>
    <t>Возмещение части процентной ставки по краткосрочным кредитам (займам) на развитие молочного скотоводства</t>
  </si>
  <si>
    <t>Возмещение части процентной ставки по инвестиционным кредитам (займам) на строительство и реконструкцию объектов для молочного скотоводства</t>
  </si>
  <si>
    <t>05 1 00 54500</t>
  </si>
  <si>
    <t>05 1 00 70980</t>
  </si>
  <si>
    <t>Возмещение части процентной ставки по краткосрочным кредитам (займам) на переработку продукции растениеводства и животноводства в области развития оптово-распределительных центров</t>
  </si>
  <si>
    <t>Возврат средств в федеральный бюджет  в связи с недостижением значений показателей результативности использования субсидий, установленных соглашениями о предоставлении субсидий из федерального бюджета бюджету Архангельской области, заключенными в 2015 году</t>
  </si>
  <si>
    <t>05 4 00 50760</t>
  </si>
  <si>
    <t>Реализация мероприятий федеральной целевой программы "Развитие мелиорации земель сельскохозяйственного назначения России на 2014 - 2020 годы"</t>
  </si>
  <si>
    <t>71 0 00 71420</t>
  </si>
  <si>
    <t>Консолидация в областном бюджете бюджетных средств, сэкономленных государственными заказчиками Архангельской области при осуществлении закупок товаров, работ, услуг для государственных нужд Архангельской области</t>
  </si>
  <si>
    <t>19 5 00 70030</t>
  </si>
  <si>
    <t>Государственная поддержка малого и среднего предпринимательства, включая крестьянские (фермерские) хозяйства</t>
  </si>
  <si>
    <t>12 2 00 50640</t>
  </si>
  <si>
    <t xml:space="preserve"> Мероприятия государственной программы Российской Федерации "Доступная среда" на 2011-2020 годы (областной бюджет)</t>
  </si>
  <si>
    <t>07 5 00 70980</t>
  </si>
  <si>
    <t>Возврат средств в федеральный бюджет в связи с недостижением значений показателей результативности использования субсидий, установленных соглашениями о предоставлении субсидий из федерального бюджета бюджету Архангельской области в 2015 году</t>
  </si>
  <si>
    <t>07 5 00 52380</t>
  </si>
  <si>
    <t>Субсидии на софинансирование региональных программ повышения мобильности трудовых ресурсов</t>
  </si>
  <si>
    <t>03 4 00 54570</t>
  </si>
  <si>
    <t>Мероприятия, связанные с отдыхом и оздоровлением детей, находящихся в трудной жизненной ситуации</t>
  </si>
  <si>
    <t>55 0 00 52090</t>
  </si>
  <si>
    <t>Софинансирование социальных программ субъектов Российской Федерации, связанных с укреплением материально-технической базы учреждений социального обслуживания населения, оказанием адресной социальной помощи неработающим пенсионерам, обучением компьютерной грамотности неработающих пенсионеров</t>
  </si>
  <si>
    <t>03 2 00 54620</t>
  </si>
  <si>
    <t>Компенсация отдельным категориям граждан оплаты взноса на капитальный ремонт общего имущества в многоквартирном доме</t>
  </si>
  <si>
    <t>07 6 00 50860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</si>
  <si>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</si>
  <si>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11 1 00 R0270</t>
  </si>
  <si>
    <t>11 1 00 R1270</t>
  </si>
  <si>
    <t>Реализация мероприятий по поэтапному внедрению Всероссийского физкультурно-спортивного комплекса "Готов к труду и обороне" (ГТО) (областной бюджет)</t>
  </si>
  <si>
    <t>11 1 00 R4950</t>
  </si>
  <si>
    <t>11 1 00 50270</t>
  </si>
  <si>
    <t xml:space="preserve"> Мероприятия государственной программы Российской Федерации "Доступная среда" на 2011 – 2015 годы</t>
  </si>
  <si>
    <t>11 1 00 R0810</t>
  </si>
  <si>
    <t>Адресная финансовая поддержка спортивных организаций, осуществляющих подготовку спортивного резерва для сборных команд Российской Федерации (областной бюджет)</t>
  </si>
  <si>
    <t>66 1 00 00000</t>
  </si>
  <si>
    <t>66 0 00 00000</t>
  </si>
  <si>
    <t>66 1 00 51410</t>
  </si>
  <si>
    <t>66 2 00 00000</t>
  </si>
  <si>
    <t>66 2 00 51420</t>
  </si>
  <si>
    <t>Обеспечение деятельности депутатов Государственной Думы и их помощников в избирательных округах</t>
  </si>
  <si>
    <t>Обеспечение членов Совета Федерации и их помощников в субъектах Российской Федерации</t>
  </si>
  <si>
    <t>Обеспечение деятельности депутатов Государственной Думы и их помощников в избирательных округах, членов Совета Федерации и их помощников в Архангельской области</t>
  </si>
  <si>
    <t>Депутаты Государственной Думы и их помощники в округах</t>
  </si>
  <si>
    <t>Члены Совета Федерации и их помощники в субъектах Российской Федерации</t>
  </si>
  <si>
    <t>23 1 00 50660</t>
  </si>
  <si>
    <t>Подготовка управленческих кадров для организаций народного хозяйства Российской Федерации</t>
  </si>
  <si>
    <t>12 2 00 54450</t>
  </si>
  <si>
    <t>Государственная поддержка молодежного предпринимательства</t>
  </si>
  <si>
    <t>06 2 00 50200</t>
  </si>
  <si>
    <t>Субсидии на мероприятия подпрограммы "Обеспечение жильем молодых семей" федеральной целевой программы "Жилище" на 2015 - 2020 годы</t>
  </si>
  <si>
    <t>20 0 0051120</t>
  </si>
  <si>
    <t>Субсидии на софинансирование капитальных вложений в объекты муниципальной собственности</t>
  </si>
  <si>
    <t>67 0 0 71400</t>
  </si>
  <si>
    <t>71 0 00 00000</t>
  </si>
  <si>
    <t>(тыс. рублей)</t>
  </si>
  <si>
    <t>Резервные средства для финансового обеспечения повышения средней заработной платы отдельных категорий работников в целях реализации указов Президента Российской Федерации от 07 мая 2012 года № 597, от 1 июня 2012 года № 761, от 28 декабря 2012 года № 1688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</si>
  <si>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социального найма по неисполненным судебным решениям, вступившим в законную силу до 01 января 2013 года</t>
  </si>
  <si>
    <t>Резервные средства для финансового обеспечения повышения оплаты труда работников государственных и муниципальных учреждений Архангельской области, органов государственной власти и местного самоуправления Архангельской области с 01 октября 2016 года на 5,5 процента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</si>
  <si>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07 мая 2008 года № 714 "Об обеспечении жильем ветеранов Великой Отечественной войны 1941 – 1945 годов"</t>
  </si>
  <si>
    <t>Финансовое обеспечение мероприятий федеральной целевой программы "Развитие физической культуры и спорта в Российской Федерации на 2016 – 2020 годы" (областной бюджет)</t>
  </si>
  <si>
    <t>Улучшение социально-бытового положения отдельных категорий ветеранов и инвалидов Великой Отечественной войны, не имеющих оснований для обеспечения жильем в соответствии с Указом Президента Российской Федерации от 07 мая 2008 года № 714 "Об обеспечении жильем ветеранов Великой Отечественной войны 1941 – 1945 годов"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</si>
</sst>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#,##0.0"/>
    <numFmt numFmtId="165" formatCode="00\ 0\ 0000"/>
    <numFmt numFmtId="166" formatCode="#,##0.00000"/>
  </numFmts>
  <fonts count="21">
    <font>
      <sz val="10"/>
      <color rgb="FF000000"/>
      <name val="Times New Roman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4">
    <xf numFmtId="44" fontId="0" fillId="0" borderId="0">
      <alignment vertical="top" wrapText="1"/>
    </xf>
    <xf numFmtId="44" fontId="5" fillId="0" borderId="0">
      <alignment vertical="top" wrapText="1"/>
    </xf>
    <xf numFmtId="0" fontId="12" fillId="0" borderId="0"/>
    <xf numFmtId="0" fontId="13" fillId="0" borderId="0">
      <alignment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5" fillId="0" borderId="1">
      <alignment vertical="top" wrapText="1"/>
    </xf>
    <xf numFmtId="49" fontId="13" fillId="0" borderId="1">
      <alignment horizontal="center" vertical="top" shrinkToFit="1"/>
    </xf>
    <xf numFmtId="4" fontId="15" fillId="5" borderId="1">
      <alignment horizontal="right" vertical="top" shrinkToFit="1"/>
    </xf>
    <xf numFmtId="10" fontId="15" fillId="5" borderId="1">
      <alignment horizontal="right" vertical="top" shrinkToFit="1"/>
    </xf>
    <xf numFmtId="0" fontId="15" fillId="0" borderId="1">
      <alignment horizontal="left"/>
    </xf>
    <xf numFmtId="4" fontId="15" fillId="3" borderId="1">
      <alignment horizontal="right" vertical="top" shrinkToFit="1"/>
    </xf>
    <xf numFmtId="10" fontId="15" fillId="3" borderId="1">
      <alignment horizontal="right" vertical="top" shrinkToFit="1"/>
    </xf>
    <xf numFmtId="0" fontId="13" fillId="0" borderId="0">
      <alignment horizontal="left" wrapTex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6" borderId="0"/>
    <xf numFmtId="0" fontId="13" fillId="6" borderId="3"/>
    <xf numFmtId="0" fontId="13" fillId="6" borderId="4"/>
    <xf numFmtId="49" fontId="13" fillId="0" borderId="1">
      <alignment horizontal="left" vertical="top" wrapText="1" indent="2"/>
    </xf>
    <xf numFmtId="4" fontId="13" fillId="0" borderId="1">
      <alignment horizontal="right" vertical="top" shrinkToFit="1"/>
    </xf>
    <xf numFmtId="10" fontId="13" fillId="0" borderId="1">
      <alignment horizontal="right" vertical="top" shrinkToFit="1"/>
    </xf>
    <xf numFmtId="0" fontId="13" fillId="6" borderId="4">
      <alignment shrinkToFit="1"/>
    </xf>
    <xf numFmtId="0" fontId="13" fillId="6" borderId="5"/>
    <xf numFmtId="0" fontId="13" fillId="6" borderId="4">
      <alignment horizontal="center"/>
    </xf>
    <xf numFmtId="0" fontId="13" fillId="6" borderId="4">
      <alignment horizontal="left"/>
    </xf>
    <xf numFmtId="0" fontId="13" fillId="6" borderId="5">
      <alignment horizontal="center"/>
    </xf>
    <xf numFmtId="0" fontId="13" fillId="6" borderId="5">
      <alignment horizontal="left"/>
    </xf>
  </cellStyleXfs>
  <cellXfs count="119">
    <xf numFmtId="44" fontId="0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Alignment="1">
      <alignment horizontal="center" vertical="top" wrapText="1"/>
    </xf>
    <xf numFmtId="0" fontId="5" fillId="4" borderId="2" xfId="0" applyNumberFormat="1" applyFont="1" applyFill="1" applyBorder="1" applyAlignment="1">
      <alignment horizontal="center" vertical="center" wrapText="1"/>
    </xf>
    <xf numFmtId="0" fontId="0" fillId="4" borderId="2" xfId="0" applyNumberFormat="1" applyFont="1" applyFill="1" applyBorder="1" applyAlignment="1">
      <alignment horizontal="center" vertical="center" wrapText="1"/>
    </xf>
    <xf numFmtId="44" fontId="5" fillId="0" borderId="0" xfId="1" applyNumberFormat="1" applyFont="1" applyFill="1" applyAlignment="1">
      <alignment vertical="top" wrapText="1"/>
    </xf>
    <xf numFmtId="0" fontId="5" fillId="0" borderId="0" xfId="1" applyNumberFormat="1" applyFont="1" applyFill="1" applyAlignment="1">
      <alignment horizontal="center" vertical="top" wrapText="1"/>
    </xf>
    <xf numFmtId="0" fontId="5" fillId="0" borderId="0" xfId="1" applyNumberFormat="1" applyFont="1" applyFill="1" applyAlignment="1">
      <alignment horizontal="left" vertical="top" wrapText="1"/>
    </xf>
    <xf numFmtId="0" fontId="7" fillId="0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right" vertical="center" wrapText="1"/>
    </xf>
    <xf numFmtId="0" fontId="9" fillId="0" borderId="1" xfId="1" applyNumberFormat="1" applyFont="1" applyFill="1" applyBorder="1" applyAlignment="1">
      <alignment horizontal="center" vertical="top" wrapText="1"/>
    </xf>
    <xf numFmtId="0" fontId="5" fillId="0" borderId="0" xfId="1" applyNumberFormat="1" applyFont="1" applyFill="1" applyAlignment="1">
      <alignment vertical="top" wrapText="1"/>
    </xf>
    <xf numFmtId="0" fontId="6" fillId="0" borderId="0" xfId="1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vertical="top" wrapText="1"/>
    </xf>
    <xf numFmtId="44" fontId="0" fillId="0" borderId="0" xfId="0" applyNumberFormat="1" applyFont="1" applyFill="1" applyAlignment="1">
      <alignment vertical="top" wrapText="1"/>
    </xf>
    <xf numFmtId="44" fontId="0" fillId="0" borderId="0" xfId="0" applyNumberFormat="1" applyFont="1" applyFill="1" applyAlignment="1">
      <alignment vertical="top" wrapText="1"/>
    </xf>
    <xf numFmtId="44" fontId="0" fillId="0" borderId="0" xfId="0" applyNumberFormat="1" applyFont="1" applyFill="1" applyAlignment="1">
      <alignment vertical="top" wrapText="1"/>
    </xf>
    <xf numFmtId="44" fontId="0" fillId="0" borderId="0" xfId="0" applyNumberFormat="1" applyFont="1" applyFill="1" applyAlignment="1">
      <alignment vertical="top" wrapText="1"/>
    </xf>
    <xf numFmtId="44" fontId="0" fillId="0" borderId="0" xfId="0" applyNumberFormat="1" applyFont="1" applyFill="1" applyAlignment="1">
      <alignment vertical="top" wrapText="1"/>
    </xf>
    <xf numFmtId="44" fontId="0" fillId="0" borderId="0" xfId="0" applyNumberFormat="1" applyFont="1" applyFill="1" applyAlignment="1">
      <alignment vertical="top" wrapText="1"/>
    </xf>
    <xf numFmtId="44" fontId="0" fillId="0" borderId="0" xfId="0" applyNumberFormat="1" applyFont="1" applyFill="1" applyAlignment="1">
      <alignment vertical="top" wrapText="1"/>
    </xf>
    <xf numFmtId="44" fontId="0" fillId="0" borderId="0" xfId="0" applyNumberFormat="1" applyFont="1" applyFill="1" applyAlignment="1">
      <alignment vertical="top" wrapText="1"/>
    </xf>
    <xf numFmtId="44" fontId="0" fillId="0" borderId="0" xfId="0" applyNumberFormat="1" applyFont="1" applyFill="1" applyAlignment="1">
      <alignment vertical="top" wrapText="1"/>
    </xf>
    <xf numFmtId="44" fontId="0" fillId="0" borderId="0" xfId="0" applyNumberFormat="1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164" fontId="0" fillId="4" borderId="2" xfId="0" applyNumberFormat="1" applyFont="1" applyFill="1" applyBorder="1" applyAlignment="1">
      <alignment horizontal="center" vertical="center" wrapText="1"/>
    </xf>
    <xf numFmtId="44" fontId="0" fillId="0" borderId="0" xfId="0" applyNumberFormat="1" applyFont="1" applyFill="1" applyAlignment="1">
      <alignment vertical="top" wrapText="1"/>
    </xf>
    <xf numFmtId="44" fontId="0" fillId="4" borderId="0" xfId="0" applyNumberFormat="1" applyFont="1" applyFill="1" applyAlignment="1">
      <alignment vertical="top" wrapText="1"/>
    </xf>
    <xf numFmtId="166" fontId="1" fillId="0" borderId="1" xfId="0" applyNumberFormat="1" applyFont="1" applyFill="1" applyBorder="1" applyAlignment="1">
      <alignment horizontal="right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0" fontId="4" fillId="4" borderId="0" xfId="0" applyNumberFormat="1" applyFont="1" applyFill="1" applyBorder="1" applyAlignment="1">
      <alignment horizontal="justify" vertical="center" wrapText="1"/>
    </xf>
    <xf numFmtId="0" fontId="4" fillId="4" borderId="0" xfId="0" applyNumberFormat="1" applyFont="1" applyFill="1" applyBorder="1" applyAlignment="1">
      <alignment horizontal="justify"/>
    </xf>
    <xf numFmtId="0" fontId="9" fillId="0" borderId="1" xfId="1" applyNumberFormat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right" wrapText="1"/>
    </xf>
    <xf numFmtId="0" fontId="19" fillId="0" borderId="1" xfId="1" applyNumberFormat="1" applyFont="1" applyFill="1" applyBorder="1" applyAlignment="1">
      <alignment vertical="center" wrapText="1"/>
    </xf>
    <xf numFmtId="0" fontId="19" fillId="0" borderId="1" xfId="1" applyNumberFormat="1" applyFont="1" applyFill="1" applyBorder="1" applyAlignment="1">
      <alignment horizontal="center" vertical="center" wrapText="1"/>
    </xf>
    <xf numFmtId="164" fontId="19" fillId="0" borderId="1" xfId="1" applyNumberFormat="1" applyFont="1" applyFill="1" applyBorder="1" applyAlignment="1">
      <alignment horizontal="right" vertical="center" wrapText="1"/>
    </xf>
    <xf numFmtId="0" fontId="17" fillId="0" borderId="1" xfId="1" applyNumberFormat="1" applyFont="1" applyFill="1" applyBorder="1" applyAlignment="1">
      <alignment vertical="center" wrapText="1"/>
    </xf>
    <xf numFmtId="164" fontId="17" fillId="0" borderId="1" xfId="1" applyNumberFormat="1" applyFont="1" applyFill="1" applyBorder="1" applyAlignment="1">
      <alignment horizontal="right" vertical="center" wrapText="1"/>
    </xf>
    <xf numFmtId="0" fontId="17" fillId="0" borderId="1" xfId="1" applyNumberFormat="1" applyFont="1" applyFill="1" applyBorder="1" applyAlignment="1">
      <alignment vertical="top" wrapText="1"/>
    </xf>
    <xf numFmtId="0" fontId="17" fillId="0" borderId="1" xfId="1" applyNumberFormat="1" applyFont="1" applyFill="1" applyBorder="1" applyAlignment="1">
      <alignment horizontal="center" vertical="top" wrapText="1"/>
    </xf>
    <xf numFmtId="164" fontId="17" fillId="0" borderId="1" xfId="1" applyNumberFormat="1" applyFont="1" applyFill="1" applyBorder="1" applyAlignment="1">
      <alignment horizontal="right" vertical="top" wrapText="1"/>
    </xf>
    <xf numFmtId="49" fontId="17" fillId="0" borderId="1" xfId="1" applyNumberFormat="1" applyFont="1" applyFill="1" applyBorder="1" applyAlignment="1">
      <alignment horizontal="center" vertical="center" wrapText="1"/>
    </xf>
    <xf numFmtId="0" fontId="19" fillId="0" borderId="1" xfId="1" applyNumberFormat="1" applyFont="1" applyFill="1" applyBorder="1" applyAlignment="1">
      <alignment vertical="top" wrapText="1"/>
    </xf>
    <xf numFmtId="0" fontId="19" fillId="0" borderId="1" xfId="1" applyNumberFormat="1" applyFont="1" applyFill="1" applyBorder="1" applyAlignment="1">
      <alignment horizontal="center" vertical="top" wrapText="1"/>
    </xf>
    <xf numFmtId="164" fontId="19" fillId="0" borderId="1" xfId="1" applyNumberFormat="1" applyFont="1" applyFill="1" applyBorder="1" applyAlignment="1">
      <alignment horizontal="right" vertical="top" wrapText="1"/>
    </xf>
    <xf numFmtId="44" fontId="9" fillId="0" borderId="0" xfId="0" applyNumberFormat="1" applyFont="1" applyFill="1" applyAlignment="1">
      <alignment horizontal="right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9" fillId="4" borderId="1" xfId="0" applyNumberFormat="1" applyFont="1" applyFill="1" applyBorder="1" applyAlignment="1">
      <alignment vertical="center" wrapText="1"/>
    </xf>
    <xf numFmtId="0" fontId="19" fillId="4" borderId="1" xfId="0" applyNumberFormat="1" applyFont="1" applyFill="1" applyBorder="1" applyAlignment="1">
      <alignment horizontal="center" vertical="center" wrapText="1"/>
    </xf>
    <xf numFmtId="0" fontId="17" fillId="4" borderId="1" xfId="0" applyNumberFormat="1" applyFont="1" applyFill="1" applyBorder="1" applyAlignment="1">
      <alignment horizontal="center" vertical="top" wrapText="1"/>
    </xf>
    <xf numFmtId="164" fontId="19" fillId="4" borderId="1" xfId="0" applyNumberFormat="1" applyFont="1" applyFill="1" applyBorder="1" applyAlignment="1">
      <alignment horizontal="right" vertical="center" wrapText="1"/>
    </xf>
    <xf numFmtId="0" fontId="17" fillId="0" borderId="1" xfId="0" applyNumberFormat="1" applyFont="1" applyFill="1" applyBorder="1" applyAlignment="1">
      <alignment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top" wrapText="1"/>
    </xf>
    <xf numFmtId="164" fontId="17" fillId="0" borderId="1" xfId="0" applyNumberFormat="1" applyFont="1" applyFill="1" applyBorder="1" applyAlignment="1">
      <alignment horizontal="right" vertical="center" wrapText="1"/>
    </xf>
    <xf numFmtId="0" fontId="17" fillId="0" borderId="1" xfId="0" applyNumberFormat="1" applyFont="1" applyFill="1" applyBorder="1" applyAlignment="1">
      <alignment vertical="top" wrapText="1"/>
    </xf>
    <xf numFmtId="164" fontId="17" fillId="0" borderId="1" xfId="0" applyNumberFormat="1" applyFont="1" applyFill="1" applyBorder="1" applyAlignment="1">
      <alignment horizontal="right" vertical="top" wrapText="1"/>
    </xf>
    <xf numFmtId="0" fontId="17" fillId="4" borderId="1" xfId="9" applyNumberFormat="1" applyFont="1" applyFill="1" applyProtection="1">
      <alignment vertical="top" wrapText="1"/>
    </xf>
    <xf numFmtId="164" fontId="20" fillId="0" borderId="1" xfId="0" applyNumberFormat="1" applyFont="1" applyFill="1" applyBorder="1" applyAlignment="1">
      <alignment horizontal="right" vertical="center" wrapText="1"/>
    </xf>
    <xf numFmtId="0" fontId="19" fillId="0" borderId="1" xfId="0" applyNumberFormat="1" applyFont="1" applyFill="1" applyBorder="1" applyAlignment="1">
      <alignment vertical="top" wrapText="1"/>
    </xf>
    <xf numFmtId="0" fontId="19" fillId="0" borderId="1" xfId="0" applyNumberFormat="1" applyFont="1" applyFill="1" applyBorder="1" applyAlignment="1">
      <alignment horizontal="center" vertical="top" wrapText="1"/>
    </xf>
    <xf numFmtId="164" fontId="19" fillId="0" borderId="1" xfId="0" applyNumberFormat="1" applyFont="1" applyFill="1" applyBorder="1" applyAlignment="1">
      <alignment horizontal="right" vertical="top" wrapText="1"/>
    </xf>
    <xf numFmtId="0" fontId="19" fillId="0" borderId="1" xfId="0" applyNumberFormat="1" applyFont="1" applyFill="1" applyBorder="1" applyAlignment="1">
      <alignment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righ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right" vertical="center" wrapText="1"/>
    </xf>
    <xf numFmtId="164" fontId="17" fillId="4" borderId="1" xfId="0" applyNumberFormat="1" applyFont="1" applyFill="1" applyBorder="1" applyAlignment="1">
      <alignment horizontal="right" vertical="top" wrapText="1"/>
    </xf>
    <xf numFmtId="0" fontId="16" fillId="0" borderId="1" xfId="0" applyNumberFormat="1" applyFont="1" applyFill="1" applyBorder="1" applyAlignment="1">
      <alignment horizontal="center" vertical="center" wrapText="1"/>
    </xf>
    <xf numFmtId="49" fontId="16" fillId="4" borderId="1" xfId="10" applyNumberFormat="1" applyFont="1" applyFill="1" applyProtection="1">
      <alignment horizontal="center" vertical="top" shrinkToFit="1"/>
    </xf>
    <xf numFmtId="0" fontId="16" fillId="0" borderId="1" xfId="0" applyNumberFormat="1" applyFont="1" applyFill="1" applyBorder="1" applyAlignment="1">
      <alignment horizontal="center" vertical="top" wrapText="1"/>
    </xf>
    <xf numFmtId="3" fontId="17" fillId="0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top" wrapText="1"/>
    </xf>
    <xf numFmtId="49" fontId="17" fillId="4" borderId="1" xfId="10" applyNumberFormat="1" applyFont="1" applyFill="1" applyProtection="1">
      <alignment horizontal="center" vertical="top" shrinkToFit="1"/>
    </xf>
    <xf numFmtId="0" fontId="16" fillId="0" borderId="1" xfId="0" applyNumberFormat="1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0" fontId="17" fillId="2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top" wrapText="1"/>
    </xf>
    <xf numFmtId="0" fontId="2" fillId="0" borderId="1" xfId="1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164" fontId="2" fillId="4" borderId="1" xfId="1" applyNumberFormat="1" applyFont="1" applyFill="1" applyBorder="1" applyAlignment="1">
      <alignment horizontal="right" vertical="center" wrapText="1"/>
    </xf>
    <xf numFmtId="0" fontId="9" fillId="0" borderId="1" xfId="1" applyNumberFormat="1" applyFont="1" applyFill="1" applyBorder="1" applyAlignment="1">
      <alignment vertical="center" wrapText="1"/>
    </xf>
    <xf numFmtId="164" fontId="9" fillId="0" borderId="1" xfId="1" applyNumberFormat="1" applyFont="1" applyFill="1" applyBorder="1" applyAlignment="1">
      <alignment horizontal="right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9" fillId="4" borderId="1" xfId="9" applyNumberFormat="1" applyFont="1" applyFill="1" applyProtection="1">
      <alignment vertical="top" wrapText="1"/>
    </xf>
    <xf numFmtId="49" fontId="9" fillId="4" borderId="1" xfId="10" applyNumberFormat="1" applyFont="1" applyFill="1" applyProtection="1">
      <alignment horizontal="center" vertical="top" shrinkToFit="1"/>
    </xf>
    <xf numFmtId="0" fontId="18" fillId="0" borderId="1" xfId="0" applyNumberFormat="1" applyFont="1" applyFill="1" applyBorder="1" applyAlignment="1">
      <alignment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left" vertical="center" wrapText="1"/>
    </xf>
    <xf numFmtId="0" fontId="9" fillId="0" borderId="1" xfId="1" applyNumberFormat="1" applyFont="1" applyFill="1" applyBorder="1" applyAlignment="1">
      <alignment vertical="top" wrapText="1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1" applyNumberFormat="1" applyFont="1" applyFill="1" applyBorder="1" applyAlignment="1">
      <alignment horizontal="right" vertical="top" wrapText="1"/>
    </xf>
    <xf numFmtId="164" fontId="9" fillId="4" borderId="1" xfId="1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8" fillId="4" borderId="0" xfId="0" applyNumberFormat="1" applyFont="1" applyFill="1" applyBorder="1" applyAlignment="1">
      <alignment horizontal="justify" vertical="center" wrapText="1"/>
    </xf>
    <xf numFmtId="0" fontId="18" fillId="4" borderId="0" xfId="0" applyNumberFormat="1" applyFont="1" applyFill="1" applyBorder="1" applyAlignment="1">
      <alignment horizontal="justify"/>
    </xf>
    <xf numFmtId="44" fontId="9" fillId="0" borderId="0" xfId="0" applyNumberFormat="1" applyFont="1" applyFill="1" applyAlignment="1">
      <alignment vertical="top" wrapText="1"/>
    </xf>
    <xf numFmtId="0" fontId="10" fillId="0" borderId="0" xfId="1" applyNumberFormat="1" applyFont="1" applyFill="1" applyAlignment="1">
      <alignment horizontal="center" vertical="center" wrapText="1"/>
    </xf>
    <xf numFmtId="44" fontId="11" fillId="0" borderId="0" xfId="0" applyNumberFormat="1" applyFont="1" applyFill="1" applyAlignment="1">
      <alignment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vertical="center" wrapText="1"/>
    </xf>
    <xf numFmtId="0" fontId="16" fillId="4" borderId="0" xfId="0" applyNumberFormat="1" applyFont="1" applyFill="1" applyBorder="1" applyAlignment="1">
      <alignment horizontal="justify" vertical="center" wrapText="1"/>
    </xf>
    <xf numFmtId="44" fontId="17" fillId="0" borderId="0" xfId="0" applyNumberFormat="1" applyFont="1" applyFill="1" applyAlignment="1">
      <alignment vertical="top" wrapText="1"/>
    </xf>
    <xf numFmtId="0" fontId="10" fillId="0" borderId="0" xfId="1" applyNumberFormat="1" applyFont="1" applyFill="1" applyAlignment="1">
      <alignment horizontal="center" vertical="top" wrapText="1"/>
    </xf>
    <xf numFmtId="44" fontId="11" fillId="0" borderId="0" xfId="0" applyNumberFormat="1" applyFont="1" applyFill="1" applyAlignment="1">
      <alignment vertical="top" wrapText="1"/>
    </xf>
  </cellXfs>
  <cellStyles count="34">
    <cellStyle name="br" xfId="19"/>
    <cellStyle name="col" xfId="18"/>
    <cellStyle name="style0" xfId="20"/>
    <cellStyle name="td" xfId="21"/>
    <cellStyle name="tr" xfId="17"/>
    <cellStyle name="xl21" xfId="22"/>
    <cellStyle name="xl22" xfId="3"/>
    <cellStyle name="xl23" xfId="4"/>
    <cellStyle name="xl24" xfId="5"/>
    <cellStyle name="xl25" xfId="6"/>
    <cellStyle name="xl26" xfId="7"/>
    <cellStyle name="xl27" xfId="23"/>
    <cellStyle name="xl28" xfId="8"/>
    <cellStyle name="xl29" xfId="24"/>
    <cellStyle name="xl30" xfId="25"/>
    <cellStyle name="xl31" xfId="10"/>
    <cellStyle name="xl32" xfId="26"/>
    <cellStyle name="xl33" xfId="27"/>
    <cellStyle name="xl34" xfId="28"/>
    <cellStyle name="xl35" xfId="13"/>
    <cellStyle name="xl36" xfId="14"/>
    <cellStyle name="xl37" xfId="15"/>
    <cellStyle name="xl38" xfId="29"/>
    <cellStyle name="xl39" xfId="16"/>
    <cellStyle name="xl40" xfId="9"/>
    <cellStyle name="xl41" xfId="11"/>
    <cellStyle name="xl42" xfId="12"/>
    <cellStyle name="xl43" xfId="30"/>
    <cellStyle name="xl44" xfId="31"/>
    <cellStyle name="xl45" xfId="32"/>
    <cellStyle name="xl46" xfId="33"/>
    <cellStyle name="Обычный" xfId="0" builtinId="0"/>
    <cellStyle name="Обычный 2" xfId="1"/>
    <cellStyle name="Обычный 3" xfId="2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5"/>
  <sheetViews>
    <sheetView view="pageBreakPreview" zoomScaleNormal="100" zoomScaleSheetLayoutView="100" workbookViewId="0">
      <selection activeCell="F6" sqref="F6"/>
    </sheetView>
  </sheetViews>
  <sheetFormatPr defaultRowHeight="12.75"/>
  <cols>
    <col min="1" max="1" width="78.1640625" style="9" customWidth="1"/>
    <col min="2" max="2" width="9.1640625" style="9" customWidth="1"/>
    <col min="3" max="3" width="9.33203125" style="9" customWidth="1"/>
    <col min="4" max="4" width="21.1640625" style="9" customWidth="1"/>
    <col min="5" max="5" width="22" style="9" customWidth="1"/>
    <col min="6" max="6" width="23.1640625" style="9" customWidth="1"/>
    <col min="7" max="7" width="19.6640625" style="9" customWidth="1"/>
    <col min="8" max="8" width="20.5" style="9" customWidth="1"/>
    <col min="9" max="9" width="16.6640625" style="9" customWidth="1"/>
    <col min="10" max="16384" width="9.33203125" style="9"/>
  </cols>
  <sheetData>
    <row r="1" spans="1:9" ht="36" customHeight="1">
      <c r="A1" s="9" t="s">
        <v>0</v>
      </c>
      <c r="D1" s="108" t="s">
        <v>1127</v>
      </c>
      <c r="E1" s="108"/>
      <c r="F1" s="109"/>
      <c r="G1" s="109"/>
      <c r="H1" s="109"/>
      <c r="I1" s="110"/>
    </row>
    <row r="2" spans="1:9" ht="27.75" customHeight="1">
      <c r="A2" s="15"/>
      <c r="B2" s="15"/>
    </row>
    <row r="3" spans="1:9" ht="25.5" customHeight="1">
      <c r="A3" s="111" t="s">
        <v>1130</v>
      </c>
      <c r="B3" s="111"/>
      <c r="C3" s="112"/>
      <c r="D3" s="112"/>
      <c r="E3" s="112"/>
      <c r="F3" s="112"/>
      <c r="G3" s="112"/>
      <c r="H3" s="112"/>
      <c r="I3" s="112"/>
    </row>
    <row r="4" spans="1:9" ht="22.5" customHeight="1">
      <c r="A4" s="16"/>
      <c r="B4" s="16"/>
    </row>
    <row r="5" spans="1:9" ht="14.25" customHeight="1">
      <c r="A5" s="16"/>
      <c r="B5" s="16"/>
      <c r="D5" s="17"/>
      <c r="E5" s="17"/>
      <c r="F5" s="17"/>
      <c r="G5" s="17"/>
      <c r="H5" s="17"/>
      <c r="I5" s="39" t="s">
        <v>1257</v>
      </c>
    </row>
    <row r="6" spans="1:9" ht="170.25" customHeight="1">
      <c r="A6" s="37" t="s">
        <v>1</v>
      </c>
      <c r="B6" s="37" t="s">
        <v>3</v>
      </c>
      <c r="C6" s="37" t="s">
        <v>4</v>
      </c>
      <c r="D6" s="38" t="s">
        <v>1120</v>
      </c>
      <c r="E6" s="38" t="s">
        <v>1119</v>
      </c>
      <c r="F6" s="38" t="s">
        <v>1115</v>
      </c>
      <c r="G6" s="38" t="s">
        <v>1116</v>
      </c>
      <c r="H6" s="38" t="s">
        <v>1117</v>
      </c>
      <c r="I6" s="38" t="s">
        <v>1118</v>
      </c>
    </row>
    <row r="7" spans="1:9">
      <c r="A7" s="12" t="s">
        <v>7</v>
      </c>
      <c r="B7" s="12" t="s">
        <v>8</v>
      </c>
      <c r="C7" s="12" t="s">
        <v>9</v>
      </c>
      <c r="D7" s="12" t="s">
        <v>10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</row>
    <row r="8" spans="1:9" ht="14.25">
      <c r="A8" s="40" t="s">
        <v>16</v>
      </c>
      <c r="B8" s="41" t="s">
        <v>17</v>
      </c>
      <c r="C8" s="41" t="s">
        <v>0</v>
      </c>
      <c r="D8" s="42">
        <v>2749207</v>
      </c>
      <c r="E8" s="42">
        <f>SUM(E9:E17)</f>
        <v>2578471.0328699998</v>
      </c>
      <c r="F8" s="42">
        <f t="shared" ref="F8:G8" si="0">SUM(F9:F17)</f>
        <v>2146189.0028900001</v>
      </c>
      <c r="G8" s="42">
        <f t="shared" si="0"/>
        <v>2137247.6878599999</v>
      </c>
      <c r="H8" s="42">
        <f>G8/D8*100</f>
        <v>77.740515278041983</v>
      </c>
      <c r="I8" s="42">
        <f>G8/E8*100</f>
        <v>82.888179103610454</v>
      </c>
    </row>
    <row r="9" spans="1:9" ht="30">
      <c r="A9" s="43" t="s">
        <v>963</v>
      </c>
      <c r="B9" s="37" t="s">
        <v>17</v>
      </c>
      <c r="C9" s="37" t="s">
        <v>106</v>
      </c>
      <c r="D9" s="44">
        <v>4310.5</v>
      </c>
      <c r="E9" s="44">
        <v>4310.5</v>
      </c>
      <c r="F9" s="44">
        <v>4310.5</v>
      </c>
      <c r="G9" s="44">
        <v>4310.3015500000001</v>
      </c>
      <c r="H9" s="44">
        <f t="shared" ref="H9:H72" si="1">G9/D9*100</f>
        <v>99.995396125739475</v>
      </c>
      <c r="I9" s="44">
        <f t="shared" ref="I9:I72" si="2">G9/E9*100</f>
        <v>99.995396125739475</v>
      </c>
    </row>
    <row r="10" spans="1:9" ht="45">
      <c r="A10" s="43" t="s">
        <v>1043</v>
      </c>
      <c r="B10" s="37" t="s">
        <v>17</v>
      </c>
      <c r="C10" s="37" t="s">
        <v>149</v>
      </c>
      <c r="D10" s="44">
        <v>183826.1</v>
      </c>
      <c r="E10" s="44">
        <v>195417.94321</v>
      </c>
      <c r="F10" s="44">
        <v>194698.04321</v>
      </c>
      <c r="G10" s="44">
        <v>193297.14811000001</v>
      </c>
      <c r="H10" s="44">
        <f t="shared" si="1"/>
        <v>105.15217812378113</v>
      </c>
      <c r="I10" s="44">
        <f t="shared" si="2"/>
        <v>98.914738807929751</v>
      </c>
    </row>
    <row r="11" spans="1:9" ht="45">
      <c r="A11" s="43" t="s">
        <v>18</v>
      </c>
      <c r="B11" s="37" t="s">
        <v>17</v>
      </c>
      <c r="C11" s="37" t="s">
        <v>19</v>
      </c>
      <c r="D11" s="44">
        <v>272736.2</v>
      </c>
      <c r="E11" s="44">
        <v>308842.87575000001</v>
      </c>
      <c r="F11" s="44">
        <v>308793.36975000001</v>
      </c>
      <c r="G11" s="44">
        <v>307910.60548000003</v>
      </c>
      <c r="H11" s="44">
        <f t="shared" si="1"/>
        <v>112.89685985212085</v>
      </c>
      <c r="I11" s="44">
        <f t="shared" si="2"/>
        <v>99.698140917857984</v>
      </c>
    </row>
    <row r="12" spans="1:9" ht="15">
      <c r="A12" s="43" t="s">
        <v>633</v>
      </c>
      <c r="B12" s="37" t="s">
        <v>17</v>
      </c>
      <c r="C12" s="37" t="s">
        <v>95</v>
      </c>
      <c r="D12" s="44">
        <v>287342.90000000002</v>
      </c>
      <c r="E12" s="44">
        <v>287342.97156999999</v>
      </c>
      <c r="F12" s="44">
        <v>287342.97156999999</v>
      </c>
      <c r="G12" s="44">
        <v>287003.05512999999</v>
      </c>
      <c r="H12" s="44">
        <f t="shared" si="1"/>
        <v>99.881728461012941</v>
      </c>
      <c r="I12" s="44">
        <f t="shared" si="2"/>
        <v>99.881703582954287</v>
      </c>
    </row>
    <row r="13" spans="1:9" ht="30">
      <c r="A13" s="43" t="s">
        <v>636</v>
      </c>
      <c r="B13" s="37" t="s">
        <v>17</v>
      </c>
      <c r="C13" s="37" t="s">
        <v>32</v>
      </c>
      <c r="D13" s="44">
        <v>144459.70000000001</v>
      </c>
      <c r="E13" s="44">
        <v>144459.69020000001</v>
      </c>
      <c r="F13" s="44">
        <v>144380.5969</v>
      </c>
      <c r="G13" s="44">
        <v>142988.03425</v>
      </c>
      <c r="H13" s="44">
        <f t="shared" si="1"/>
        <v>98.981262075166981</v>
      </c>
      <c r="I13" s="44">
        <f t="shared" si="2"/>
        <v>98.981268789956175</v>
      </c>
    </row>
    <row r="14" spans="1:9" ht="15">
      <c r="A14" s="43" t="s">
        <v>1026</v>
      </c>
      <c r="B14" s="37" t="s">
        <v>17</v>
      </c>
      <c r="C14" s="37" t="s">
        <v>110</v>
      </c>
      <c r="D14" s="44">
        <v>39001.599999999999</v>
      </c>
      <c r="E14" s="44">
        <v>39001.599999999999</v>
      </c>
      <c r="F14" s="44">
        <v>38865.199999999997</v>
      </c>
      <c r="G14" s="44">
        <v>38647.102749999998</v>
      </c>
      <c r="H14" s="44">
        <f t="shared" si="1"/>
        <v>99.09106998174434</v>
      </c>
      <c r="I14" s="44">
        <f t="shared" si="2"/>
        <v>99.09106998174434</v>
      </c>
    </row>
    <row r="15" spans="1:9" ht="15">
      <c r="A15" s="43" t="s">
        <v>640</v>
      </c>
      <c r="B15" s="37" t="s">
        <v>17</v>
      </c>
      <c r="C15" s="37" t="s">
        <v>153</v>
      </c>
      <c r="D15" s="44">
        <v>216714.8</v>
      </c>
      <c r="E15" s="44">
        <v>2413.8594899999998</v>
      </c>
      <c r="F15" s="44"/>
      <c r="G15" s="44"/>
      <c r="H15" s="44">
        <f t="shared" si="1"/>
        <v>0</v>
      </c>
      <c r="I15" s="44">
        <f t="shared" si="2"/>
        <v>0</v>
      </c>
    </row>
    <row r="16" spans="1:9" ht="30">
      <c r="A16" s="43" t="s">
        <v>419</v>
      </c>
      <c r="B16" s="37" t="s">
        <v>17</v>
      </c>
      <c r="C16" s="37" t="s">
        <v>51</v>
      </c>
      <c r="D16" s="44">
        <v>300</v>
      </c>
      <c r="E16" s="44">
        <v>9190.7999999999993</v>
      </c>
      <c r="F16" s="44">
        <v>9190.7999999999993</v>
      </c>
      <c r="G16" s="44">
        <v>9190.7999999999993</v>
      </c>
      <c r="H16" s="44">
        <f t="shared" si="1"/>
        <v>3063.6</v>
      </c>
      <c r="I16" s="44">
        <f t="shared" si="2"/>
        <v>100</v>
      </c>
    </row>
    <row r="17" spans="1:9" ht="15">
      <c r="A17" s="43" t="s">
        <v>361</v>
      </c>
      <c r="B17" s="37" t="s">
        <v>17</v>
      </c>
      <c r="C17" s="37" t="s">
        <v>362</v>
      </c>
      <c r="D17" s="44">
        <v>1600515.2</v>
      </c>
      <c r="E17" s="44">
        <v>1587490.79265</v>
      </c>
      <c r="F17" s="44">
        <v>1158607.52146</v>
      </c>
      <c r="G17" s="44">
        <v>1153900.64059</v>
      </c>
      <c r="H17" s="44">
        <f t="shared" si="1"/>
        <v>72.095575261640761</v>
      </c>
      <c r="I17" s="44">
        <f t="shared" si="2"/>
        <v>72.687076103527659</v>
      </c>
    </row>
    <row r="18" spans="1:9" ht="15">
      <c r="A18" s="45" t="s">
        <v>0</v>
      </c>
      <c r="B18" s="46" t="s">
        <v>0</v>
      </c>
      <c r="C18" s="46" t="s">
        <v>0</v>
      </c>
      <c r="D18" s="47" t="s">
        <v>0</v>
      </c>
      <c r="E18" s="47"/>
      <c r="F18" s="47"/>
      <c r="G18" s="47"/>
      <c r="H18" s="47"/>
      <c r="I18" s="47"/>
    </row>
    <row r="19" spans="1:9" ht="14.25">
      <c r="A19" s="40" t="s">
        <v>650</v>
      </c>
      <c r="B19" s="41" t="s">
        <v>106</v>
      </c>
      <c r="C19" s="41" t="s">
        <v>0</v>
      </c>
      <c r="D19" s="42">
        <v>31272.5</v>
      </c>
      <c r="E19" s="42">
        <f>E20</f>
        <v>31272.5</v>
      </c>
      <c r="F19" s="42">
        <f t="shared" ref="F19:G19" si="3">F20</f>
        <v>31272.5</v>
      </c>
      <c r="G19" s="42">
        <f t="shared" si="3"/>
        <v>31210.931570000001</v>
      </c>
      <c r="H19" s="42">
        <f t="shared" si="1"/>
        <v>99.803122775601565</v>
      </c>
      <c r="I19" s="42">
        <f t="shared" si="2"/>
        <v>99.803122775601565</v>
      </c>
    </row>
    <row r="20" spans="1:9" ht="15">
      <c r="A20" s="43" t="s">
        <v>651</v>
      </c>
      <c r="B20" s="37" t="s">
        <v>106</v>
      </c>
      <c r="C20" s="37" t="s">
        <v>149</v>
      </c>
      <c r="D20" s="44">
        <v>31272.5</v>
      </c>
      <c r="E20" s="44">
        <v>31272.5</v>
      </c>
      <c r="F20" s="44">
        <v>31272.5</v>
      </c>
      <c r="G20" s="44">
        <v>31210.931570000001</v>
      </c>
      <c r="H20" s="44">
        <f t="shared" si="1"/>
        <v>99.803122775601565</v>
      </c>
      <c r="I20" s="44">
        <f t="shared" si="2"/>
        <v>99.803122775601565</v>
      </c>
    </row>
    <row r="21" spans="1:9" ht="15">
      <c r="A21" s="45" t="s">
        <v>0</v>
      </c>
      <c r="B21" s="46" t="s">
        <v>0</v>
      </c>
      <c r="C21" s="46" t="s">
        <v>0</v>
      </c>
      <c r="D21" s="47" t="s">
        <v>0</v>
      </c>
      <c r="E21" s="47"/>
      <c r="F21" s="47"/>
      <c r="G21" s="47"/>
      <c r="H21" s="47"/>
      <c r="I21" s="47"/>
    </row>
    <row r="22" spans="1:9" ht="28.5">
      <c r="A22" s="40" t="s">
        <v>165</v>
      </c>
      <c r="B22" s="41" t="s">
        <v>149</v>
      </c>
      <c r="C22" s="41" t="s">
        <v>0</v>
      </c>
      <c r="D22" s="42">
        <v>1071958.6000000001</v>
      </c>
      <c r="E22" s="42">
        <f>E23+E24</f>
        <v>1081519.6203000001</v>
      </c>
      <c r="F22" s="42">
        <f t="shared" ref="F22:G22" si="4">F23+F24</f>
        <v>1081443.85833</v>
      </c>
      <c r="G22" s="42">
        <f t="shared" si="4"/>
        <v>1078622.6420700001</v>
      </c>
      <c r="H22" s="42">
        <f t="shared" si="1"/>
        <v>100.62166972399866</v>
      </c>
      <c r="I22" s="42">
        <f t="shared" si="2"/>
        <v>99.732138171548243</v>
      </c>
    </row>
    <row r="23" spans="1:9" ht="30">
      <c r="A23" s="43" t="s">
        <v>166</v>
      </c>
      <c r="B23" s="37" t="s">
        <v>149</v>
      </c>
      <c r="C23" s="37" t="s">
        <v>46</v>
      </c>
      <c r="D23" s="44">
        <v>199564.7</v>
      </c>
      <c r="E23" s="44">
        <v>205667.12711999999</v>
      </c>
      <c r="F23" s="44">
        <v>205591.36515</v>
      </c>
      <c r="G23" s="44">
        <v>202770.26968</v>
      </c>
      <c r="H23" s="44">
        <f t="shared" si="1"/>
        <v>101.60628091040149</v>
      </c>
      <c r="I23" s="44">
        <f t="shared" si="2"/>
        <v>98.591482518103263</v>
      </c>
    </row>
    <row r="24" spans="1:9" ht="15">
      <c r="A24" s="43" t="s">
        <v>934</v>
      </c>
      <c r="B24" s="37" t="s">
        <v>149</v>
      </c>
      <c r="C24" s="37" t="s">
        <v>147</v>
      </c>
      <c r="D24" s="44">
        <v>872393.9</v>
      </c>
      <c r="E24" s="44">
        <v>875852.49317999999</v>
      </c>
      <c r="F24" s="44">
        <v>875852.49317999999</v>
      </c>
      <c r="G24" s="44">
        <v>875852.37239000003</v>
      </c>
      <c r="H24" s="44">
        <f t="shared" si="1"/>
        <v>100.39643472862431</v>
      </c>
      <c r="I24" s="44">
        <f t="shared" si="2"/>
        <v>99.999986208864982</v>
      </c>
    </row>
    <row r="25" spans="1:9" ht="15">
      <c r="A25" s="45" t="s">
        <v>0</v>
      </c>
      <c r="B25" s="46" t="s">
        <v>0</v>
      </c>
      <c r="C25" s="46" t="s">
        <v>0</v>
      </c>
      <c r="D25" s="47" t="s">
        <v>0</v>
      </c>
      <c r="E25" s="47"/>
      <c r="F25" s="47"/>
      <c r="G25" s="47"/>
      <c r="H25" s="47"/>
      <c r="I25" s="47"/>
    </row>
    <row r="26" spans="1:9" ht="14.25">
      <c r="A26" s="40" t="s">
        <v>30</v>
      </c>
      <c r="B26" s="41" t="s">
        <v>19</v>
      </c>
      <c r="C26" s="41" t="s">
        <v>0</v>
      </c>
      <c r="D26" s="42">
        <v>9845653.3000000007</v>
      </c>
      <c r="E26" s="42">
        <f>SUM(E27:E35)</f>
        <v>10254742.842670001</v>
      </c>
      <c r="F26" s="42">
        <f t="shared" ref="F26:G26" si="5">SUM(F27:F35)</f>
        <v>9795033.2702100016</v>
      </c>
      <c r="G26" s="42">
        <f t="shared" si="5"/>
        <v>9731932.8306900002</v>
      </c>
      <c r="H26" s="42">
        <f t="shared" si="1"/>
        <v>98.844967765521446</v>
      </c>
      <c r="I26" s="42">
        <f t="shared" si="2"/>
        <v>94.901773550043714</v>
      </c>
    </row>
    <row r="27" spans="1:9" ht="15">
      <c r="A27" s="43" t="s">
        <v>234</v>
      </c>
      <c r="B27" s="37" t="s">
        <v>19</v>
      </c>
      <c r="C27" s="37" t="s">
        <v>17</v>
      </c>
      <c r="D27" s="44">
        <v>573713.9</v>
      </c>
      <c r="E27" s="44">
        <v>590754.91240000003</v>
      </c>
      <c r="F27" s="44">
        <v>572193.18282999995</v>
      </c>
      <c r="G27" s="44">
        <v>570358.12289999996</v>
      </c>
      <c r="H27" s="44">
        <f t="shared" si="1"/>
        <v>99.415078299479916</v>
      </c>
      <c r="I27" s="44">
        <f t="shared" si="2"/>
        <v>96.547334762374447</v>
      </c>
    </row>
    <row r="28" spans="1:9" ht="15">
      <c r="A28" s="43" t="s">
        <v>175</v>
      </c>
      <c r="B28" s="37" t="s">
        <v>19</v>
      </c>
      <c r="C28" s="37" t="s">
        <v>106</v>
      </c>
      <c r="D28" s="44">
        <v>62958.5</v>
      </c>
      <c r="E28" s="44">
        <v>62958.458850000003</v>
      </c>
      <c r="F28" s="44">
        <v>62694.965179999999</v>
      </c>
      <c r="G28" s="44">
        <v>62299.31755</v>
      </c>
      <c r="H28" s="44">
        <f t="shared" si="1"/>
        <v>98.952988953040503</v>
      </c>
      <c r="I28" s="44">
        <f t="shared" si="2"/>
        <v>98.953053629266208</v>
      </c>
    </row>
    <row r="29" spans="1:9" ht="15">
      <c r="A29" s="43" t="s">
        <v>530</v>
      </c>
      <c r="B29" s="37" t="s">
        <v>19</v>
      </c>
      <c r="C29" s="37" t="s">
        <v>95</v>
      </c>
      <c r="D29" s="44">
        <v>926040.4</v>
      </c>
      <c r="E29" s="44">
        <v>1149111.2396199999</v>
      </c>
      <c r="F29" s="44">
        <v>1147813.51162</v>
      </c>
      <c r="G29" s="44">
        <v>1147813.51162</v>
      </c>
      <c r="H29" s="44">
        <f t="shared" si="1"/>
        <v>123.94853524965002</v>
      </c>
      <c r="I29" s="44">
        <f t="shared" si="2"/>
        <v>99.887066808220496</v>
      </c>
    </row>
    <row r="30" spans="1:9" ht="15">
      <c r="A30" s="43" t="s">
        <v>31</v>
      </c>
      <c r="B30" s="37" t="s">
        <v>19</v>
      </c>
      <c r="C30" s="37" t="s">
        <v>32</v>
      </c>
      <c r="D30" s="44">
        <v>23250.2</v>
      </c>
      <c r="E30" s="44">
        <v>81619.813850000006</v>
      </c>
      <c r="F30" s="44">
        <v>8366.6268799999998</v>
      </c>
      <c r="G30" s="44">
        <v>8358.3768799999998</v>
      </c>
      <c r="H30" s="44">
        <f t="shared" si="1"/>
        <v>35.94969884130029</v>
      </c>
      <c r="I30" s="44">
        <f t="shared" si="2"/>
        <v>10.240622326535727</v>
      </c>
    </row>
    <row r="31" spans="1:9" ht="15">
      <c r="A31" s="43" t="s">
        <v>244</v>
      </c>
      <c r="B31" s="37" t="s">
        <v>19</v>
      </c>
      <c r="C31" s="37" t="s">
        <v>110</v>
      </c>
      <c r="D31" s="44">
        <v>887346.3</v>
      </c>
      <c r="E31" s="44">
        <v>869361.12246999994</v>
      </c>
      <c r="F31" s="44">
        <v>865378.11834000004</v>
      </c>
      <c r="G31" s="44">
        <v>862905.89728999999</v>
      </c>
      <c r="H31" s="44">
        <f t="shared" si="1"/>
        <v>97.245674804752085</v>
      </c>
      <c r="I31" s="44">
        <f t="shared" si="2"/>
        <v>99.257474826840706</v>
      </c>
    </row>
    <row r="32" spans="1:9" ht="15">
      <c r="A32" s="43" t="s">
        <v>693</v>
      </c>
      <c r="B32" s="37" t="s">
        <v>19</v>
      </c>
      <c r="C32" s="37" t="s">
        <v>134</v>
      </c>
      <c r="D32" s="44">
        <v>513057.7</v>
      </c>
      <c r="E32" s="44">
        <v>543396.22285000002</v>
      </c>
      <c r="F32" s="44">
        <v>539064.30579999997</v>
      </c>
      <c r="G32" s="44">
        <v>538879.728</v>
      </c>
      <c r="H32" s="44">
        <f t="shared" si="1"/>
        <v>105.03296763697338</v>
      </c>
      <c r="I32" s="44">
        <f t="shared" si="2"/>
        <v>99.168839483956674</v>
      </c>
    </row>
    <row r="33" spans="1:9" ht="15">
      <c r="A33" s="43" t="s">
        <v>45</v>
      </c>
      <c r="B33" s="37" t="s">
        <v>19</v>
      </c>
      <c r="C33" s="37" t="s">
        <v>46</v>
      </c>
      <c r="D33" s="44">
        <v>6575316.5</v>
      </c>
      <c r="E33" s="44">
        <v>6628579.1628299998</v>
      </c>
      <c r="F33" s="44">
        <v>6282880.4085600004</v>
      </c>
      <c r="G33" s="44">
        <v>6230661.11075</v>
      </c>
      <c r="H33" s="44">
        <f t="shared" si="1"/>
        <v>94.758345256080062</v>
      </c>
      <c r="I33" s="44">
        <f t="shared" si="2"/>
        <v>93.996932942864447</v>
      </c>
    </row>
    <row r="34" spans="1:9" ht="15">
      <c r="A34" s="43" t="s">
        <v>408</v>
      </c>
      <c r="B34" s="37" t="s">
        <v>19</v>
      </c>
      <c r="C34" s="37" t="s">
        <v>147</v>
      </c>
      <c r="D34" s="44">
        <v>21047.3</v>
      </c>
      <c r="E34" s="44">
        <v>21047.291150000001</v>
      </c>
      <c r="F34" s="44">
        <v>21047.291150000001</v>
      </c>
      <c r="G34" s="44">
        <v>20699.804510000002</v>
      </c>
      <c r="H34" s="44">
        <f t="shared" si="1"/>
        <v>98.348978301254803</v>
      </c>
      <c r="I34" s="44">
        <f t="shared" si="2"/>
        <v>98.349019655196827</v>
      </c>
    </row>
    <row r="35" spans="1:9" ht="15">
      <c r="A35" s="43" t="s">
        <v>50</v>
      </c>
      <c r="B35" s="37" t="s">
        <v>19</v>
      </c>
      <c r="C35" s="37" t="s">
        <v>51</v>
      </c>
      <c r="D35" s="44">
        <v>262922.5</v>
      </c>
      <c r="E35" s="44">
        <v>307914.61865000002</v>
      </c>
      <c r="F35" s="44">
        <v>295594.85985000001</v>
      </c>
      <c r="G35" s="44">
        <v>289956.96119</v>
      </c>
      <c r="H35" s="44">
        <f t="shared" si="1"/>
        <v>110.28229276307657</v>
      </c>
      <c r="I35" s="44">
        <f t="shared" si="2"/>
        <v>94.167975025436476</v>
      </c>
    </row>
    <row r="36" spans="1:9" ht="15">
      <c r="A36" s="45" t="s">
        <v>0</v>
      </c>
      <c r="B36" s="46" t="s">
        <v>0</v>
      </c>
      <c r="C36" s="46" t="s">
        <v>0</v>
      </c>
      <c r="D36" s="47" t="s">
        <v>0</v>
      </c>
      <c r="E36" s="47"/>
      <c r="F36" s="47"/>
      <c r="G36" s="47"/>
      <c r="H36" s="47"/>
      <c r="I36" s="47"/>
    </row>
    <row r="37" spans="1:9" ht="14.25">
      <c r="A37" s="40" t="s">
        <v>94</v>
      </c>
      <c r="B37" s="41" t="s">
        <v>95</v>
      </c>
      <c r="C37" s="41" t="s">
        <v>0</v>
      </c>
      <c r="D37" s="42">
        <v>7905640.5999999996</v>
      </c>
      <c r="E37" s="42">
        <f>E38+E39+E41+E40</f>
        <v>8279280.3638900006</v>
      </c>
      <c r="F37" s="42">
        <f t="shared" ref="F37:G37" si="6">F38+F39+F41+F40</f>
        <v>6323591.243900001</v>
      </c>
      <c r="G37" s="42">
        <f t="shared" si="6"/>
        <v>6296057.9040700002</v>
      </c>
      <c r="H37" s="42">
        <f t="shared" si="1"/>
        <v>79.640072482804243</v>
      </c>
      <c r="I37" s="42">
        <f t="shared" si="2"/>
        <v>76.045956017266846</v>
      </c>
    </row>
    <row r="38" spans="1:9" ht="15">
      <c r="A38" s="43" t="s">
        <v>96</v>
      </c>
      <c r="B38" s="37" t="s">
        <v>95</v>
      </c>
      <c r="C38" s="37" t="s">
        <v>17</v>
      </c>
      <c r="D38" s="44">
        <v>4484379</v>
      </c>
      <c r="E38" s="44">
        <v>4608331.7413699999</v>
      </c>
      <c r="F38" s="44">
        <v>2661523.7303800001</v>
      </c>
      <c r="G38" s="44">
        <v>2634589.5347799999</v>
      </c>
      <c r="H38" s="44">
        <f t="shared" si="1"/>
        <v>58.750376245629546</v>
      </c>
      <c r="I38" s="44">
        <f t="shared" si="2"/>
        <v>57.170136236693089</v>
      </c>
    </row>
    <row r="39" spans="1:9" ht="15">
      <c r="A39" s="43" t="s">
        <v>105</v>
      </c>
      <c r="B39" s="37" t="s">
        <v>95</v>
      </c>
      <c r="C39" s="37" t="s">
        <v>106</v>
      </c>
      <c r="D39" s="44">
        <v>3368022.7</v>
      </c>
      <c r="E39" s="44">
        <v>3600008.6634900002</v>
      </c>
      <c r="F39" s="44">
        <v>3591127.55449</v>
      </c>
      <c r="G39" s="44">
        <v>3590860.51933</v>
      </c>
      <c r="H39" s="44">
        <f t="shared" si="1"/>
        <v>106.61628020885962</v>
      </c>
      <c r="I39" s="44">
        <f t="shared" si="2"/>
        <v>99.745885495977348</v>
      </c>
    </row>
    <row r="40" spans="1:9" ht="15">
      <c r="A40" s="43" t="s">
        <v>1138</v>
      </c>
      <c r="B40" s="37" t="s">
        <v>95</v>
      </c>
      <c r="C40" s="48" t="s">
        <v>149</v>
      </c>
      <c r="D40" s="44"/>
      <c r="E40" s="44">
        <v>16301.05903</v>
      </c>
      <c r="F40" s="44">
        <v>16301.05903</v>
      </c>
      <c r="G40" s="44">
        <v>16091.588369999999</v>
      </c>
      <c r="H40" s="44"/>
      <c r="I40" s="44">
        <f t="shared" si="2"/>
        <v>98.71498741514587</v>
      </c>
    </row>
    <row r="41" spans="1:9" ht="15">
      <c r="A41" s="43" t="s">
        <v>1075</v>
      </c>
      <c r="B41" s="37" t="s">
        <v>95</v>
      </c>
      <c r="C41" s="37" t="s">
        <v>95</v>
      </c>
      <c r="D41" s="44">
        <v>53238.9</v>
      </c>
      <c r="E41" s="44">
        <v>54638.9</v>
      </c>
      <c r="F41" s="44">
        <v>54638.9</v>
      </c>
      <c r="G41" s="44">
        <v>54516.261590000002</v>
      </c>
      <c r="H41" s="44">
        <f t="shared" si="1"/>
        <v>102.39930124401519</v>
      </c>
      <c r="I41" s="44">
        <f t="shared" si="2"/>
        <v>99.775547439644654</v>
      </c>
    </row>
    <row r="42" spans="1:9" ht="15">
      <c r="A42" s="45" t="s">
        <v>0</v>
      </c>
      <c r="B42" s="46" t="s">
        <v>0</v>
      </c>
      <c r="C42" s="46" t="s">
        <v>0</v>
      </c>
      <c r="D42" s="47" t="s">
        <v>0</v>
      </c>
      <c r="E42" s="47"/>
      <c r="F42" s="47"/>
      <c r="G42" s="47"/>
      <c r="H42" s="47"/>
      <c r="I42" s="47"/>
    </row>
    <row r="43" spans="1:9" ht="14.25">
      <c r="A43" s="40" t="s">
        <v>265</v>
      </c>
      <c r="B43" s="41" t="s">
        <v>32</v>
      </c>
      <c r="C43" s="41" t="s">
        <v>0</v>
      </c>
      <c r="D43" s="42">
        <v>62732.5</v>
      </c>
      <c r="E43" s="42">
        <f>E45+E44</f>
        <v>66271.050059999994</v>
      </c>
      <c r="F43" s="42">
        <f t="shared" ref="F43:G43" si="7">F45+F44</f>
        <v>66270.973239999992</v>
      </c>
      <c r="G43" s="42">
        <f t="shared" si="7"/>
        <v>65928.667809999999</v>
      </c>
      <c r="H43" s="42">
        <f t="shared" si="1"/>
        <v>105.09491541067231</v>
      </c>
      <c r="I43" s="42">
        <f t="shared" si="2"/>
        <v>99.483360759049361</v>
      </c>
    </row>
    <row r="44" spans="1:9" ht="15">
      <c r="A44" s="43" t="s">
        <v>1140</v>
      </c>
      <c r="B44" s="37" t="s">
        <v>32</v>
      </c>
      <c r="C44" s="48" t="s">
        <v>106</v>
      </c>
      <c r="D44" s="42"/>
      <c r="E44" s="44">
        <v>218.56800000000001</v>
      </c>
      <c r="F44" s="44">
        <v>218.56800000000001</v>
      </c>
      <c r="G44" s="44">
        <v>218.56800000000001</v>
      </c>
      <c r="H44" s="42"/>
      <c r="I44" s="42">
        <f t="shared" si="2"/>
        <v>100</v>
      </c>
    </row>
    <row r="45" spans="1:9" ht="18.75" customHeight="1">
      <c r="A45" s="43" t="s">
        <v>266</v>
      </c>
      <c r="B45" s="37" t="s">
        <v>32</v>
      </c>
      <c r="C45" s="37" t="s">
        <v>149</v>
      </c>
      <c r="D45" s="44">
        <v>62732.5</v>
      </c>
      <c r="E45" s="44">
        <v>66052.482059999995</v>
      </c>
      <c r="F45" s="44">
        <v>66052.405239999993</v>
      </c>
      <c r="G45" s="44">
        <v>65710.09981</v>
      </c>
      <c r="H45" s="44">
        <f t="shared" si="1"/>
        <v>104.74650270593393</v>
      </c>
      <c r="I45" s="44">
        <f t="shared" si="2"/>
        <v>99.481651197166244</v>
      </c>
    </row>
    <row r="46" spans="1:9" ht="15">
      <c r="A46" s="45" t="s">
        <v>0</v>
      </c>
      <c r="B46" s="46" t="s">
        <v>0</v>
      </c>
      <c r="C46" s="46" t="s">
        <v>0</v>
      </c>
      <c r="D46" s="47" t="s">
        <v>0</v>
      </c>
      <c r="E46" s="47"/>
      <c r="F46" s="47"/>
      <c r="G46" s="47"/>
      <c r="H46" s="47"/>
      <c r="I46" s="47"/>
    </row>
    <row r="47" spans="1:9" ht="14.25">
      <c r="A47" s="40" t="s">
        <v>109</v>
      </c>
      <c r="B47" s="41" t="s">
        <v>110</v>
      </c>
      <c r="C47" s="41" t="s">
        <v>0</v>
      </c>
      <c r="D47" s="42">
        <v>17548143.199999999</v>
      </c>
      <c r="E47" s="42">
        <f>SUM(E48:E54)</f>
        <v>17605514.14703</v>
      </c>
      <c r="F47" s="42">
        <f t="shared" ref="F47:G47" si="8">SUM(F48:F54)</f>
        <v>17571845.294919997</v>
      </c>
      <c r="G47" s="42">
        <f t="shared" si="8"/>
        <v>17570275.951409999</v>
      </c>
      <c r="H47" s="42">
        <f t="shared" si="1"/>
        <v>100.12612588783752</v>
      </c>
      <c r="I47" s="42">
        <f t="shared" si="2"/>
        <v>99.799845688539889</v>
      </c>
    </row>
    <row r="48" spans="1:9" ht="15">
      <c r="A48" s="43" t="s">
        <v>111</v>
      </c>
      <c r="B48" s="37" t="s">
        <v>110</v>
      </c>
      <c r="C48" s="37" t="s">
        <v>17</v>
      </c>
      <c r="D48" s="44">
        <v>198151.7</v>
      </c>
      <c r="E48" s="44">
        <v>201193.09534999999</v>
      </c>
      <c r="F48" s="44">
        <v>201193.05535000001</v>
      </c>
      <c r="G48" s="44">
        <v>201193.05535000001</v>
      </c>
      <c r="H48" s="44">
        <f t="shared" si="1"/>
        <v>101.53486210312603</v>
      </c>
      <c r="I48" s="44">
        <f t="shared" si="2"/>
        <v>99.999980118602025</v>
      </c>
    </row>
    <row r="49" spans="1:9" ht="15">
      <c r="A49" s="43" t="s">
        <v>119</v>
      </c>
      <c r="B49" s="37" t="s">
        <v>110</v>
      </c>
      <c r="C49" s="37" t="s">
        <v>106</v>
      </c>
      <c r="D49" s="44">
        <v>13887784.800000001</v>
      </c>
      <c r="E49" s="44">
        <v>13828505.50588</v>
      </c>
      <c r="F49" s="44">
        <v>13795093.39999</v>
      </c>
      <c r="G49" s="44">
        <v>13794932.631370001</v>
      </c>
      <c r="H49" s="44">
        <f t="shared" si="1"/>
        <v>99.331411236801429</v>
      </c>
      <c r="I49" s="44">
        <f t="shared" si="2"/>
        <v>99.757219791424873</v>
      </c>
    </row>
    <row r="50" spans="1:9" ht="15">
      <c r="A50" s="43" t="s">
        <v>131</v>
      </c>
      <c r="B50" s="37" t="s">
        <v>110</v>
      </c>
      <c r="C50" s="37" t="s">
        <v>19</v>
      </c>
      <c r="D50" s="44">
        <v>2205828.2000000002</v>
      </c>
      <c r="E50" s="44">
        <v>2219801.0266399998</v>
      </c>
      <c r="F50" s="44">
        <v>2219801.0266399998</v>
      </c>
      <c r="G50" s="44">
        <v>2219801.0266399998</v>
      </c>
      <c r="H50" s="44">
        <f t="shared" si="1"/>
        <v>100.63345035846399</v>
      </c>
      <c r="I50" s="44">
        <f t="shared" si="2"/>
        <v>100</v>
      </c>
    </row>
    <row r="51" spans="1:9" ht="30">
      <c r="A51" s="43" t="s">
        <v>291</v>
      </c>
      <c r="B51" s="37" t="s">
        <v>110</v>
      </c>
      <c r="C51" s="37" t="s">
        <v>95</v>
      </c>
      <c r="D51" s="44">
        <v>108686.9</v>
      </c>
      <c r="E51" s="44">
        <v>111636.96822</v>
      </c>
      <c r="F51" s="44">
        <v>111636.96822</v>
      </c>
      <c r="G51" s="44">
        <v>111636.96822</v>
      </c>
      <c r="H51" s="44">
        <f t="shared" si="1"/>
        <v>102.71428131633161</v>
      </c>
      <c r="I51" s="44">
        <f t="shared" si="2"/>
        <v>100</v>
      </c>
    </row>
    <row r="52" spans="1:9" ht="15">
      <c r="A52" s="43" t="s">
        <v>452</v>
      </c>
      <c r="B52" s="37" t="s">
        <v>110</v>
      </c>
      <c r="C52" s="37" t="s">
        <v>110</v>
      </c>
      <c r="D52" s="44">
        <v>438415.9</v>
      </c>
      <c r="E52" s="44">
        <v>516096.12206999998</v>
      </c>
      <c r="F52" s="44">
        <v>516096.12206999998</v>
      </c>
      <c r="G52" s="44">
        <v>515186.07561</v>
      </c>
      <c r="H52" s="44">
        <f t="shared" si="1"/>
        <v>117.51081008010887</v>
      </c>
      <c r="I52" s="44">
        <f t="shared" si="2"/>
        <v>99.823667254783871</v>
      </c>
    </row>
    <row r="53" spans="1:9" ht="15">
      <c r="A53" s="43" t="s">
        <v>457</v>
      </c>
      <c r="B53" s="37" t="s">
        <v>110</v>
      </c>
      <c r="C53" s="37" t="s">
        <v>134</v>
      </c>
      <c r="D53" s="44">
        <v>4202.8</v>
      </c>
      <c r="E53" s="44">
        <v>4443.7794000000004</v>
      </c>
      <c r="F53" s="44">
        <v>4443.7794000000004</v>
      </c>
      <c r="G53" s="44">
        <v>4443.7794000000004</v>
      </c>
      <c r="H53" s="44">
        <f t="shared" si="1"/>
        <v>105.73378224041117</v>
      </c>
      <c r="I53" s="44">
        <f t="shared" si="2"/>
        <v>100</v>
      </c>
    </row>
    <row r="54" spans="1:9" ht="15">
      <c r="A54" s="43" t="s">
        <v>459</v>
      </c>
      <c r="B54" s="37" t="s">
        <v>110</v>
      </c>
      <c r="C54" s="37" t="s">
        <v>46</v>
      </c>
      <c r="D54" s="44">
        <v>705072.9</v>
      </c>
      <c r="E54" s="44">
        <v>723837.64946999995</v>
      </c>
      <c r="F54" s="44">
        <v>723580.94325000001</v>
      </c>
      <c r="G54" s="44">
        <v>723082.41481999995</v>
      </c>
      <c r="H54" s="44">
        <f t="shared" si="1"/>
        <v>102.55427698611021</v>
      </c>
      <c r="I54" s="44">
        <f t="shared" si="2"/>
        <v>99.895662425054439</v>
      </c>
    </row>
    <row r="55" spans="1:9" ht="15">
      <c r="A55" s="45" t="s">
        <v>0</v>
      </c>
      <c r="B55" s="46" t="s">
        <v>0</v>
      </c>
      <c r="C55" s="46" t="s">
        <v>0</v>
      </c>
      <c r="D55" s="47" t="s">
        <v>0</v>
      </c>
      <c r="E55" s="47"/>
      <c r="F55" s="47"/>
      <c r="G55" s="47"/>
      <c r="H55" s="47"/>
      <c r="I55" s="47"/>
    </row>
    <row r="56" spans="1:9" ht="14.25">
      <c r="A56" s="40" t="s">
        <v>133</v>
      </c>
      <c r="B56" s="41" t="s">
        <v>134</v>
      </c>
      <c r="C56" s="41" t="s">
        <v>0</v>
      </c>
      <c r="D56" s="42">
        <v>719135</v>
      </c>
      <c r="E56" s="42">
        <f>E57+E58</f>
        <v>842141.3149</v>
      </c>
      <c r="F56" s="42">
        <f t="shared" ref="F56:G56" si="9">F57+F58</f>
        <v>842056.3149</v>
      </c>
      <c r="G56" s="42">
        <f t="shared" si="9"/>
        <v>840173.77435000008</v>
      </c>
      <c r="H56" s="42">
        <f t="shared" si="1"/>
        <v>116.8311616525409</v>
      </c>
      <c r="I56" s="42">
        <f t="shared" si="2"/>
        <v>99.766364561957914</v>
      </c>
    </row>
    <row r="57" spans="1:9" ht="15">
      <c r="A57" s="43" t="s">
        <v>135</v>
      </c>
      <c r="B57" s="37" t="s">
        <v>134</v>
      </c>
      <c r="C57" s="37" t="s">
        <v>17</v>
      </c>
      <c r="D57" s="44">
        <v>672961.7</v>
      </c>
      <c r="E57" s="44">
        <v>795968.01489999995</v>
      </c>
      <c r="F57" s="44">
        <v>795883.01489999995</v>
      </c>
      <c r="G57" s="44">
        <v>795868.61799000006</v>
      </c>
      <c r="H57" s="44">
        <f t="shared" si="1"/>
        <v>118.26358290375218</v>
      </c>
      <c r="I57" s="44">
        <f t="shared" si="2"/>
        <v>99.987512449226699</v>
      </c>
    </row>
    <row r="58" spans="1:9" ht="15">
      <c r="A58" s="43" t="s">
        <v>355</v>
      </c>
      <c r="B58" s="37" t="s">
        <v>134</v>
      </c>
      <c r="C58" s="37" t="s">
        <v>19</v>
      </c>
      <c r="D58" s="44">
        <v>46173.3</v>
      </c>
      <c r="E58" s="44">
        <v>46173.3</v>
      </c>
      <c r="F58" s="44">
        <v>46173.3</v>
      </c>
      <c r="G58" s="44">
        <v>44305.156360000001</v>
      </c>
      <c r="H58" s="44">
        <f t="shared" si="1"/>
        <v>95.95406081003523</v>
      </c>
      <c r="I58" s="44">
        <f t="shared" si="2"/>
        <v>95.95406081003523</v>
      </c>
    </row>
    <row r="59" spans="1:9" ht="15">
      <c r="A59" s="45" t="s">
        <v>0</v>
      </c>
      <c r="B59" s="46" t="s">
        <v>0</v>
      </c>
      <c r="C59" s="46" t="s">
        <v>0</v>
      </c>
      <c r="D59" s="47" t="s">
        <v>0</v>
      </c>
      <c r="E59" s="47"/>
      <c r="F59" s="47"/>
      <c r="G59" s="47"/>
      <c r="H59" s="47"/>
      <c r="I59" s="47"/>
    </row>
    <row r="60" spans="1:9" ht="14.25">
      <c r="A60" s="40" t="s">
        <v>138</v>
      </c>
      <c r="B60" s="41" t="s">
        <v>46</v>
      </c>
      <c r="C60" s="41" t="s">
        <v>0</v>
      </c>
      <c r="D60" s="42">
        <v>12070380.1</v>
      </c>
      <c r="E60" s="42">
        <f>SUM(E61:E66)</f>
        <v>12546883.20896</v>
      </c>
      <c r="F60" s="42">
        <f t="shared" ref="F60:G60" si="10">SUM(F61:F66)</f>
        <v>12545720.667970002</v>
      </c>
      <c r="G60" s="42">
        <f t="shared" si="10"/>
        <v>12541335.527249999</v>
      </c>
      <c r="H60" s="42">
        <f t="shared" si="1"/>
        <v>103.90174479468132</v>
      </c>
      <c r="I60" s="42">
        <f t="shared" si="2"/>
        <v>99.955784383917432</v>
      </c>
    </row>
    <row r="61" spans="1:9" ht="15">
      <c r="A61" s="43" t="s">
        <v>139</v>
      </c>
      <c r="B61" s="37" t="s">
        <v>46</v>
      </c>
      <c r="C61" s="37" t="s">
        <v>17</v>
      </c>
      <c r="D61" s="44">
        <v>2280199.1</v>
      </c>
      <c r="E61" s="44">
        <v>2327836.8141000001</v>
      </c>
      <c r="F61" s="44">
        <v>2327836.8141000001</v>
      </c>
      <c r="G61" s="44">
        <f>2324143.87614+24.96223</f>
        <v>2324168.83837</v>
      </c>
      <c r="H61" s="44">
        <f t="shared" si="1"/>
        <v>101.92832890645383</v>
      </c>
      <c r="I61" s="44">
        <f t="shared" si="2"/>
        <v>99.842429859868929</v>
      </c>
    </row>
    <row r="62" spans="1:9" ht="15">
      <c r="A62" s="43" t="s">
        <v>306</v>
      </c>
      <c r="B62" s="37" t="s">
        <v>46</v>
      </c>
      <c r="C62" s="37" t="s">
        <v>106</v>
      </c>
      <c r="D62" s="44">
        <v>854900.3</v>
      </c>
      <c r="E62" s="44">
        <v>1222242.727</v>
      </c>
      <c r="F62" s="44">
        <v>1222242.727</v>
      </c>
      <c r="G62" s="44">
        <v>1222242.727</v>
      </c>
      <c r="H62" s="44">
        <f t="shared" si="1"/>
        <v>142.96903709122572</v>
      </c>
      <c r="I62" s="44">
        <f t="shared" si="2"/>
        <v>100</v>
      </c>
    </row>
    <row r="63" spans="1:9" ht="15">
      <c r="A63" s="43" t="s">
        <v>320</v>
      </c>
      <c r="B63" s="37" t="s">
        <v>46</v>
      </c>
      <c r="C63" s="37" t="s">
        <v>19</v>
      </c>
      <c r="D63" s="44">
        <v>71013.899999999994</v>
      </c>
      <c r="E63" s="44">
        <v>73951.8</v>
      </c>
      <c r="F63" s="44">
        <v>73951.8</v>
      </c>
      <c r="G63" s="44">
        <v>73365.767000000007</v>
      </c>
      <c r="H63" s="44">
        <f t="shared" si="1"/>
        <v>103.31184035801444</v>
      </c>
      <c r="I63" s="44">
        <f t="shared" si="2"/>
        <v>99.207547348408013</v>
      </c>
    </row>
    <row r="64" spans="1:9" ht="15">
      <c r="A64" s="43" t="s">
        <v>322</v>
      </c>
      <c r="B64" s="37" t="s">
        <v>46</v>
      </c>
      <c r="C64" s="37" t="s">
        <v>95</v>
      </c>
      <c r="D64" s="44">
        <v>148228.9</v>
      </c>
      <c r="E64" s="44">
        <v>153678.5</v>
      </c>
      <c r="F64" s="44">
        <v>153678.5</v>
      </c>
      <c r="G64" s="44">
        <v>153678.5</v>
      </c>
      <c r="H64" s="44">
        <f t="shared" si="1"/>
        <v>103.67647604481986</v>
      </c>
      <c r="I64" s="44">
        <f t="shared" si="2"/>
        <v>100</v>
      </c>
    </row>
    <row r="65" spans="1:9" ht="30">
      <c r="A65" s="43" t="s">
        <v>326</v>
      </c>
      <c r="B65" s="37" t="s">
        <v>46</v>
      </c>
      <c r="C65" s="37" t="s">
        <v>32</v>
      </c>
      <c r="D65" s="44">
        <v>122130.2</v>
      </c>
      <c r="E65" s="44">
        <v>122130.2</v>
      </c>
      <c r="F65" s="44">
        <v>122130.2</v>
      </c>
      <c r="G65" s="44">
        <v>122130.2</v>
      </c>
      <c r="H65" s="44">
        <f t="shared" si="1"/>
        <v>100</v>
      </c>
      <c r="I65" s="44">
        <f t="shared" si="2"/>
        <v>100</v>
      </c>
    </row>
    <row r="66" spans="1:9" ht="15">
      <c r="A66" s="43" t="s">
        <v>327</v>
      </c>
      <c r="B66" s="37" t="s">
        <v>46</v>
      </c>
      <c r="C66" s="37" t="s">
        <v>46</v>
      </c>
      <c r="D66" s="44">
        <v>8593907.6999999993</v>
      </c>
      <c r="E66" s="44">
        <v>8647043.1678599995</v>
      </c>
      <c r="F66" s="44">
        <v>8645880.6268700007</v>
      </c>
      <c r="G66" s="44">
        <v>8645749.4948800001</v>
      </c>
      <c r="H66" s="44">
        <f t="shared" si="1"/>
        <v>100.60323890702247</v>
      </c>
      <c r="I66" s="44">
        <f t="shared" si="2"/>
        <v>99.985039128926672</v>
      </c>
    </row>
    <row r="67" spans="1:9" ht="15">
      <c r="A67" s="45" t="s">
        <v>0</v>
      </c>
      <c r="B67" s="46" t="s">
        <v>0</v>
      </c>
      <c r="C67" s="46" t="s">
        <v>0</v>
      </c>
      <c r="D67" s="47" t="s">
        <v>0</v>
      </c>
      <c r="E67" s="47"/>
      <c r="F67" s="47"/>
      <c r="G67" s="47"/>
      <c r="H67" s="47"/>
      <c r="I67" s="47"/>
    </row>
    <row r="68" spans="1:9" ht="14.25">
      <c r="A68" s="40" t="s">
        <v>146</v>
      </c>
      <c r="B68" s="41" t="s">
        <v>147</v>
      </c>
      <c r="C68" s="41" t="s">
        <v>0</v>
      </c>
      <c r="D68" s="42">
        <v>12370293.800000001</v>
      </c>
      <c r="E68" s="42">
        <f>SUM(E69:E73)</f>
        <v>12808202.621289998</v>
      </c>
      <c r="F68" s="42">
        <f t="shared" ref="F68:G68" si="11">SUM(F69:F73)</f>
        <v>12615493.53163</v>
      </c>
      <c r="G68" s="42">
        <f t="shared" si="11"/>
        <v>12574236.574320002</v>
      </c>
      <c r="H68" s="42">
        <f t="shared" si="1"/>
        <v>101.6486493984484</v>
      </c>
      <c r="I68" s="42">
        <f t="shared" si="2"/>
        <v>98.173310854865036</v>
      </c>
    </row>
    <row r="69" spans="1:9" ht="15">
      <c r="A69" s="43" t="s">
        <v>780</v>
      </c>
      <c r="B69" s="37" t="s">
        <v>147</v>
      </c>
      <c r="C69" s="37" t="s">
        <v>17</v>
      </c>
      <c r="D69" s="44">
        <v>54840.9</v>
      </c>
      <c r="E69" s="44">
        <v>54840.92</v>
      </c>
      <c r="F69" s="44">
        <v>54840.919719999998</v>
      </c>
      <c r="G69" s="44">
        <v>54840.919419999998</v>
      </c>
      <c r="H69" s="44">
        <f t="shared" si="1"/>
        <v>100.0000354115268</v>
      </c>
      <c r="I69" s="44">
        <f t="shared" si="2"/>
        <v>99.999998942395578</v>
      </c>
    </row>
    <row r="70" spans="1:9" ht="15">
      <c r="A70" s="43" t="s">
        <v>785</v>
      </c>
      <c r="B70" s="37" t="s">
        <v>147</v>
      </c>
      <c r="C70" s="37" t="s">
        <v>106</v>
      </c>
      <c r="D70" s="44">
        <v>2092990.5</v>
      </c>
      <c r="E70" s="44">
        <v>2098509.1906599998</v>
      </c>
      <c r="F70" s="44">
        <v>2097605.6557200002</v>
      </c>
      <c r="G70" s="44">
        <v>2097068.51856</v>
      </c>
      <c r="H70" s="44">
        <f t="shared" si="1"/>
        <v>100.19484171380614</v>
      </c>
      <c r="I70" s="44">
        <f t="shared" si="2"/>
        <v>99.931347829858836</v>
      </c>
    </row>
    <row r="71" spans="1:9" ht="15">
      <c r="A71" s="43" t="s">
        <v>148</v>
      </c>
      <c r="B71" s="37" t="s">
        <v>147</v>
      </c>
      <c r="C71" s="37" t="s">
        <v>149</v>
      </c>
      <c r="D71" s="44">
        <v>7350373</v>
      </c>
      <c r="E71" s="44">
        <v>7784617.4346099999</v>
      </c>
      <c r="F71" s="44">
        <v>7636782.1432100004</v>
      </c>
      <c r="G71" s="44">
        <v>7608203.80186</v>
      </c>
      <c r="H71" s="44">
        <f t="shared" si="1"/>
        <v>103.50772405509217</v>
      </c>
      <c r="I71" s="44">
        <f t="shared" si="2"/>
        <v>97.7338175673775</v>
      </c>
    </row>
    <row r="72" spans="1:9" ht="15">
      <c r="A72" s="43" t="s">
        <v>496</v>
      </c>
      <c r="B72" s="37" t="s">
        <v>147</v>
      </c>
      <c r="C72" s="37" t="s">
        <v>19</v>
      </c>
      <c r="D72" s="44">
        <v>2696681.9</v>
      </c>
      <c r="E72" s="44">
        <v>2692523.91102</v>
      </c>
      <c r="F72" s="44">
        <v>2649258.5729800002</v>
      </c>
      <c r="G72" s="44">
        <v>2638664.9220699999</v>
      </c>
      <c r="H72" s="44">
        <f t="shared" si="1"/>
        <v>97.848579102711369</v>
      </c>
      <c r="I72" s="44">
        <f t="shared" si="2"/>
        <v>97.9996839125712</v>
      </c>
    </row>
    <row r="73" spans="1:9" ht="15">
      <c r="A73" s="43" t="s">
        <v>518</v>
      </c>
      <c r="B73" s="37" t="s">
        <v>147</v>
      </c>
      <c r="C73" s="37" t="s">
        <v>32</v>
      </c>
      <c r="D73" s="44">
        <v>175407.5</v>
      </c>
      <c r="E73" s="44">
        <v>177711.16500000001</v>
      </c>
      <c r="F73" s="44">
        <v>177006.24</v>
      </c>
      <c r="G73" s="44">
        <v>175458.41240999999</v>
      </c>
      <c r="H73" s="44">
        <f t="shared" ref="H73:H91" si="12">G73/D73*100</f>
        <v>100.02902521841996</v>
      </c>
      <c r="I73" s="44">
        <f t="shared" ref="I73:I91" si="13">G73/E73*100</f>
        <v>98.732351684262483</v>
      </c>
    </row>
    <row r="74" spans="1:9" ht="15">
      <c r="A74" s="45" t="s">
        <v>0</v>
      </c>
      <c r="B74" s="46" t="s">
        <v>0</v>
      </c>
      <c r="C74" s="46" t="s">
        <v>0</v>
      </c>
      <c r="D74" s="47" t="s">
        <v>0</v>
      </c>
      <c r="E74" s="47"/>
      <c r="F74" s="47"/>
      <c r="G74" s="47"/>
      <c r="H74" s="47"/>
      <c r="I74" s="47"/>
    </row>
    <row r="75" spans="1:9" ht="14.25">
      <c r="A75" s="40" t="s">
        <v>152</v>
      </c>
      <c r="B75" s="41" t="s">
        <v>153</v>
      </c>
      <c r="C75" s="41" t="s">
        <v>0</v>
      </c>
      <c r="D75" s="42">
        <v>564136</v>
      </c>
      <c r="E75" s="42">
        <f>E76+E77</f>
        <v>592480.99895000004</v>
      </c>
      <c r="F75" s="42">
        <f t="shared" ref="F75:G75" si="14">F76+F77</f>
        <v>592381.29894999997</v>
      </c>
      <c r="G75" s="42">
        <f t="shared" si="14"/>
        <v>590623.56133000006</v>
      </c>
      <c r="H75" s="42">
        <f t="shared" si="12"/>
        <v>104.69524393585945</v>
      </c>
      <c r="I75" s="42">
        <f t="shared" si="13"/>
        <v>99.68649836479284</v>
      </c>
    </row>
    <row r="76" spans="1:9" ht="15">
      <c r="A76" s="43" t="s">
        <v>154</v>
      </c>
      <c r="B76" s="37" t="s">
        <v>153</v>
      </c>
      <c r="C76" s="37" t="s">
        <v>106</v>
      </c>
      <c r="D76" s="44">
        <v>184988.4</v>
      </c>
      <c r="E76" s="44">
        <v>214130.60894999999</v>
      </c>
      <c r="F76" s="44">
        <v>214130.60894999999</v>
      </c>
      <c r="G76" s="44">
        <v>212524.16123</v>
      </c>
      <c r="H76" s="44">
        <f t="shared" si="12"/>
        <v>114.88512859725259</v>
      </c>
      <c r="I76" s="44">
        <f t="shared" si="13"/>
        <v>99.249781370408797</v>
      </c>
    </row>
    <row r="77" spans="1:9" ht="15">
      <c r="A77" s="43" t="s">
        <v>953</v>
      </c>
      <c r="B77" s="37" t="s">
        <v>153</v>
      </c>
      <c r="C77" s="37" t="s">
        <v>149</v>
      </c>
      <c r="D77" s="44">
        <v>379147.6</v>
      </c>
      <c r="E77" s="44">
        <v>378350.39</v>
      </c>
      <c r="F77" s="44">
        <v>378250.69</v>
      </c>
      <c r="G77" s="44">
        <v>378099.40010000003</v>
      </c>
      <c r="H77" s="44">
        <f t="shared" si="12"/>
        <v>99.723537772624709</v>
      </c>
      <c r="I77" s="44">
        <f t="shared" si="13"/>
        <v>99.933662048029078</v>
      </c>
    </row>
    <row r="78" spans="1:9" ht="15">
      <c r="A78" s="45" t="s">
        <v>0</v>
      </c>
      <c r="B78" s="46" t="s">
        <v>0</v>
      </c>
      <c r="C78" s="46" t="s">
        <v>0</v>
      </c>
      <c r="D78" s="47" t="s">
        <v>0</v>
      </c>
      <c r="E78" s="47"/>
      <c r="F78" s="47"/>
      <c r="G78" s="47"/>
      <c r="H78" s="47"/>
      <c r="I78" s="47"/>
    </row>
    <row r="79" spans="1:9" ht="14.25">
      <c r="A79" s="40" t="s">
        <v>1078</v>
      </c>
      <c r="B79" s="41" t="s">
        <v>51</v>
      </c>
      <c r="C79" s="41" t="s">
        <v>0</v>
      </c>
      <c r="D79" s="42">
        <v>91991.6</v>
      </c>
      <c r="E79" s="42">
        <f>E80+E81</f>
        <v>91991.574999999997</v>
      </c>
      <c r="F79" s="42">
        <f t="shared" ref="F79:G79" si="15">F80+F81</f>
        <v>91991.574999999997</v>
      </c>
      <c r="G79" s="42">
        <f t="shared" si="15"/>
        <v>91729.981469999999</v>
      </c>
      <c r="H79" s="42">
        <f t="shared" si="12"/>
        <v>99.715606066206036</v>
      </c>
      <c r="I79" s="42">
        <f t="shared" si="13"/>
        <v>99.715633165319758</v>
      </c>
    </row>
    <row r="80" spans="1:9" ht="15">
      <c r="A80" s="43" t="s">
        <v>1079</v>
      </c>
      <c r="B80" s="37" t="s">
        <v>51</v>
      </c>
      <c r="C80" s="37" t="s">
        <v>106</v>
      </c>
      <c r="D80" s="44">
        <v>45783.7</v>
      </c>
      <c r="E80" s="44">
        <v>45783.7</v>
      </c>
      <c r="F80" s="44">
        <v>45783.7</v>
      </c>
      <c r="G80" s="44">
        <v>45783.7</v>
      </c>
      <c r="H80" s="44">
        <f t="shared" si="12"/>
        <v>100</v>
      </c>
      <c r="I80" s="44">
        <f t="shared" si="13"/>
        <v>100</v>
      </c>
    </row>
    <row r="81" spans="1:9" ht="15">
      <c r="A81" s="43" t="s">
        <v>1083</v>
      </c>
      <c r="B81" s="37" t="s">
        <v>51</v>
      </c>
      <c r="C81" s="37" t="s">
        <v>19</v>
      </c>
      <c r="D81" s="44">
        <v>46207.9</v>
      </c>
      <c r="E81" s="44">
        <v>46207.875</v>
      </c>
      <c r="F81" s="44">
        <v>46207.875</v>
      </c>
      <c r="G81" s="44">
        <v>45946.281470000002</v>
      </c>
      <c r="H81" s="44">
        <f t="shared" si="12"/>
        <v>99.433822939367516</v>
      </c>
      <c r="I81" s="44">
        <f t="shared" si="13"/>
        <v>99.433876736378807</v>
      </c>
    </row>
    <row r="82" spans="1:9" ht="15">
      <c r="A82" s="45" t="s">
        <v>0</v>
      </c>
      <c r="B82" s="46" t="s">
        <v>0</v>
      </c>
      <c r="C82" s="46" t="s">
        <v>0</v>
      </c>
      <c r="D82" s="47" t="s">
        <v>0</v>
      </c>
      <c r="E82" s="47"/>
      <c r="F82" s="47"/>
      <c r="G82" s="47"/>
      <c r="H82" s="47"/>
      <c r="I82" s="47"/>
    </row>
    <row r="83" spans="1:9" ht="14.25">
      <c r="A83" s="40" t="s">
        <v>654</v>
      </c>
      <c r="B83" s="41" t="s">
        <v>362</v>
      </c>
      <c r="C83" s="41" t="s">
        <v>0</v>
      </c>
      <c r="D83" s="42">
        <v>1120839.8</v>
      </c>
      <c r="E83" s="42">
        <f>E84</f>
        <v>1120839.8187500001</v>
      </c>
      <c r="F83" s="42">
        <f t="shared" ref="F83:G83" si="16">F84</f>
        <v>1119880.7372900001</v>
      </c>
      <c r="G83" s="42">
        <f t="shared" si="16"/>
        <v>1119880.7372900001</v>
      </c>
      <c r="H83" s="42">
        <f t="shared" si="12"/>
        <v>99.914433560442802</v>
      </c>
      <c r="I83" s="42">
        <f t="shared" si="13"/>
        <v>99.914431889021429</v>
      </c>
    </row>
    <row r="84" spans="1:9" ht="15">
      <c r="A84" s="43" t="s">
        <v>655</v>
      </c>
      <c r="B84" s="37" t="s">
        <v>362</v>
      </c>
      <c r="C84" s="37" t="s">
        <v>17</v>
      </c>
      <c r="D84" s="44">
        <v>1120839.8</v>
      </c>
      <c r="E84" s="44">
        <v>1120839.8187500001</v>
      </c>
      <c r="F84" s="44">
        <v>1119880.7372900001</v>
      </c>
      <c r="G84" s="44">
        <v>1119880.7372900001</v>
      </c>
      <c r="H84" s="44">
        <f t="shared" si="12"/>
        <v>99.914433560442802</v>
      </c>
      <c r="I84" s="44">
        <f t="shared" si="13"/>
        <v>99.914431889021429</v>
      </c>
    </row>
    <row r="85" spans="1:9" ht="15">
      <c r="A85" s="45" t="s">
        <v>0</v>
      </c>
      <c r="B85" s="46" t="s">
        <v>0</v>
      </c>
      <c r="C85" s="46" t="s">
        <v>0</v>
      </c>
      <c r="D85" s="47" t="s">
        <v>0</v>
      </c>
      <c r="E85" s="47"/>
      <c r="F85" s="47"/>
      <c r="G85" s="47"/>
      <c r="H85" s="47"/>
      <c r="I85" s="47"/>
    </row>
    <row r="86" spans="1:9" ht="28.5">
      <c r="A86" s="40" t="s">
        <v>668</v>
      </c>
      <c r="B86" s="41" t="s">
        <v>669</v>
      </c>
      <c r="C86" s="41" t="s">
        <v>0</v>
      </c>
      <c r="D86" s="42">
        <v>3480694.5</v>
      </c>
      <c r="E86" s="42">
        <f>E87+E88+E89</f>
        <v>3486717.75</v>
      </c>
      <c r="F86" s="42">
        <f t="shared" ref="F86:G86" si="17">F87+F88+F89</f>
        <v>3389883.8419500003</v>
      </c>
      <c r="G86" s="42">
        <f t="shared" si="17"/>
        <v>3389883.8220299999</v>
      </c>
      <c r="H86" s="42">
        <f t="shared" si="12"/>
        <v>97.391018431235494</v>
      </c>
      <c r="I86" s="42">
        <f t="shared" si="13"/>
        <v>97.222776980729222</v>
      </c>
    </row>
    <row r="87" spans="1:9" ht="30">
      <c r="A87" s="43" t="s">
        <v>670</v>
      </c>
      <c r="B87" s="37" t="s">
        <v>669</v>
      </c>
      <c r="C87" s="37" t="s">
        <v>17</v>
      </c>
      <c r="D87" s="44">
        <v>1220429</v>
      </c>
      <c r="E87" s="44">
        <v>1220429</v>
      </c>
      <c r="F87" s="44">
        <v>1219052.9919499999</v>
      </c>
      <c r="G87" s="44">
        <v>1219052.9919499999</v>
      </c>
      <c r="H87" s="44">
        <f t="shared" si="12"/>
        <v>99.887252101515116</v>
      </c>
      <c r="I87" s="44">
        <f t="shared" si="13"/>
        <v>99.887252101515116</v>
      </c>
    </row>
    <row r="88" spans="1:9" ht="15">
      <c r="A88" s="43" t="s">
        <v>679</v>
      </c>
      <c r="B88" s="37" t="s">
        <v>669</v>
      </c>
      <c r="C88" s="37" t="s">
        <v>106</v>
      </c>
      <c r="D88" s="44">
        <v>267955.5</v>
      </c>
      <c r="E88" s="44">
        <v>267955.5</v>
      </c>
      <c r="F88" s="44">
        <v>172497.6</v>
      </c>
      <c r="G88" s="44">
        <v>172497.6</v>
      </c>
      <c r="H88" s="44">
        <f t="shared" si="12"/>
        <v>64.375465329131146</v>
      </c>
      <c r="I88" s="44">
        <f t="shared" si="13"/>
        <v>64.375465329131146</v>
      </c>
    </row>
    <row r="89" spans="1:9" ht="15">
      <c r="A89" s="43" t="s">
        <v>684</v>
      </c>
      <c r="B89" s="37" t="s">
        <v>669</v>
      </c>
      <c r="C89" s="37" t="s">
        <v>149</v>
      </c>
      <c r="D89" s="44">
        <v>1992310</v>
      </c>
      <c r="E89" s="44">
        <v>1998333.25</v>
      </c>
      <c r="F89" s="44">
        <v>1998333.25</v>
      </c>
      <c r="G89" s="44">
        <v>1998333.2300799999</v>
      </c>
      <c r="H89" s="44">
        <f t="shared" si="12"/>
        <v>100.30232393954755</v>
      </c>
      <c r="I89" s="44">
        <f t="shared" si="13"/>
        <v>99.999999003169265</v>
      </c>
    </row>
    <row r="90" spans="1:9" ht="14.25">
      <c r="A90" s="49" t="s">
        <v>0</v>
      </c>
      <c r="B90" s="50" t="s">
        <v>0</v>
      </c>
      <c r="C90" s="50" t="s">
        <v>0</v>
      </c>
      <c r="D90" s="51" t="s">
        <v>0</v>
      </c>
      <c r="E90" s="51"/>
      <c r="F90" s="51"/>
      <c r="G90" s="51"/>
      <c r="H90" s="51"/>
      <c r="I90" s="51"/>
    </row>
    <row r="91" spans="1:9" ht="14.25">
      <c r="A91" s="40" t="s">
        <v>1114</v>
      </c>
      <c r="B91" s="41" t="s">
        <v>0</v>
      </c>
      <c r="C91" s="41" t="s">
        <v>0</v>
      </c>
      <c r="D91" s="42">
        <v>69632078.5</v>
      </c>
      <c r="E91" s="42">
        <f>E8+E19+E22+E26+E37+E43+E47+E56+E60+E68+E75+E79+E83+E86</f>
        <v>71386328.844670013</v>
      </c>
      <c r="F91" s="42">
        <f t="shared" ref="F91:G91" si="18">F8+F19+F22+F26+F37+F43+F47+F56+F60+F68+F75+F79+F83+F86</f>
        <v>68213054.111180022</v>
      </c>
      <c r="G91" s="42">
        <f t="shared" si="18"/>
        <v>68059140.593520015</v>
      </c>
      <c r="H91" s="42">
        <f t="shared" si="12"/>
        <v>97.741072878529707</v>
      </c>
      <c r="I91" s="42">
        <f t="shared" si="13"/>
        <v>95.339180057305299</v>
      </c>
    </row>
    <row r="93" spans="1:9">
      <c r="F93" s="13">
        <f>F91/E91*100</f>
        <v>95.554786490849324</v>
      </c>
      <c r="G93" s="5">
        <v>68059115.631589994</v>
      </c>
    </row>
    <row r="95" spans="1:9">
      <c r="E95" s="5">
        <f>E91-F91</f>
        <v>3173274.7334899902</v>
      </c>
      <c r="G95" s="32">
        <f>G93-G91</f>
        <v>-24.961930021643639</v>
      </c>
    </row>
  </sheetData>
  <mergeCells count="2">
    <mergeCell ref="D1:I1"/>
    <mergeCell ref="A3:I3"/>
  </mergeCells>
  <pageMargins left="1.1811023622047245" right="0.59055118110236227" top="0.78740157480314965" bottom="0.94488188976377963" header="0.31496062992125984" footer="0.31496062992125984"/>
  <pageSetup paperSize="9" scale="64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2943"/>
  <sheetViews>
    <sheetView tabSelected="1" view="pageBreakPreview" topLeftCell="A811" zoomScaleNormal="100" zoomScaleSheetLayoutView="100" workbookViewId="0">
      <selection activeCell="F832" sqref="F832"/>
    </sheetView>
  </sheetViews>
  <sheetFormatPr defaultRowHeight="12.75"/>
  <cols>
    <col min="1" max="1" width="71.33203125" customWidth="1"/>
    <col min="2" max="2" width="9.33203125" customWidth="1"/>
    <col min="3" max="4" width="8.1640625" customWidth="1"/>
    <col min="5" max="5" width="16" customWidth="1"/>
    <col min="7" max="7" width="19" customWidth="1"/>
    <col min="8" max="8" width="20.33203125" customWidth="1"/>
    <col min="9" max="9" width="23.6640625" style="28" customWidth="1"/>
    <col min="10" max="10" width="20.33203125" style="28" customWidth="1"/>
    <col min="11" max="11" width="16.83203125" customWidth="1"/>
    <col min="12" max="12" width="16.6640625" customWidth="1"/>
    <col min="14" max="14" width="10" customWidth="1"/>
  </cols>
  <sheetData>
    <row r="1" spans="1:14" ht="38.25" customHeight="1">
      <c r="A1" t="s">
        <v>0</v>
      </c>
      <c r="F1" s="34"/>
      <c r="G1" s="35"/>
      <c r="H1" s="115" t="s">
        <v>1126</v>
      </c>
      <c r="I1" s="116"/>
      <c r="J1" s="116"/>
      <c r="K1" s="116"/>
      <c r="L1" s="116"/>
    </row>
    <row r="2" spans="1:14" ht="21.75" customHeight="1">
      <c r="A2" s="1"/>
      <c r="B2" s="2"/>
    </row>
    <row r="3" spans="1:14" ht="16.5" customHeight="1">
      <c r="A3" s="113" t="s">
        <v>1121</v>
      </c>
      <c r="B3" s="113"/>
      <c r="C3" s="113"/>
      <c r="D3" s="113"/>
      <c r="E3" s="113"/>
      <c r="F3" s="113"/>
      <c r="G3" s="113"/>
      <c r="H3" s="113"/>
      <c r="I3" s="113"/>
      <c r="J3" s="114"/>
      <c r="K3" s="114"/>
      <c r="L3" s="114"/>
      <c r="M3" s="114"/>
      <c r="N3" s="114"/>
    </row>
    <row r="4" spans="1:14" ht="13.5" customHeight="1">
      <c r="A4" s="6"/>
      <c r="B4" s="6"/>
    </row>
    <row r="5" spans="1:14" ht="23.25" customHeight="1">
      <c r="A5" s="6"/>
      <c r="B5" s="6"/>
      <c r="L5" s="52" t="s">
        <v>1257</v>
      </c>
    </row>
    <row r="6" spans="1:14" ht="126" customHeight="1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7" t="s">
        <v>1120</v>
      </c>
      <c r="H6" s="7" t="s">
        <v>1119</v>
      </c>
      <c r="I6" s="33" t="s">
        <v>1115</v>
      </c>
      <c r="J6" s="29" t="s">
        <v>1116</v>
      </c>
      <c r="K6" s="8" t="s">
        <v>1117</v>
      </c>
      <c r="L6" s="7" t="s">
        <v>1118</v>
      </c>
    </row>
    <row r="7" spans="1:14">
      <c r="A7" s="4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4">
        <v>8</v>
      </c>
      <c r="I7" s="53">
        <v>9</v>
      </c>
      <c r="J7" s="53">
        <v>10</v>
      </c>
      <c r="K7" s="4">
        <v>11</v>
      </c>
      <c r="L7" s="4">
        <v>12</v>
      </c>
    </row>
    <row r="8" spans="1:14" s="31" customFormat="1" ht="33.75" customHeight="1">
      <c r="A8" s="54" t="s">
        <v>14</v>
      </c>
      <c r="B8" s="55" t="s">
        <v>15</v>
      </c>
      <c r="C8" s="56" t="s">
        <v>0</v>
      </c>
      <c r="D8" s="56" t="s">
        <v>0</v>
      </c>
      <c r="E8" s="56" t="s">
        <v>0</v>
      </c>
      <c r="F8" s="56" t="s">
        <v>0</v>
      </c>
      <c r="G8" s="57">
        <v>2290070</v>
      </c>
      <c r="H8" s="57">
        <f>H9+H17+H76+H105+H154+H175+H186+H194</f>
        <v>3135742.9076199997</v>
      </c>
      <c r="I8" s="57">
        <f>I9+I17+I76+I105+I154+I175+I186+I194</f>
        <v>2036346.31773</v>
      </c>
      <c r="J8" s="57">
        <f>J9+J17+J76+J105+J154+J175+J186+J194</f>
        <v>2036124.1398499999</v>
      </c>
      <c r="K8" s="57">
        <f>J8/G8*100</f>
        <v>88.911000093883587</v>
      </c>
      <c r="L8" s="57">
        <f>J8/H8*100</f>
        <v>64.932751180019395</v>
      </c>
    </row>
    <row r="9" spans="1:14" ht="15">
      <c r="A9" s="58" t="s">
        <v>16</v>
      </c>
      <c r="B9" s="59" t="s">
        <v>15</v>
      </c>
      <c r="C9" s="59" t="s">
        <v>17</v>
      </c>
      <c r="D9" s="60" t="s">
        <v>0</v>
      </c>
      <c r="E9" s="60" t="s">
        <v>0</v>
      </c>
      <c r="F9" s="60" t="s">
        <v>0</v>
      </c>
      <c r="G9" s="61">
        <v>250</v>
      </c>
      <c r="H9" s="61">
        <f t="shared" ref="H9:H14" si="0">H10</f>
        <v>250</v>
      </c>
      <c r="I9" s="61">
        <f t="shared" ref="I9:J14" si="1">I10</f>
        <v>250</v>
      </c>
      <c r="J9" s="61">
        <f t="shared" si="1"/>
        <v>250</v>
      </c>
      <c r="K9" s="61">
        <f t="shared" ref="K9:K79" si="2">J9/G9*100</f>
        <v>100</v>
      </c>
      <c r="L9" s="61">
        <f t="shared" ref="L9:L79" si="3">J9/H9*100</f>
        <v>100</v>
      </c>
    </row>
    <row r="10" spans="1:14" ht="45">
      <c r="A10" s="58" t="s">
        <v>18</v>
      </c>
      <c r="B10" s="59" t="s">
        <v>15</v>
      </c>
      <c r="C10" s="59" t="s">
        <v>17</v>
      </c>
      <c r="D10" s="59" t="s">
        <v>19</v>
      </c>
      <c r="E10" s="60" t="s">
        <v>0</v>
      </c>
      <c r="F10" s="60" t="s">
        <v>0</v>
      </c>
      <c r="G10" s="61">
        <v>250</v>
      </c>
      <c r="H10" s="61">
        <f t="shared" si="0"/>
        <v>250</v>
      </c>
      <c r="I10" s="61">
        <f t="shared" si="1"/>
        <v>250</v>
      </c>
      <c r="J10" s="61">
        <f t="shared" si="1"/>
        <v>250</v>
      </c>
      <c r="K10" s="61">
        <f t="shared" si="2"/>
        <v>100</v>
      </c>
      <c r="L10" s="61">
        <f t="shared" si="3"/>
        <v>100</v>
      </c>
    </row>
    <row r="11" spans="1:14" ht="60">
      <c r="A11" s="58" t="s">
        <v>20</v>
      </c>
      <c r="B11" s="59" t="s">
        <v>15</v>
      </c>
      <c r="C11" s="59" t="s">
        <v>17</v>
      </c>
      <c r="D11" s="59" t="s">
        <v>19</v>
      </c>
      <c r="E11" s="59" t="s">
        <v>21</v>
      </c>
      <c r="F11" s="60" t="s">
        <v>0</v>
      </c>
      <c r="G11" s="61">
        <v>250</v>
      </c>
      <c r="H11" s="61">
        <f t="shared" si="0"/>
        <v>250</v>
      </c>
      <c r="I11" s="61">
        <f t="shared" si="1"/>
        <v>250</v>
      </c>
      <c r="J11" s="61">
        <f t="shared" si="1"/>
        <v>250</v>
      </c>
      <c r="K11" s="61">
        <f t="shared" si="2"/>
        <v>100</v>
      </c>
      <c r="L11" s="61">
        <f t="shared" si="3"/>
        <v>100</v>
      </c>
    </row>
    <row r="12" spans="1:14" ht="30">
      <c r="A12" s="58" t="s">
        <v>22</v>
      </c>
      <c r="B12" s="59" t="s">
        <v>15</v>
      </c>
      <c r="C12" s="59" t="s">
        <v>17</v>
      </c>
      <c r="D12" s="59" t="s">
        <v>19</v>
      </c>
      <c r="E12" s="59" t="s">
        <v>23</v>
      </c>
      <c r="F12" s="60" t="s">
        <v>0</v>
      </c>
      <c r="G12" s="61">
        <v>250</v>
      </c>
      <c r="H12" s="61">
        <f t="shared" si="0"/>
        <v>250</v>
      </c>
      <c r="I12" s="61">
        <f t="shared" si="1"/>
        <v>250</v>
      </c>
      <c r="J12" s="61">
        <f t="shared" si="1"/>
        <v>250</v>
      </c>
      <c r="K12" s="61">
        <f t="shared" si="2"/>
        <v>100</v>
      </c>
      <c r="L12" s="61">
        <f t="shared" si="3"/>
        <v>100</v>
      </c>
    </row>
    <row r="13" spans="1:14" ht="60">
      <c r="A13" s="58" t="s">
        <v>24</v>
      </c>
      <c r="B13" s="59" t="s">
        <v>15</v>
      </c>
      <c r="C13" s="59" t="s">
        <v>17</v>
      </c>
      <c r="D13" s="59" t="s">
        <v>19</v>
      </c>
      <c r="E13" s="59" t="s">
        <v>25</v>
      </c>
      <c r="F13" s="60" t="s">
        <v>0</v>
      </c>
      <c r="G13" s="61">
        <v>250</v>
      </c>
      <c r="H13" s="61">
        <f t="shared" si="0"/>
        <v>250</v>
      </c>
      <c r="I13" s="61">
        <f t="shared" si="1"/>
        <v>250</v>
      </c>
      <c r="J13" s="61">
        <f t="shared" si="1"/>
        <v>250</v>
      </c>
      <c r="K13" s="61">
        <f t="shared" si="2"/>
        <v>100</v>
      </c>
      <c r="L13" s="61">
        <f t="shared" si="3"/>
        <v>100</v>
      </c>
    </row>
    <row r="14" spans="1:14" ht="15">
      <c r="A14" s="58" t="s">
        <v>26</v>
      </c>
      <c r="B14" s="59" t="s">
        <v>15</v>
      </c>
      <c r="C14" s="59" t="s">
        <v>17</v>
      </c>
      <c r="D14" s="59" t="s">
        <v>19</v>
      </c>
      <c r="E14" s="59" t="s">
        <v>25</v>
      </c>
      <c r="F14" s="59" t="s">
        <v>27</v>
      </c>
      <c r="G14" s="61">
        <v>250</v>
      </c>
      <c r="H14" s="61">
        <f t="shared" si="0"/>
        <v>250</v>
      </c>
      <c r="I14" s="61">
        <f t="shared" si="1"/>
        <v>250</v>
      </c>
      <c r="J14" s="61">
        <f t="shared" si="1"/>
        <v>250</v>
      </c>
      <c r="K14" s="61">
        <f t="shared" si="2"/>
        <v>100</v>
      </c>
      <c r="L14" s="61">
        <f t="shared" si="3"/>
        <v>100</v>
      </c>
    </row>
    <row r="15" spans="1:14" ht="15">
      <c r="A15" s="58" t="s">
        <v>28</v>
      </c>
      <c r="B15" s="59" t="s">
        <v>15</v>
      </c>
      <c r="C15" s="59" t="s">
        <v>17</v>
      </c>
      <c r="D15" s="59" t="s">
        <v>19</v>
      </c>
      <c r="E15" s="59" t="s">
        <v>25</v>
      </c>
      <c r="F15" s="59" t="s">
        <v>29</v>
      </c>
      <c r="G15" s="61">
        <v>250</v>
      </c>
      <c r="H15" s="61">
        <v>250</v>
      </c>
      <c r="I15" s="61">
        <v>250</v>
      </c>
      <c r="J15" s="61">
        <v>250</v>
      </c>
      <c r="K15" s="61">
        <f t="shared" si="2"/>
        <v>100</v>
      </c>
      <c r="L15" s="61">
        <f t="shared" si="3"/>
        <v>100</v>
      </c>
    </row>
    <row r="16" spans="1:14" ht="15">
      <c r="A16" s="62" t="s">
        <v>0</v>
      </c>
      <c r="B16" s="60" t="s">
        <v>0</v>
      </c>
      <c r="C16" s="60" t="s">
        <v>0</v>
      </c>
      <c r="D16" s="60" t="s">
        <v>0</v>
      </c>
      <c r="E16" s="60" t="s">
        <v>0</v>
      </c>
      <c r="F16" s="60" t="s">
        <v>0</v>
      </c>
      <c r="G16" s="63" t="s">
        <v>0</v>
      </c>
      <c r="H16" s="63"/>
      <c r="I16" s="63"/>
      <c r="J16" s="63"/>
      <c r="K16" s="63"/>
      <c r="L16" s="63"/>
    </row>
    <row r="17" spans="1:12" ht="15">
      <c r="A17" s="58" t="s">
        <v>30</v>
      </c>
      <c r="B17" s="59" t="s">
        <v>15</v>
      </c>
      <c r="C17" s="59" t="s">
        <v>19</v>
      </c>
      <c r="D17" s="60" t="s">
        <v>0</v>
      </c>
      <c r="E17" s="60" t="s">
        <v>0</v>
      </c>
      <c r="F17" s="60" t="s">
        <v>0</v>
      </c>
      <c r="G17" s="61">
        <v>132738.1</v>
      </c>
      <c r="H17" s="61">
        <f>H18+H30+H39</f>
        <v>189789.55871000001</v>
      </c>
      <c r="I17" s="61">
        <f>I18+I30+I39</f>
        <v>123273.00463000001</v>
      </c>
      <c r="J17" s="61">
        <f>J18+J30+J39</f>
        <v>123042.79598</v>
      </c>
      <c r="K17" s="61">
        <f t="shared" si="2"/>
        <v>92.695914722299008</v>
      </c>
      <c r="L17" s="61">
        <f t="shared" si="3"/>
        <v>64.831172387101859</v>
      </c>
    </row>
    <row r="18" spans="1:12" ht="15">
      <c r="A18" s="58" t="s">
        <v>31</v>
      </c>
      <c r="B18" s="59" t="s">
        <v>15</v>
      </c>
      <c r="C18" s="59" t="s">
        <v>19</v>
      </c>
      <c r="D18" s="59" t="s">
        <v>32</v>
      </c>
      <c r="E18" s="60" t="s">
        <v>0</v>
      </c>
      <c r="F18" s="60" t="s">
        <v>0</v>
      </c>
      <c r="G18" s="61">
        <v>7612.2</v>
      </c>
      <c r="H18" s="61">
        <f>H19</f>
        <v>67477.078850000005</v>
      </c>
      <c r="I18" s="61">
        <f t="shared" ref="I18:J18" si="4">I19</f>
        <v>960.52386999999999</v>
      </c>
      <c r="J18" s="61">
        <f t="shared" si="4"/>
        <v>960.52386999999999</v>
      </c>
      <c r="K18" s="61">
        <f t="shared" si="2"/>
        <v>12.618216415753658</v>
      </c>
      <c r="L18" s="61">
        <f t="shared" si="3"/>
        <v>1.4234817012977437</v>
      </c>
    </row>
    <row r="19" spans="1:12" ht="45">
      <c r="A19" s="58" t="s">
        <v>33</v>
      </c>
      <c r="B19" s="59" t="s">
        <v>15</v>
      </c>
      <c r="C19" s="59" t="s">
        <v>19</v>
      </c>
      <c r="D19" s="59" t="s">
        <v>32</v>
      </c>
      <c r="E19" s="59" t="s">
        <v>34</v>
      </c>
      <c r="F19" s="60" t="s">
        <v>0</v>
      </c>
      <c r="G19" s="61">
        <v>7612.2</v>
      </c>
      <c r="H19" s="61">
        <f>H20</f>
        <v>67477.078850000005</v>
      </c>
      <c r="I19" s="61">
        <f>I20</f>
        <v>960.52386999999999</v>
      </c>
      <c r="J19" s="61">
        <f>J20</f>
        <v>960.52386999999999</v>
      </c>
      <c r="K19" s="61">
        <f t="shared" si="2"/>
        <v>12.618216415753658</v>
      </c>
      <c r="L19" s="61">
        <f t="shared" si="3"/>
        <v>1.4234817012977437</v>
      </c>
    </row>
    <row r="20" spans="1:12" ht="30">
      <c r="A20" s="58" t="s">
        <v>35</v>
      </c>
      <c r="B20" s="59" t="s">
        <v>15</v>
      </c>
      <c r="C20" s="59" t="s">
        <v>19</v>
      </c>
      <c r="D20" s="59" t="s">
        <v>32</v>
      </c>
      <c r="E20" s="59" t="s">
        <v>36</v>
      </c>
      <c r="F20" s="60" t="s">
        <v>0</v>
      </c>
      <c r="G20" s="61">
        <v>7612.2</v>
      </c>
      <c r="H20" s="61">
        <f>H24+H27+H21</f>
        <v>67477.078850000005</v>
      </c>
      <c r="I20" s="61">
        <f t="shared" ref="I20:J20" si="5">I24+I27+I21</f>
        <v>960.52386999999999</v>
      </c>
      <c r="J20" s="61">
        <f t="shared" si="5"/>
        <v>960.52386999999999</v>
      </c>
      <c r="K20" s="61">
        <f t="shared" si="2"/>
        <v>12.618216415753658</v>
      </c>
      <c r="L20" s="61">
        <f t="shared" si="3"/>
        <v>1.4234817012977437</v>
      </c>
    </row>
    <row r="21" spans="1:12" ht="45">
      <c r="A21" s="58" t="s">
        <v>1132</v>
      </c>
      <c r="B21" s="59" t="s">
        <v>15</v>
      </c>
      <c r="C21" s="59" t="s">
        <v>19</v>
      </c>
      <c r="D21" s="59" t="s">
        <v>32</v>
      </c>
      <c r="E21" s="59" t="s">
        <v>1131</v>
      </c>
      <c r="F21" s="60"/>
      <c r="G21" s="61"/>
      <c r="H21" s="61">
        <f>H22</f>
        <v>59864.9</v>
      </c>
      <c r="I21" s="61">
        <f t="shared" ref="I21:J22" si="6">I22</f>
        <v>0</v>
      </c>
      <c r="J21" s="61">
        <f t="shared" si="6"/>
        <v>0</v>
      </c>
      <c r="K21" s="61">
        <v>0</v>
      </c>
      <c r="L21" s="61">
        <f t="shared" ref="L21:L23" si="7">J21/H21*100</f>
        <v>0</v>
      </c>
    </row>
    <row r="22" spans="1:12" ht="30">
      <c r="A22" s="58" t="s">
        <v>39</v>
      </c>
      <c r="B22" s="59" t="s">
        <v>15</v>
      </c>
      <c r="C22" s="59" t="s">
        <v>19</v>
      </c>
      <c r="D22" s="59" t="s">
        <v>32</v>
      </c>
      <c r="E22" s="59" t="s">
        <v>1131</v>
      </c>
      <c r="F22" s="59">
        <v>400</v>
      </c>
      <c r="G22" s="61"/>
      <c r="H22" s="61">
        <f>H23</f>
        <v>59864.9</v>
      </c>
      <c r="I22" s="61">
        <f t="shared" si="6"/>
        <v>0</v>
      </c>
      <c r="J22" s="61">
        <f t="shared" si="6"/>
        <v>0</v>
      </c>
      <c r="K22" s="61">
        <v>0</v>
      </c>
      <c r="L22" s="61">
        <f t="shared" si="7"/>
        <v>0</v>
      </c>
    </row>
    <row r="23" spans="1:12" ht="15">
      <c r="A23" s="58" t="s">
        <v>41</v>
      </c>
      <c r="B23" s="59" t="s">
        <v>15</v>
      </c>
      <c r="C23" s="59" t="s">
        <v>19</v>
      </c>
      <c r="D23" s="59" t="s">
        <v>32</v>
      </c>
      <c r="E23" s="59" t="s">
        <v>1131</v>
      </c>
      <c r="F23" s="59">
        <v>410</v>
      </c>
      <c r="G23" s="61"/>
      <c r="H23" s="61">
        <v>59864.9</v>
      </c>
      <c r="I23" s="61">
        <v>0</v>
      </c>
      <c r="J23" s="61">
        <v>0</v>
      </c>
      <c r="K23" s="61">
        <v>0</v>
      </c>
      <c r="L23" s="61">
        <f t="shared" si="7"/>
        <v>0</v>
      </c>
    </row>
    <row r="24" spans="1:12" ht="45">
      <c r="A24" s="58" t="s">
        <v>37</v>
      </c>
      <c r="B24" s="59" t="s">
        <v>15</v>
      </c>
      <c r="C24" s="59" t="s">
        <v>19</v>
      </c>
      <c r="D24" s="59" t="s">
        <v>32</v>
      </c>
      <c r="E24" s="59" t="s">
        <v>38</v>
      </c>
      <c r="F24" s="60" t="s">
        <v>0</v>
      </c>
      <c r="G24" s="61">
        <v>960.5</v>
      </c>
      <c r="H24" s="61">
        <f>H25</f>
        <v>960.52386999999999</v>
      </c>
      <c r="I24" s="61">
        <f t="shared" ref="I24:J25" si="8">I25</f>
        <v>960.52386999999999</v>
      </c>
      <c r="J24" s="61">
        <f t="shared" si="8"/>
        <v>960.52386999999999</v>
      </c>
      <c r="K24" s="61">
        <f t="shared" si="2"/>
        <v>100.0024851639771</v>
      </c>
      <c r="L24" s="61">
        <f t="shared" si="3"/>
        <v>100</v>
      </c>
    </row>
    <row r="25" spans="1:12" ht="30">
      <c r="A25" s="58" t="s">
        <v>39</v>
      </c>
      <c r="B25" s="59" t="s">
        <v>15</v>
      </c>
      <c r="C25" s="59" t="s">
        <v>19</v>
      </c>
      <c r="D25" s="59" t="s">
        <v>32</v>
      </c>
      <c r="E25" s="59" t="s">
        <v>38</v>
      </c>
      <c r="F25" s="59" t="s">
        <v>40</v>
      </c>
      <c r="G25" s="61">
        <v>960.5</v>
      </c>
      <c r="H25" s="61">
        <f>H26</f>
        <v>960.52386999999999</v>
      </c>
      <c r="I25" s="61">
        <f t="shared" si="8"/>
        <v>960.52386999999999</v>
      </c>
      <c r="J25" s="61">
        <f t="shared" si="8"/>
        <v>960.52386999999999</v>
      </c>
      <c r="K25" s="61">
        <f t="shared" si="2"/>
        <v>100.0024851639771</v>
      </c>
      <c r="L25" s="61">
        <f t="shared" si="3"/>
        <v>100</v>
      </c>
    </row>
    <row r="26" spans="1:12" ht="15">
      <c r="A26" s="58" t="s">
        <v>41</v>
      </c>
      <c r="B26" s="59" t="s">
        <v>15</v>
      </c>
      <c r="C26" s="59" t="s">
        <v>19</v>
      </c>
      <c r="D26" s="59" t="s">
        <v>32</v>
      </c>
      <c r="E26" s="59" t="s">
        <v>38</v>
      </c>
      <c r="F26" s="59" t="s">
        <v>42</v>
      </c>
      <c r="G26" s="61">
        <v>960.5</v>
      </c>
      <c r="H26" s="61">
        <v>960.52386999999999</v>
      </c>
      <c r="I26" s="61">
        <v>960.52386999999999</v>
      </c>
      <c r="J26" s="61">
        <v>960.52386999999999</v>
      </c>
      <c r="K26" s="61">
        <f t="shared" si="2"/>
        <v>100.0024851639771</v>
      </c>
      <c r="L26" s="61">
        <f t="shared" si="3"/>
        <v>100</v>
      </c>
    </row>
    <row r="27" spans="1:12" ht="45">
      <c r="A27" s="58" t="s">
        <v>43</v>
      </c>
      <c r="B27" s="59" t="s">
        <v>15</v>
      </c>
      <c r="C27" s="59" t="s">
        <v>19</v>
      </c>
      <c r="D27" s="59" t="s">
        <v>32</v>
      </c>
      <c r="E27" s="59" t="s">
        <v>44</v>
      </c>
      <c r="F27" s="60" t="s">
        <v>0</v>
      </c>
      <c r="G27" s="61">
        <v>6651.7</v>
      </c>
      <c r="H27" s="61">
        <f>H28</f>
        <v>6651.6549800000003</v>
      </c>
      <c r="I27" s="61">
        <f t="shared" ref="I27:J28" si="9">I28</f>
        <v>0</v>
      </c>
      <c r="J27" s="61">
        <f t="shared" si="9"/>
        <v>0</v>
      </c>
      <c r="K27" s="61">
        <f t="shared" si="2"/>
        <v>0</v>
      </c>
      <c r="L27" s="61">
        <f t="shared" si="3"/>
        <v>0</v>
      </c>
    </row>
    <row r="28" spans="1:12" ht="30">
      <c r="A28" s="58" t="s">
        <v>39</v>
      </c>
      <c r="B28" s="59" t="s">
        <v>15</v>
      </c>
      <c r="C28" s="59" t="s">
        <v>19</v>
      </c>
      <c r="D28" s="59" t="s">
        <v>32</v>
      </c>
      <c r="E28" s="59" t="s">
        <v>44</v>
      </c>
      <c r="F28" s="59" t="s">
        <v>40</v>
      </c>
      <c r="G28" s="61">
        <v>6651.7</v>
      </c>
      <c r="H28" s="61">
        <f>H29</f>
        <v>6651.6549800000003</v>
      </c>
      <c r="I28" s="61">
        <f t="shared" si="9"/>
        <v>0</v>
      </c>
      <c r="J28" s="61">
        <f t="shared" si="9"/>
        <v>0</v>
      </c>
      <c r="K28" s="61">
        <f t="shared" si="2"/>
        <v>0</v>
      </c>
      <c r="L28" s="61">
        <f t="shared" si="3"/>
        <v>0</v>
      </c>
    </row>
    <row r="29" spans="1:12" ht="15">
      <c r="A29" s="58" t="s">
        <v>41</v>
      </c>
      <c r="B29" s="59" t="s">
        <v>15</v>
      </c>
      <c r="C29" s="59" t="s">
        <v>19</v>
      </c>
      <c r="D29" s="59" t="s">
        <v>32</v>
      </c>
      <c r="E29" s="59" t="s">
        <v>44</v>
      </c>
      <c r="F29" s="59" t="s">
        <v>42</v>
      </c>
      <c r="G29" s="61">
        <v>6651.7</v>
      </c>
      <c r="H29" s="61">
        <v>6651.6549800000003</v>
      </c>
      <c r="I29" s="61">
        <v>0</v>
      </c>
      <c r="J29" s="61">
        <v>0</v>
      </c>
      <c r="K29" s="61">
        <f t="shared" si="2"/>
        <v>0</v>
      </c>
      <c r="L29" s="61">
        <f t="shared" si="3"/>
        <v>0</v>
      </c>
    </row>
    <row r="30" spans="1:12" ht="15">
      <c r="A30" s="58" t="s">
        <v>45</v>
      </c>
      <c r="B30" s="59" t="s">
        <v>15</v>
      </c>
      <c r="C30" s="59" t="s">
        <v>19</v>
      </c>
      <c r="D30" s="59" t="s">
        <v>46</v>
      </c>
      <c r="E30" s="60" t="s">
        <v>0</v>
      </c>
      <c r="F30" s="60" t="s">
        <v>0</v>
      </c>
      <c r="G30" s="61">
        <v>6271.7</v>
      </c>
      <c r="H30" s="61">
        <f>H31+H35</f>
        <v>7004.8159900000001</v>
      </c>
      <c r="I30" s="61">
        <f t="shared" ref="I30:J30" si="10">I31+I35</f>
        <v>7004.8159900000001</v>
      </c>
      <c r="J30" s="61">
        <f t="shared" si="10"/>
        <v>7004.8159900000001</v>
      </c>
      <c r="K30" s="61">
        <f t="shared" si="2"/>
        <v>111.68927069215684</v>
      </c>
      <c r="L30" s="61">
        <f t="shared" si="3"/>
        <v>100</v>
      </c>
    </row>
    <row r="31" spans="1:12" ht="30">
      <c r="A31" s="58" t="s">
        <v>47</v>
      </c>
      <c r="B31" s="59" t="s">
        <v>15</v>
      </c>
      <c r="C31" s="59" t="s">
        <v>19</v>
      </c>
      <c r="D31" s="59" t="s">
        <v>46</v>
      </c>
      <c r="E31" s="59" t="s">
        <v>48</v>
      </c>
      <c r="F31" s="60" t="s">
        <v>0</v>
      </c>
      <c r="G31" s="61">
        <v>6271.7</v>
      </c>
      <c r="H31" s="61">
        <f>H32</f>
        <v>6271.7497400000002</v>
      </c>
      <c r="I31" s="61">
        <f t="shared" ref="I31:J33" si="11">I32</f>
        <v>6271.7497400000002</v>
      </c>
      <c r="J31" s="61">
        <f t="shared" si="11"/>
        <v>6271.7497400000002</v>
      </c>
      <c r="K31" s="61">
        <f t="shared" si="2"/>
        <v>100.00079308640402</v>
      </c>
      <c r="L31" s="61">
        <f t="shared" si="3"/>
        <v>100</v>
      </c>
    </row>
    <row r="32" spans="1:12" ht="45">
      <c r="A32" s="58" t="s">
        <v>37</v>
      </c>
      <c r="B32" s="59" t="s">
        <v>15</v>
      </c>
      <c r="C32" s="59" t="s">
        <v>19</v>
      </c>
      <c r="D32" s="59" t="s">
        <v>46</v>
      </c>
      <c r="E32" s="59" t="s">
        <v>49</v>
      </c>
      <c r="F32" s="60" t="s">
        <v>0</v>
      </c>
      <c r="G32" s="61">
        <v>6271.7</v>
      </c>
      <c r="H32" s="61">
        <f>H33</f>
        <v>6271.7497400000002</v>
      </c>
      <c r="I32" s="61">
        <f t="shared" si="11"/>
        <v>6271.7497400000002</v>
      </c>
      <c r="J32" s="61">
        <f t="shared" si="11"/>
        <v>6271.7497400000002</v>
      </c>
      <c r="K32" s="61">
        <f t="shared" si="2"/>
        <v>100.00079308640402</v>
      </c>
      <c r="L32" s="61">
        <f t="shared" si="3"/>
        <v>100</v>
      </c>
    </row>
    <row r="33" spans="1:12" ht="30">
      <c r="A33" s="58" t="s">
        <v>39</v>
      </c>
      <c r="B33" s="59" t="s">
        <v>15</v>
      </c>
      <c r="C33" s="59" t="s">
        <v>19</v>
      </c>
      <c r="D33" s="59" t="s">
        <v>46</v>
      </c>
      <c r="E33" s="59" t="s">
        <v>49</v>
      </c>
      <c r="F33" s="59" t="s">
        <v>40</v>
      </c>
      <c r="G33" s="61">
        <v>6271.7</v>
      </c>
      <c r="H33" s="61">
        <f>H34</f>
        <v>6271.7497400000002</v>
      </c>
      <c r="I33" s="61">
        <f t="shared" si="11"/>
        <v>6271.7497400000002</v>
      </c>
      <c r="J33" s="61">
        <f t="shared" si="11"/>
        <v>6271.7497400000002</v>
      </c>
      <c r="K33" s="61">
        <f t="shared" si="2"/>
        <v>100.00079308640402</v>
      </c>
      <c r="L33" s="61">
        <f t="shared" si="3"/>
        <v>100</v>
      </c>
    </row>
    <row r="34" spans="1:12" ht="15">
      <c r="A34" s="58" t="s">
        <v>41</v>
      </c>
      <c r="B34" s="59" t="s">
        <v>15</v>
      </c>
      <c r="C34" s="59" t="s">
        <v>19</v>
      </c>
      <c r="D34" s="59" t="s">
        <v>46</v>
      </c>
      <c r="E34" s="59" t="s">
        <v>49</v>
      </c>
      <c r="F34" s="59" t="s">
        <v>42</v>
      </c>
      <c r="G34" s="61">
        <v>6271.7</v>
      </c>
      <c r="H34" s="61">
        <v>6271.7497400000002</v>
      </c>
      <c r="I34" s="61">
        <v>6271.7497400000002</v>
      </c>
      <c r="J34" s="61">
        <v>6271.7497400000002</v>
      </c>
      <c r="K34" s="61">
        <f t="shared" si="2"/>
        <v>100.00079308640402</v>
      </c>
      <c r="L34" s="61">
        <f t="shared" si="3"/>
        <v>100</v>
      </c>
    </row>
    <row r="35" spans="1:12" ht="15">
      <c r="A35" s="43" t="s">
        <v>641</v>
      </c>
      <c r="B35" s="59" t="s">
        <v>15</v>
      </c>
      <c r="C35" s="59" t="s">
        <v>19</v>
      </c>
      <c r="D35" s="59" t="s">
        <v>46</v>
      </c>
      <c r="E35" s="37" t="s">
        <v>642</v>
      </c>
      <c r="F35" s="59"/>
      <c r="G35" s="61"/>
      <c r="H35" s="61">
        <f>H36</f>
        <v>733.06624999999997</v>
      </c>
      <c r="I35" s="61">
        <f t="shared" ref="I35:J37" si="12">I36</f>
        <v>733.06624999999997</v>
      </c>
      <c r="J35" s="61">
        <f t="shared" si="12"/>
        <v>733.06624999999997</v>
      </c>
      <c r="K35" s="61">
        <v>0</v>
      </c>
      <c r="L35" s="61">
        <f t="shared" ref="L35:L38" si="13">J35/H35*100</f>
        <v>100</v>
      </c>
    </row>
    <row r="36" spans="1:12" ht="15">
      <c r="A36" s="43" t="s">
        <v>641</v>
      </c>
      <c r="B36" s="59" t="s">
        <v>15</v>
      </c>
      <c r="C36" s="59" t="s">
        <v>19</v>
      </c>
      <c r="D36" s="59" t="s">
        <v>46</v>
      </c>
      <c r="E36" s="37" t="s">
        <v>643</v>
      </c>
      <c r="F36" s="59"/>
      <c r="G36" s="61"/>
      <c r="H36" s="61">
        <f>H37</f>
        <v>733.06624999999997</v>
      </c>
      <c r="I36" s="61">
        <f t="shared" si="12"/>
        <v>733.06624999999997</v>
      </c>
      <c r="J36" s="61">
        <f t="shared" si="12"/>
        <v>733.06624999999997</v>
      </c>
      <c r="K36" s="61">
        <v>0</v>
      </c>
      <c r="L36" s="61">
        <f t="shared" si="13"/>
        <v>100</v>
      </c>
    </row>
    <row r="37" spans="1:12" ht="30">
      <c r="A37" s="58" t="s">
        <v>64</v>
      </c>
      <c r="B37" s="59" t="s">
        <v>15</v>
      </c>
      <c r="C37" s="59" t="s">
        <v>19</v>
      </c>
      <c r="D37" s="59" t="s">
        <v>46</v>
      </c>
      <c r="E37" s="37" t="s">
        <v>643</v>
      </c>
      <c r="F37" s="59">
        <v>200</v>
      </c>
      <c r="G37" s="61"/>
      <c r="H37" s="61">
        <f>H38</f>
        <v>733.06624999999997</v>
      </c>
      <c r="I37" s="61">
        <f t="shared" si="12"/>
        <v>733.06624999999997</v>
      </c>
      <c r="J37" s="61">
        <f t="shared" si="12"/>
        <v>733.06624999999997</v>
      </c>
      <c r="K37" s="61">
        <v>0</v>
      </c>
      <c r="L37" s="61">
        <f t="shared" si="13"/>
        <v>100</v>
      </c>
    </row>
    <row r="38" spans="1:12" ht="30">
      <c r="A38" s="58" t="s">
        <v>66</v>
      </c>
      <c r="B38" s="59" t="s">
        <v>15</v>
      </c>
      <c r="C38" s="59" t="s">
        <v>19</v>
      </c>
      <c r="D38" s="59" t="s">
        <v>46</v>
      </c>
      <c r="E38" s="37" t="s">
        <v>643</v>
      </c>
      <c r="F38" s="59">
        <v>240</v>
      </c>
      <c r="G38" s="61"/>
      <c r="H38" s="61">
        <v>733.06624999999997</v>
      </c>
      <c r="I38" s="61">
        <v>733.06624999999997</v>
      </c>
      <c r="J38" s="61">
        <v>733.06624999999997</v>
      </c>
      <c r="K38" s="61">
        <v>0</v>
      </c>
      <c r="L38" s="61">
        <f t="shared" si="13"/>
        <v>100</v>
      </c>
    </row>
    <row r="39" spans="1:12" ht="15">
      <c r="A39" s="58" t="s">
        <v>50</v>
      </c>
      <c r="B39" s="59" t="s">
        <v>15</v>
      </c>
      <c r="C39" s="59" t="s">
        <v>19</v>
      </c>
      <c r="D39" s="59" t="s">
        <v>51</v>
      </c>
      <c r="E39" s="60" t="s">
        <v>0</v>
      </c>
      <c r="F39" s="60" t="s">
        <v>0</v>
      </c>
      <c r="G39" s="61">
        <v>118854.2</v>
      </c>
      <c r="H39" s="61">
        <f>H40+H67</f>
        <v>115307.66386999999</v>
      </c>
      <c r="I39" s="61">
        <f t="shared" ref="I39:J39" si="14">I40+I67</f>
        <v>115307.66477</v>
      </c>
      <c r="J39" s="61">
        <f t="shared" si="14"/>
        <v>115077.45611999999</v>
      </c>
      <c r="K39" s="61">
        <f t="shared" si="2"/>
        <v>96.822372385662419</v>
      </c>
      <c r="L39" s="61">
        <f t="shared" si="3"/>
        <v>99.800353469774961</v>
      </c>
    </row>
    <row r="40" spans="1:12" ht="60">
      <c r="A40" s="58" t="s">
        <v>20</v>
      </c>
      <c r="B40" s="59" t="s">
        <v>15</v>
      </c>
      <c r="C40" s="59" t="s">
        <v>19</v>
      </c>
      <c r="D40" s="59" t="s">
        <v>51</v>
      </c>
      <c r="E40" s="59" t="s">
        <v>21</v>
      </c>
      <c r="F40" s="60" t="s">
        <v>0</v>
      </c>
      <c r="G40" s="61">
        <v>114547.6</v>
      </c>
      <c r="H40" s="61">
        <f>H41+H45</f>
        <v>111001.03333999999</v>
      </c>
      <c r="I40" s="61">
        <f t="shared" ref="I40:J40" si="15">I41+I45</f>
        <v>111001.03424000001</v>
      </c>
      <c r="J40" s="61">
        <f t="shared" si="15"/>
        <v>110770.82558999999</v>
      </c>
      <c r="K40" s="61">
        <f t="shared" si="2"/>
        <v>96.70287774689298</v>
      </c>
      <c r="L40" s="61">
        <f t="shared" si="3"/>
        <v>99.79260756132345</v>
      </c>
    </row>
    <row r="41" spans="1:12" ht="30">
      <c r="A41" s="58" t="s">
        <v>52</v>
      </c>
      <c r="B41" s="59" t="s">
        <v>15</v>
      </c>
      <c r="C41" s="59" t="s">
        <v>19</v>
      </c>
      <c r="D41" s="59" t="s">
        <v>51</v>
      </c>
      <c r="E41" s="59" t="s">
        <v>53</v>
      </c>
      <c r="F41" s="60" t="s">
        <v>0</v>
      </c>
      <c r="G41" s="61">
        <v>589.1</v>
      </c>
      <c r="H41" s="61">
        <f>H42</f>
        <v>589.125</v>
      </c>
      <c r="I41" s="61">
        <f t="shared" ref="I41:J43" si="16">I42</f>
        <v>589.125</v>
      </c>
      <c r="J41" s="61">
        <f t="shared" si="16"/>
        <v>589.125</v>
      </c>
      <c r="K41" s="61">
        <f t="shared" si="2"/>
        <v>100.00424376167034</v>
      </c>
      <c r="L41" s="61">
        <f t="shared" si="3"/>
        <v>100</v>
      </c>
    </row>
    <row r="42" spans="1:12" ht="15">
      <c r="A42" s="58" t="s">
        <v>54</v>
      </c>
      <c r="B42" s="59" t="s">
        <v>15</v>
      </c>
      <c r="C42" s="59" t="s">
        <v>19</v>
      </c>
      <c r="D42" s="59" t="s">
        <v>51</v>
      </c>
      <c r="E42" s="59" t="s">
        <v>55</v>
      </c>
      <c r="F42" s="60" t="s">
        <v>0</v>
      </c>
      <c r="G42" s="61">
        <v>589.1</v>
      </c>
      <c r="H42" s="61">
        <f>H43</f>
        <v>589.125</v>
      </c>
      <c r="I42" s="61">
        <f t="shared" si="16"/>
        <v>589.125</v>
      </c>
      <c r="J42" s="61">
        <f t="shared" si="16"/>
        <v>589.125</v>
      </c>
      <c r="K42" s="61">
        <f t="shared" si="2"/>
        <v>100.00424376167034</v>
      </c>
      <c r="L42" s="61">
        <f t="shared" si="3"/>
        <v>100</v>
      </c>
    </row>
    <row r="43" spans="1:12" ht="15">
      <c r="A43" s="58" t="s">
        <v>26</v>
      </c>
      <c r="B43" s="59" t="s">
        <v>15</v>
      </c>
      <c r="C43" s="59" t="s">
        <v>19</v>
      </c>
      <c r="D43" s="59" t="s">
        <v>51</v>
      </c>
      <c r="E43" s="59" t="s">
        <v>55</v>
      </c>
      <c r="F43" s="59" t="s">
        <v>27</v>
      </c>
      <c r="G43" s="61">
        <v>589.1</v>
      </c>
      <c r="H43" s="61">
        <f>H44</f>
        <v>589.125</v>
      </c>
      <c r="I43" s="61">
        <f t="shared" si="16"/>
        <v>589.125</v>
      </c>
      <c r="J43" s="61">
        <f t="shared" si="16"/>
        <v>589.125</v>
      </c>
      <c r="K43" s="61">
        <f t="shared" si="2"/>
        <v>100.00424376167034</v>
      </c>
      <c r="L43" s="61">
        <f t="shared" si="3"/>
        <v>100</v>
      </c>
    </row>
    <row r="44" spans="1:12" ht="15">
      <c r="A44" s="58" t="s">
        <v>56</v>
      </c>
      <c r="B44" s="59" t="s">
        <v>15</v>
      </c>
      <c r="C44" s="59" t="s">
        <v>19</v>
      </c>
      <c r="D44" s="59" t="s">
        <v>51</v>
      </c>
      <c r="E44" s="59" t="s">
        <v>55</v>
      </c>
      <c r="F44" s="59" t="s">
        <v>57</v>
      </c>
      <c r="G44" s="61">
        <v>589.1</v>
      </c>
      <c r="H44" s="61">
        <v>589.125</v>
      </c>
      <c r="I44" s="61">
        <v>589.125</v>
      </c>
      <c r="J44" s="61">
        <v>589.125</v>
      </c>
      <c r="K44" s="61">
        <f t="shared" si="2"/>
        <v>100.00424376167034</v>
      </c>
      <c r="L44" s="61">
        <f t="shared" si="3"/>
        <v>100</v>
      </c>
    </row>
    <row r="45" spans="1:12" ht="30">
      <c r="A45" s="58" t="s">
        <v>22</v>
      </c>
      <c r="B45" s="59" t="s">
        <v>15</v>
      </c>
      <c r="C45" s="59" t="s">
        <v>19</v>
      </c>
      <c r="D45" s="59" t="s">
        <v>51</v>
      </c>
      <c r="E45" s="59" t="s">
        <v>23</v>
      </c>
      <c r="F45" s="60" t="s">
        <v>0</v>
      </c>
      <c r="G45" s="61">
        <v>113958.5</v>
      </c>
      <c r="H45" s="61">
        <f>H46+H55</f>
        <v>110411.90833999999</v>
      </c>
      <c r="I45" s="61">
        <f t="shared" ref="I45:J45" si="17">I46+I55</f>
        <v>110411.90924000001</v>
      </c>
      <c r="J45" s="61">
        <f t="shared" si="17"/>
        <v>110181.70058999999</v>
      </c>
      <c r="K45" s="61">
        <f t="shared" si="2"/>
        <v>96.685811580531507</v>
      </c>
      <c r="L45" s="61">
        <f t="shared" si="3"/>
        <v>99.791500977149042</v>
      </c>
    </row>
    <row r="46" spans="1:12" ht="30">
      <c r="A46" s="58" t="s">
        <v>58</v>
      </c>
      <c r="B46" s="59" t="s">
        <v>15</v>
      </c>
      <c r="C46" s="59" t="s">
        <v>19</v>
      </c>
      <c r="D46" s="59" t="s">
        <v>51</v>
      </c>
      <c r="E46" s="59" t="s">
        <v>59</v>
      </c>
      <c r="F46" s="60" t="s">
        <v>0</v>
      </c>
      <c r="G46" s="61">
        <v>50166.3</v>
      </c>
      <c r="H46" s="61">
        <f>H47+H49+H51+H53</f>
        <v>46619.796980000006</v>
      </c>
      <c r="I46" s="61">
        <f t="shared" ref="I46:J46" si="18">I47+I49+I51+I53</f>
        <v>46619.796980000006</v>
      </c>
      <c r="J46" s="61">
        <f t="shared" si="18"/>
        <v>46415.790199999996</v>
      </c>
      <c r="K46" s="61">
        <f t="shared" si="2"/>
        <v>92.523846087911593</v>
      </c>
      <c r="L46" s="61">
        <f t="shared" si="3"/>
        <v>99.562403113665368</v>
      </c>
    </row>
    <row r="47" spans="1:12" ht="60">
      <c r="A47" s="58" t="s">
        <v>60</v>
      </c>
      <c r="B47" s="59" t="s">
        <v>15</v>
      </c>
      <c r="C47" s="59" t="s">
        <v>19</v>
      </c>
      <c r="D47" s="59" t="s">
        <v>51</v>
      </c>
      <c r="E47" s="59" t="s">
        <v>59</v>
      </c>
      <c r="F47" s="59" t="s">
        <v>61</v>
      </c>
      <c r="G47" s="61">
        <v>48189</v>
      </c>
      <c r="H47" s="61">
        <f>H48</f>
        <v>44642.433690000005</v>
      </c>
      <c r="I47" s="61">
        <f t="shared" ref="I47:J47" si="19">I48</f>
        <v>44642.433690000005</v>
      </c>
      <c r="J47" s="61">
        <f t="shared" si="19"/>
        <v>44445.217259999998</v>
      </c>
      <c r="K47" s="61">
        <f t="shared" si="2"/>
        <v>92.231042893606414</v>
      </c>
      <c r="L47" s="61">
        <f t="shared" si="3"/>
        <v>99.558231006469114</v>
      </c>
    </row>
    <row r="48" spans="1:12" ht="30">
      <c r="A48" s="58" t="s">
        <v>62</v>
      </c>
      <c r="B48" s="59" t="s">
        <v>15</v>
      </c>
      <c r="C48" s="59" t="s">
        <v>19</v>
      </c>
      <c r="D48" s="59" t="s">
        <v>51</v>
      </c>
      <c r="E48" s="59" t="s">
        <v>59</v>
      </c>
      <c r="F48" s="59" t="s">
        <v>63</v>
      </c>
      <c r="G48" s="61">
        <v>48189</v>
      </c>
      <c r="H48" s="61">
        <f>33657.62833+1906.08+9078.72536</f>
        <v>44642.433690000005</v>
      </c>
      <c r="I48" s="61">
        <f>33657.62833+1906.08+9078.72536</f>
        <v>44642.433690000005</v>
      </c>
      <c r="J48" s="61">
        <f>33654.63578+1717.90699+9072.67449</f>
        <v>44445.217259999998</v>
      </c>
      <c r="K48" s="61">
        <f t="shared" si="2"/>
        <v>92.231042893606414</v>
      </c>
      <c r="L48" s="61">
        <f t="shared" si="3"/>
        <v>99.558231006469114</v>
      </c>
    </row>
    <row r="49" spans="1:12" ht="30">
      <c r="A49" s="58" t="s">
        <v>64</v>
      </c>
      <c r="B49" s="59" t="s">
        <v>15</v>
      </c>
      <c r="C49" s="59" t="s">
        <v>19</v>
      </c>
      <c r="D49" s="59" t="s">
        <v>51</v>
      </c>
      <c r="E49" s="59" t="s">
        <v>59</v>
      </c>
      <c r="F49" s="59" t="s">
        <v>65</v>
      </c>
      <c r="G49" s="61">
        <v>1940.5</v>
      </c>
      <c r="H49" s="61">
        <f>H50</f>
        <v>1940.5432900000001</v>
      </c>
      <c r="I49" s="61">
        <f t="shared" ref="I49:J49" si="20">I50</f>
        <v>1940.5432900000001</v>
      </c>
      <c r="J49" s="61">
        <f t="shared" si="20"/>
        <v>1936.01476</v>
      </c>
      <c r="K49" s="61">
        <f t="shared" si="2"/>
        <v>99.768861633599599</v>
      </c>
      <c r="L49" s="61">
        <f t="shared" si="3"/>
        <v>99.766635971310905</v>
      </c>
    </row>
    <row r="50" spans="1:12" ht="30">
      <c r="A50" s="58" t="s">
        <v>66</v>
      </c>
      <c r="B50" s="59" t="s">
        <v>15</v>
      </c>
      <c r="C50" s="59" t="s">
        <v>19</v>
      </c>
      <c r="D50" s="59" t="s">
        <v>51</v>
      </c>
      <c r="E50" s="59" t="s">
        <v>59</v>
      </c>
      <c r="F50" s="59" t="s">
        <v>67</v>
      </c>
      <c r="G50" s="61">
        <v>1940.5</v>
      </c>
      <c r="H50" s="61">
        <v>1940.5432900000001</v>
      </c>
      <c r="I50" s="61">
        <v>1940.5432900000001</v>
      </c>
      <c r="J50" s="61">
        <v>1936.01476</v>
      </c>
      <c r="K50" s="61">
        <f t="shared" si="2"/>
        <v>99.768861633599599</v>
      </c>
      <c r="L50" s="61">
        <f t="shared" si="3"/>
        <v>99.766635971310905</v>
      </c>
    </row>
    <row r="51" spans="1:12" ht="15">
      <c r="A51" s="58" t="s">
        <v>68</v>
      </c>
      <c r="B51" s="59" t="s">
        <v>15</v>
      </c>
      <c r="C51" s="59" t="s">
        <v>19</v>
      </c>
      <c r="D51" s="59" t="s">
        <v>51</v>
      </c>
      <c r="E51" s="59" t="s">
        <v>59</v>
      </c>
      <c r="F51" s="59" t="s">
        <v>69</v>
      </c>
      <c r="G51" s="61">
        <v>30</v>
      </c>
      <c r="H51" s="61">
        <f>H52</f>
        <v>30</v>
      </c>
      <c r="I51" s="61">
        <f t="shared" ref="I51:J51" si="21">I52</f>
        <v>30</v>
      </c>
      <c r="J51" s="61">
        <f t="shared" si="21"/>
        <v>30</v>
      </c>
      <c r="K51" s="61">
        <f t="shared" si="2"/>
        <v>100</v>
      </c>
      <c r="L51" s="61">
        <f t="shared" si="3"/>
        <v>100</v>
      </c>
    </row>
    <row r="52" spans="1:12" ht="15">
      <c r="A52" s="58" t="s">
        <v>70</v>
      </c>
      <c r="B52" s="59" t="s">
        <v>15</v>
      </c>
      <c r="C52" s="59" t="s">
        <v>19</v>
      </c>
      <c r="D52" s="59" t="s">
        <v>51</v>
      </c>
      <c r="E52" s="59" t="s">
        <v>59</v>
      </c>
      <c r="F52" s="59" t="s">
        <v>71</v>
      </c>
      <c r="G52" s="61">
        <v>30</v>
      </c>
      <c r="H52" s="61">
        <v>30</v>
      </c>
      <c r="I52" s="61">
        <v>30</v>
      </c>
      <c r="J52" s="61">
        <v>30</v>
      </c>
      <c r="K52" s="61">
        <f t="shared" si="2"/>
        <v>100</v>
      </c>
      <c r="L52" s="61">
        <f t="shared" si="3"/>
        <v>100</v>
      </c>
    </row>
    <row r="53" spans="1:12" ht="15">
      <c r="A53" s="58" t="s">
        <v>72</v>
      </c>
      <c r="B53" s="59" t="s">
        <v>15</v>
      </c>
      <c r="C53" s="59" t="s">
        <v>19</v>
      </c>
      <c r="D53" s="59" t="s">
        <v>51</v>
      </c>
      <c r="E53" s="59" t="s">
        <v>59</v>
      </c>
      <c r="F53" s="59" t="s">
        <v>73</v>
      </c>
      <c r="G53" s="61">
        <v>6.8</v>
      </c>
      <c r="H53" s="61">
        <f>H54</f>
        <v>6.82</v>
      </c>
      <c r="I53" s="61">
        <f t="shared" ref="I53:J53" si="22">I54</f>
        <v>6.82</v>
      </c>
      <c r="J53" s="61">
        <f t="shared" si="22"/>
        <v>4.5581800000000001</v>
      </c>
      <c r="K53" s="61">
        <f t="shared" si="2"/>
        <v>67.032058823529411</v>
      </c>
      <c r="L53" s="61">
        <f t="shared" si="3"/>
        <v>66.835483870967735</v>
      </c>
    </row>
    <row r="54" spans="1:12" ht="15">
      <c r="A54" s="58" t="s">
        <v>74</v>
      </c>
      <c r="B54" s="59" t="s">
        <v>15</v>
      </c>
      <c r="C54" s="59" t="s">
        <v>19</v>
      </c>
      <c r="D54" s="59" t="s">
        <v>51</v>
      </c>
      <c r="E54" s="59" t="s">
        <v>59</v>
      </c>
      <c r="F54" s="59" t="s">
        <v>75</v>
      </c>
      <c r="G54" s="61">
        <v>6.8</v>
      </c>
      <c r="H54" s="61">
        <f>3.32+1+2.5</f>
        <v>6.82</v>
      </c>
      <c r="I54" s="61">
        <f>3.32+2.5+1</f>
        <v>6.82</v>
      </c>
      <c r="J54" s="61">
        <f>1.05818+2.5+1</f>
        <v>4.5581800000000001</v>
      </c>
      <c r="K54" s="61">
        <f t="shared" si="2"/>
        <v>67.032058823529411</v>
      </c>
      <c r="L54" s="61">
        <f t="shared" si="3"/>
        <v>66.835483870967735</v>
      </c>
    </row>
    <row r="55" spans="1:12" ht="30">
      <c r="A55" s="58" t="s">
        <v>76</v>
      </c>
      <c r="B55" s="59" t="s">
        <v>15</v>
      </c>
      <c r="C55" s="59" t="s">
        <v>19</v>
      </c>
      <c r="D55" s="59" t="s">
        <v>51</v>
      </c>
      <c r="E55" s="59" t="s">
        <v>77</v>
      </c>
      <c r="F55" s="60" t="s">
        <v>0</v>
      </c>
      <c r="G55" s="61">
        <v>63792.2</v>
      </c>
      <c r="H55" s="61">
        <f>H56+H58+H60+H62+H64</f>
        <v>63792.111359999981</v>
      </c>
      <c r="I55" s="61">
        <f t="shared" ref="I55:J55" si="23">I56+I58+I60+I62+I64</f>
        <v>63792.112259999994</v>
      </c>
      <c r="J55" s="61">
        <f t="shared" si="23"/>
        <v>63765.910389999997</v>
      </c>
      <c r="K55" s="61">
        <f t="shared" si="2"/>
        <v>99.958788676358552</v>
      </c>
      <c r="L55" s="61">
        <f t="shared" si="3"/>
        <v>99.958927570444999</v>
      </c>
    </row>
    <row r="56" spans="1:12" ht="60">
      <c r="A56" s="58" t="s">
        <v>60</v>
      </c>
      <c r="B56" s="59" t="s">
        <v>15</v>
      </c>
      <c r="C56" s="59" t="s">
        <v>19</v>
      </c>
      <c r="D56" s="59" t="s">
        <v>51</v>
      </c>
      <c r="E56" s="59" t="s">
        <v>77</v>
      </c>
      <c r="F56" s="59" t="s">
        <v>61</v>
      </c>
      <c r="G56" s="61">
        <v>43772</v>
      </c>
      <c r="H56" s="61">
        <f>H57</f>
        <v>43720.430209999991</v>
      </c>
      <c r="I56" s="61">
        <f t="shared" ref="I56:J56" si="24">I57</f>
        <v>43720.430209999991</v>
      </c>
      <c r="J56" s="61">
        <f t="shared" si="24"/>
        <v>43720.430209999991</v>
      </c>
      <c r="K56" s="61">
        <f t="shared" si="2"/>
        <v>99.882185438179633</v>
      </c>
      <c r="L56" s="61">
        <f t="shared" si="3"/>
        <v>100</v>
      </c>
    </row>
    <row r="57" spans="1:12" ht="15">
      <c r="A57" s="58" t="s">
        <v>78</v>
      </c>
      <c r="B57" s="59" t="s">
        <v>15</v>
      </c>
      <c r="C57" s="59" t="s">
        <v>19</v>
      </c>
      <c r="D57" s="59" t="s">
        <v>51</v>
      </c>
      <c r="E57" s="59" t="s">
        <v>77</v>
      </c>
      <c r="F57" s="59" t="s">
        <v>79</v>
      </c>
      <c r="G57" s="61">
        <v>43772</v>
      </c>
      <c r="H57" s="61">
        <f>33085.57502+959.00105+9675.85414</f>
        <v>43720.430209999991</v>
      </c>
      <c r="I57" s="61">
        <f t="shared" ref="I57:J57" si="25">33085.57502+959.00105+9675.85414</f>
        <v>43720.430209999991</v>
      </c>
      <c r="J57" s="61">
        <f t="shared" si="25"/>
        <v>43720.430209999991</v>
      </c>
      <c r="K57" s="61">
        <f t="shared" si="2"/>
        <v>99.882185438179633</v>
      </c>
      <c r="L57" s="61">
        <f t="shared" si="3"/>
        <v>100</v>
      </c>
    </row>
    <row r="58" spans="1:12" ht="30">
      <c r="A58" s="58" t="s">
        <v>64</v>
      </c>
      <c r="B58" s="59" t="s">
        <v>15</v>
      </c>
      <c r="C58" s="59" t="s">
        <v>19</v>
      </c>
      <c r="D58" s="59" t="s">
        <v>51</v>
      </c>
      <c r="E58" s="59" t="s">
        <v>77</v>
      </c>
      <c r="F58" s="59" t="s">
        <v>65</v>
      </c>
      <c r="G58" s="61">
        <v>5740.5</v>
      </c>
      <c r="H58" s="61">
        <f>H59</f>
        <v>5740.49208</v>
      </c>
      <c r="I58" s="61">
        <f t="shared" ref="I58:J58" si="26">I59</f>
        <v>5740.49298</v>
      </c>
      <c r="J58" s="61">
        <f t="shared" si="26"/>
        <v>5725.2345100000002</v>
      </c>
      <c r="K58" s="61">
        <f t="shared" si="2"/>
        <v>99.734073861161917</v>
      </c>
      <c r="L58" s="61">
        <f t="shared" si="3"/>
        <v>99.734211461537285</v>
      </c>
    </row>
    <row r="59" spans="1:12" ht="30">
      <c r="A59" s="58" t="s">
        <v>66</v>
      </c>
      <c r="B59" s="59" t="s">
        <v>15</v>
      </c>
      <c r="C59" s="59" t="s">
        <v>19</v>
      </c>
      <c r="D59" s="59" t="s">
        <v>51</v>
      </c>
      <c r="E59" s="59" t="s">
        <v>77</v>
      </c>
      <c r="F59" s="59" t="s">
        <v>67</v>
      </c>
      <c r="G59" s="61">
        <v>5740.5</v>
      </c>
      <c r="H59" s="61">
        <v>5740.49208</v>
      </c>
      <c r="I59" s="61">
        <v>5740.49298</v>
      </c>
      <c r="J59" s="61">
        <v>5725.2345100000002</v>
      </c>
      <c r="K59" s="61">
        <f t="shared" si="2"/>
        <v>99.734073861161917</v>
      </c>
      <c r="L59" s="61">
        <f t="shared" si="3"/>
        <v>99.734211461537285</v>
      </c>
    </row>
    <row r="60" spans="1:12" ht="15">
      <c r="A60" s="58" t="s">
        <v>68</v>
      </c>
      <c r="B60" s="59" t="s">
        <v>15</v>
      </c>
      <c r="C60" s="59" t="s">
        <v>19</v>
      </c>
      <c r="D60" s="59" t="s">
        <v>51</v>
      </c>
      <c r="E60" s="59" t="s">
        <v>77</v>
      </c>
      <c r="F60" s="59" t="s">
        <v>69</v>
      </c>
      <c r="G60" s="61">
        <v>1053.2</v>
      </c>
      <c r="H60" s="61">
        <f>H61</f>
        <v>1104.7201399999999</v>
      </c>
      <c r="I60" s="61">
        <f t="shared" ref="I60:J60" si="27">I61</f>
        <v>1104.7201399999999</v>
      </c>
      <c r="J60" s="61">
        <f t="shared" si="27"/>
        <v>1104.7201399999999</v>
      </c>
      <c r="K60" s="61">
        <f t="shared" si="2"/>
        <v>104.89177174325863</v>
      </c>
      <c r="L60" s="61">
        <f t="shared" si="3"/>
        <v>100</v>
      </c>
    </row>
    <row r="61" spans="1:12" ht="30">
      <c r="A61" s="58" t="s">
        <v>80</v>
      </c>
      <c r="B61" s="59" t="s">
        <v>15</v>
      </c>
      <c r="C61" s="59" t="s">
        <v>19</v>
      </c>
      <c r="D61" s="59" t="s">
        <v>51</v>
      </c>
      <c r="E61" s="59" t="s">
        <v>77</v>
      </c>
      <c r="F61" s="59" t="s">
        <v>81</v>
      </c>
      <c r="G61" s="61">
        <v>1053.2</v>
      </c>
      <c r="H61" s="61">
        <v>1104.7201399999999</v>
      </c>
      <c r="I61" s="61">
        <v>1104.7201399999999</v>
      </c>
      <c r="J61" s="61">
        <v>1104.7201399999999</v>
      </c>
      <c r="K61" s="61">
        <f t="shared" si="2"/>
        <v>104.89177174325863</v>
      </c>
      <c r="L61" s="61">
        <f t="shared" si="3"/>
        <v>100</v>
      </c>
    </row>
    <row r="62" spans="1:12" ht="30">
      <c r="A62" s="58" t="s">
        <v>82</v>
      </c>
      <c r="B62" s="59" t="s">
        <v>15</v>
      </c>
      <c r="C62" s="59" t="s">
        <v>19</v>
      </c>
      <c r="D62" s="59" t="s">
        <v>51</v>
      </c>
      <c r="E62" s="59" t="s">
        <v>77</v>
      </c>
      <c r="F62" s="59" t="s">
        <v>83</v>
      </c>
      <c r="G62" s="61">
        <v>12591.8</v>
      </c>
      <c r="H62" s="61">
        <f>H63</f>
        <v>12591.8</v>
      </c>
      <c r="I62" s="61">
        <f t="shared" ref="I62:J62" si="28">I63</f>
        <v>12591.8</v>
      </c>
      <c r="J62" s="61">
        <f t="shared" si="28"/>
        <v>12591.8</v>
      </c>
      <c r="K62" s="61">
        <f t="shared" si="2"/>
        <v>100</v>
      </c>
      <c r="L62" s="61">
        <f t="shared" si="3"/>
        <v>100</v>
      </c>
    </row>
    <row r="63" spans="1:12" ht="15">
      <c r="A63" s="58" t="s">
        <v>84</v>
      </c>
      <c r="B63" s="59" t="s">
        <v>15</v>
      </c>
      <c r="C63" s="59" t="s">
        <v>19</v>
      </c>
      <c r="D63" s="59" t="s">
        <v>51</v>
      </c>
      <c r="E63" s="59" t="s">
        <v>77</v>
      </c>
      <c r="F63" s="59" t="s">
        <v>85</v>
      </c>
      <c r="G63" s="61">
        <v>12591.8</v>
      </c>
      <c r="H63" s="61">
        <f>11091.8+1500</f>
        <v>12591.8</v>
      </c>
      <c r="I63" s="61">
        <f>11091.8+1500</f>
        <v>12591.8</v>
      </c>
      <c r="J63" s="61">
        <v>12591.8</v>
      </c>
      <c r="K63" s="61">
        <f t="shared" si="2"/>
        <v>100</v>
      </c>
      <c r="L63" s="61">
        <f t="shared" si="3"/>
        <v>100</v>
      </c>
    </row>
    <row r="64" spans="1:12" ht="15">
      <c r="A64" s="58" t="s">
        <v>72</v>
      </c>
      <c r="B64" s="59" t="s">
        <v>15</v>
      </c>
      <c r="C64" s="59" t="s">
        <v>19</v>
      </c>
      <c r="D64" s="59" t="s">
        <v>51</v>
      </c>
      <c r="E64" s="59" t="s">
        <v>77</v>
      </c>
      <c r="F64" s="59" t="s">
        <v>73</v>
      </c>
      <c r="G64" s="61">
        <v>634.70000000000005</v>
      </c>
      <c r="H64" s="61">
        <f>H65+H66</f>
        <v>634.66893000000005</v>
      </c>
      <c r="I64" s="61">
        <f t="shared" ref="I64:J64" si="29">I65+I66</f>
        <v>634.66893000000005</v>
      </c>
      <c r="J64" s="61">
        <f t="shared" si="29"/>
        <v>623.72552999999994</v>
      </c>
      <c r="K64" s="61">
        <f t="shared" si="2"/>
        <v>98.270920119741589</v>
      </c>
      <c r="L64" s="61">
        <f t="shared" si="3"/>
        <v>98.275730938963704</v>
      </c>
    </row>
    <row r="65" spans="1:12" ht="15">
      <c r="A65" s="58" t="s">
        <v>86</v>
      </c>
      <c r="B65" s="59" t="s">
        <v>15</v>
      </c>
      <c r="C65" s="59" t="s">
        <v>19</v>
      </c>
      <c r="D65" s="59" t="s">
        <v>51</v>
      </c>
      <c r="E65" s="59" t="s">
        <v>77</v>
      </c>
      <c r="F65" s="59" t="s">
        <v>87</v>
      </c>
      <c r="G65" s="61">
        <v>55.1</v>
      </c>
      <c r="H65" s="61">
        <v>55.082659999999997</v>
      </c>
      <c r="I65" s="61">
        <v>55.082659999999997</v>
      </c>
      <c r="J65" s="61">
        <v>45.893259999999998</v>
      </c>
      <c r="K65" s="61">
        <f t="shared" si="2"/>
        <v>83.290852994555351</v>
      </c>
      <c r="L65" s="61">
        <f t="shared" si="3"/>
        <v>83.317072922767338</v>
      </c>
    </row>
    <row r="66" spans="1:12" ht="15">
      <c r="A66" s="58" t="s">
        <v>74</v>
      </c>
      <c r="B66" s="59" t="s">
        <v>15</v>
      </c>
      <c r="C66" s="59" t="s">
        <v>19</v>
      </c>
      <c r="D66" s="59" t="s">
        <v>51</v>
      </c>
      <c r="E66" s="59" t="s">
        <v>77</v>
      </c>
      <c r="F66" s="59" t="s">
        <v>75</v>
      </c>
      <c r="G66" s="61">
        <v>579.6</v>
      </c>
      <c r="H66" s="61">
        <f>223.02305+29.807+326.75622</f>
        <v>579.58627000000001</v>
      </c>
      <c r="I66" s="61">
        <f>223.02305+29.807+326.75622</f>
        <v>579.58627000000001</v>
      </c>
      <c r="J66" s="61">
        <f>223.02305+28.56+326.24922</f>
        <v>577.83226999999999</v>
      </c>
      <c r="K66" s="61">
        <f t="shared" si="2"/>
        <v>99.695008626639066</v>
      </c>
      <c r="L66" s="61">
        <f t="shared" si="3"/>
        <v>99.697370332806528</v>
      </c>
    </row>
    <row r="67" spans="1:12" ht="81" customHeight="1">
      <c r="A67" s="58" t="s">
        <v>88</v>
      </c>
      <c r="B67" s="59" t="s">
        <v>15</v>
      </c>
      <c r="C67" s="59" t="s">
        <v>19</v>
      </c>
      <c r="D67" s="59" t="s">
        <v>51</v>
      </c>
      <c r="E67" s="59" t="s">
        <v>89</v>
      </c>
      <c r="F67" s="60" t="s">
        <v>0</v>
      </c>
      <c r="G67" s="61">
        <v>4306.6000000000004</v>
      </c>
      <c r="H67" s="61">
        <f>H68</f>
        <v>4306.6305299999995</v>
      </c>
      <c r="I67" s="61">
        <f t="shared" ref="I67:J67" si="30">I68</f>
        <v>4306.6305299999995</v>
      </c>
      <c r="J67" s="61">
        <f t="shared" si="30"/>
        <v>4306.6305299999995</v>
      </c>
      <c r="K67" s="61">
        <f t="shared" si="2"/>
        <v>100.00070891190265</v>
      </c>
      <c r="L67" s="61">
        <f t="shared" si="3"/>
        <v>100</v>
      </c>
    </row>
    <row r="68" spans="1:12" ht="30">
      <c r="A68" s="58" t="s">
        <v>90</v>
      </c>
      <c r="B68" s="59" t="s">
        <v>15</v>
      </c>
      <c r="C68" s="59" t="s">
        <v>19</v>
      </c>
      <c r="D68" s="59" t="s">
        <v>51</v>
      </c>
      <c r="E68" s="59" t="s">
        <v>91</v>
      </c>
      <c r="F68" s="60" t="s">
        <v>0</v>
      </c>
      <c r="G68" s="61">
        <v>4306.6000000000004</v>
      </c>
      <c r="H68" s="61">
        <f>H69+H72</f>
        <v>4306.6305299999995</v>
      </c>
      <c r="I68" s="61">
        <f t="shared" ref="I68:J68" si="31">I69+I72</f>
        <v>4306.6305299999995</v>
      </c>
      <c r="J68" s="61">
        <f t="shared" si="31"/>
        <v>4306.6305299999995</v>
      </c>
      <c r="K68" s="61">
        <f t="shared" si="2"/>
        <v>100.00070891190265</v>
      </c>
      <c r="L68" s="61">
        <f t="shared" si="3"/>
        <v>100</v>
      </c>
    </row>
    <row r="69" spans="1:12" ht="30">
      <c r="A69" s="58" t="s">
        <v>76</v>
      </c>
      <c r="B69" s="59" t="s">
        <v>15</v>
      </c>
      <c r="C69" s="59" t="s">
        <v>19</v>
      </c>
      <c r="D69" s="59" t="s">
        <v>51</v>
      </c>
      <c r="E69" s="59" t="s">
        <v>92</v>
      </c>
      <c r="F69" s="60" t="s">
        <v>0</v>
      </c>
      <c r="G69" s="61">
        <v>497.5</v>
      </c>
      <c r="H69" s="61">
        <f>H70</f>
        <v>497.54453000000001</v>
      </c>
      <c r="I69" s="61">
        <f t="shared" ref="I69:J70" si="32">I70</f>
        <v>497.54453000000001</v>
      </c>
      <c r="J69" s="61">
        <f t="shared" si="32"/>
        <v>497.54453000000001</v>
      </c>
      <c r="K69" s="61">
        <f t="shared" si="2"/>
        <v>100.00895075376886</v>
      </c>
      <c r="L69" s="61">
        <f t="shared" si="3"/>
        <v>100</v>
      </c>
    </row>
    <row r="70" spans="1:12" ht="30">
      <c r="A70" s="58" t="s">
        <v>64</v>
      </c>
      <c r="B70" s="59" t="s">
        <v>15</v>
      </c>
      <c r="C70" s="59" t="s">
        <v>19</v>
      </c>
      <c r="D70" s="59" t="s">
        <v>51</v>
      </c>
      <c r="E70" s="59" t="s">
        <v>92</v>
      </c>
      <c r="F70" s="59" t="s">
        <v>65</v>
      </c>
      <c r="G70" s="61">
        <v>497.5</v>
      </c>
      <c r="H70" s="61">
        <f>H71</f>
        <v>497.54453000000001</v>
      </c>
      <c r="I70" s="61">
        <f t="shared" si="32"/>
        <v>497.54453000000001</v>
      </c>
      <c r="J70" s="61">
        <f t="shared" si="32"/>
        <v>497.54453000000001</v>
      </c>
      <c r="K70" s="61">
        <f t="shared" si="2"/>
        <v>100.00895075376886</v>
      </c>
      <c r="L70" s="61">
        <f t="shared" si="3"/>
        <v>100</v>
      </c>
    </row>
    <row r="71" spans="1:12" ht="30">
      <c r="A71" s="58" t="s">
        <v>66</v>
      </c>
      <c r="B71" s="59" t="s">
        <v>15</v>
      </c>
      <c r="C71" s="59" t="s">
        <v>19</v>
      </c>
      <c r="D71" s="59" t="s">
        <v>51</v>
      </c>
      <c r="E71" s="59" t="s">
        <v>92</v>
      </c>
      <c r="F71" s="59" t="s">
        <v>67</v>
      </c>
      <c r="G71" s="61">
        <v>497.5</v>
      </c>
      <c r="H71" s="61">
        <v>497.54453000000001</v>
      </c>
      <c r="I71" s="61">
        <v>497.54453000000001</v>
      </c>
      <c r="J71" s="61">
        <v>497.54453000000001</v>
      </c>
      <c r="K71" s="61">
        <f t="shared" si="2"/>
        <v>100.00895075376886</v>
      </c>
      <c r="L71" s="61">
        <f t="shared" si="3"/>
        <v>100</v>
      </c>
    </row>
    <row r="72" spans="1:12" ht="45">
      <c r="A72" s="58" t="s">
        <v>37</v>
      </c>
      <c r="B72" s="59" t="s">
        <v>15</v>
      </c>
      <c r="C72" s="59" t="s">
        <v>19</v>
      </c>
      <c r="D72" s="59" t="s">
        <v>51</v>
      </c>
      <c r="E72" s="59" t="s">
        <v>93</v>
      </c>
      <c r="F72" s="60" t="s">
        <v>0</v>
      </c>
      <c r="G72" s="61">
        <v>3809.1</v>
      </c>
      <c r="H72" s="61">
        <f>H73</f>
        <v>3809.0859999999998</v>
      </c>
      <c r="I72" s="61">
        <f t="shared" ref="I72:J73" si="33">I73</f>
        <v>3809.0859999999998</v>
      </c>
      <c r="J72" s="61">
        <f t="shared" si="33"/>
        <v>3809.0859999999998</v>
      </c>
      <c r="K72" s="61">
        <f t="shared" si="2"/>
        <v>99.999632459111069</v>
      </c>
      <c r="L72" s="61">
        <f t="shared" si="3"/>
        <v>100</v>
      </c>
    </row>
    <row r="73" spans="1:12" ht="30">
      <c r="A73" s="58" t="s">
        <v>39</v>
      </c>
      <c r="B73" s="59" t="s">
        <v>15</v>
      </c>
      <c r="C73" s="59" t="s">
        <v>19</v>
      </c>
      <c r="D73" s="59" t="s">
        <v>51</v>
      </c>
      <c r="E73" s="59" t="s">
        <v>93</v>
      </c>
      <c r="F73" s="59" t="s">
        <v>40</v>
      </c>
      <c r="G73" s="61">
        <v>3809.1</v>
      </c>
      <c r="H73" s="61">
        <f>H74</f>
        <v>3809.0859999999998</v>
      </c>
      <c r="I73" s="61">
        <f t="shared" si="33"/>
        <v>3809.0859999999998</v>
      </c>
      <c r="J73" s="61">
        <f t="shared" si="33"/>
        <v>3809.0859999999998</v>
      </c>
      <c r="K73" s="61">
        <f t="shared" si="2"/>
        <v>99.999632459111069</v>
      </c>
      <c r="L73" s="61">
        <f t="shared" si="3"/>
        <v>100</v>
      </c>
    </row>
    <row r="74" spans="1:12" ht="15">
      <c r="A74" s="58" t="s">
        <v>41</v>
      </c>
      <c r="B74" s="59" t="s">
        <v>15</v>
      </c>
      <c r="C74" s="59" t="s">
        <v>19</v>
      </c>
      <c r="D74" s="59" t="s">
        <v>51</v>
      </c>
      <c r="E74" s="59" t="s">
        <v>93</v>
      </c>
      <c r="F74" s="59" t="s">
        <v>42</v>
      </c>
      <c r="G74" s="61">
        <v>3809.1</v>
      </c>
      <c r="H74" s="61">
        <v>3809.0859999999998</v>
      </c>
      <c r="I74" s="61">
        <v>3809.0859999999998</v>
      </c>
      <c r="J74" s="61">
        <v>3809.0859999999998</v>
      </c>
      <c r="K74" s="61">
        <f t="shared" si="2"/>
        <v>99.999632459111069</v>
      </c>
      <c r="L74" s="61">
        <f t="shared" si="3"/>
        <v>100</v>
      </c>
    </row>
    <row r="75" spans="1:12" ht="15">
      <c r="A75" s="62" t="s">
        <v>0</v>
      </c>
      <c r="B75" s="60" t="s">
        <v>0</v>
      </c>
      <c r="C75" s="60" t="s">
        <v>0</v>
      </c>
      <c r="D75" s="60" t="s">
        <v>0</v>
      </c>
      <c r="E75" s="60" t="s">
        <v>0</v>
      </c>
      <c r="F75" s="60" t="s">
        <v>0</v>
      </c>
      <c r="G75" s="63" t="s">
        <v>0</v>
      </c>
      <c r="H75" s="63"/>
      <c r="I75" s="63"/>
      <c r="J75" s="63"/>
      <c r="K75" s="63"/>
      <c r="L75" s="63"/>
    </row>
    <row r="76" spans="1:12" ht="15">
      <c r="A76" s="58" t="s">
        <v>94</v>
      </c>
      <c r="B76" s="59" t="s">
        <v>15</v>
      </c>
      <c r="C76" s="59" t="s">
        <v>95</v>
      </c>
      <c r="D76" s="60" t="s">
        <v>0</v>
      </c>
      <c r="E76" s="60" t="s">
        <v>0</v>
      </c>
      <c r="F76" s="60" t="s">
        <v>0</v>
      </c>
      <c r="G76" s="61">
        <v>1446140.5</v>
      </c>
      <c r="H76" s="61">
        <f>H77+H95</f>
        <v>2163416.9783099997</v>
      </c>
      <c r="I76" s="61">
        <f t="shared" ref="I76:J76" si="34">I77+I95</f>
        <v>1172191.00639</v>
      </c>
      <c r="J76" s="61">
        <f t="shared" si="34"/>
        <v>1172188.46239</v>
      </c>
      <c r="K76" s="61">
        <f t="shared" si="2"/>
        <v>81.05633321174534</v>
      </c>
      <c r="L76" s="61">
        <f t="shared" si="3"/>
        <v>54.182271570489405</v>
      </c>
    </row>
    <row r="77" spans="1:12" ht="15">
      <c r="A77" s="58" t="s">
        <v>96</v>
      </c>
      <c r="B77" s="59" t="s">
        <v>15</v>
      </c>
      <c r="C77" s="59" t="s">
        <v>95</v>
      </c>
      <c r="D77" s="59" t="s">
        <v>17</v>
      </c>
      <c r="E77" s="60" t="s">
        <v>0</v>
      </c>
      <c r="F77" s="60" t="s">
        <v>0</v>
      </c>
      <c r="G77" s="61">
        <v>1345532.7</v>
      </c>
      <c r="H77" s="61">
        <f>H78+H87</f>
        <v>2062809.1682099998</v>
      </c>
      <c r="I77" s="61">
        <f t="shared" ref="I77:J77" si="35">I78+I87</f>
        <v>1071583.29629</v>
      </c>
      <c r="J77" s="61">
        <f t="shared" si="35"/>
        <v>1071580.75229</v>
      </c>
      <c r="K77" s="61">
        <f t="shared" si="2"/>
        <v>79.639889263932417</v>
      </c>
      <c r="L77" s="61">
        <f t="shared" si="3"/>
        <v>51.947643475904414</v>
      </c>
    </row>
    <row r="78" spans="1:12" ht="60">
      <c r="A78" s="58" t="s">
        <v>20</v>
      </c>
      <c r="B78" s="59" t="s">
        <v>15</v>
      </c>
      <c r="C78" s="59" t="s">
        <v>95</v>
      </c>
      <c r="D78" s="59" t="s">
        <v>17</v>
      </c>
      <c r="E78" s="59" t="s">
        <v>21</v>
      </c>
      <c r="F78" s="60" t="s">
        <v>0</v>
      </c>
      <c r="G78" s="61">
        <v>1725.7</v>
      </c>
      <c r="H78" s="61">
        <f>H79+H83</f>
        <v>1725.70039</v>
      </c>
      <c r="I78" s="61">
        <f t="shared" ref="I78:J78" si="36">I79+I83</f>
        <v>1703.3627899999999</v>
      </c>
      <c r="J78" s="61">
        <f t="shared" si="36"/>
        <v>1700.8187899999998</v>
      </c>
      <c r="K78" s="61">
        <f t="shared" si="2"/>
        <v>98.558196094338513</v>
      </c>
      <c r="L78" s="61">
        <f t="shared" si="3"/>
        <v>98.558173820659562</v>
      </c>
    </row>
    <row r="79" spans="1:12" ht="30">
      <c r="A79" s="58" t="s">
        <v>52</v>
      </c>
      <c r="B79" s="59" t="s">
        <v>15</v>
      </c>
      <c r="C79" s="59" t="s">
        <v>95</v>
      </c>
      <c r="D79" s="59" t="s">
        <v>17</v>
      </c>
      <c r="E79" s="59" t="s">
        <v>53</v>
      </c>
      <c r="F79" s="60" t="s">
        <v>0</v>
      </c>
      <c r="G79" s="61">
        <v>1293.0999999999999</v>
      </c>
      <c r="H79" s="61">
        <f>H80</f>
        <v>1293.0509999999999</v>
      </c>
      <c r="I79" s="61">
        <f t="shared" ref="I79:J81" si="37">I80</f>
        <v>1293.0419999999999</v>
      </c>
      <c r="J79" s="61">
        <f t="shared" si="37"/>
        <v>1293.0419999999999</v>
      </c>
      <c r="K79" s="61">
        <f t="shared" si="2"/>
        <v>99.995514654705744</v>
      </c>
      <c r="L79" s="61">
        <f t="shared" si="3"/>
        <v>99.999303971769095</v>
      </c>
    </row>
    <row r="80" spans="1:12" ht="45">
      <c r="A80" s="58" t="s">
        <v>37</v>
      </c>
      <c r="B80" s="59" t="s">
        <v>15</v>
      </c>
      <c r="C80" s="59" t="s">
        <v>95</v>
      </c>
      <c r="D80" s="59" t="s">
        <v>17</v>
      </c>
      <c r="E80" s="59" t="s">
        <v>97</v>
      </c>
      <c r="F80" s="60" t="s">
        <v>0</v>
      </c>
      <c r="G80" s="61">
        <v>1293.0999999999999</v>
      </c>
      <c r="H80" s="61">
        <f>H81</f>
        <v>1293.0509999999999</v>
      </c>
      <c r="I80" s="61">
        <f t="shared" si="37"/>
        <v>1293.0419999999999</v>
      </c>
      <c r="J80" s="61">
        <f t="shared" si="37"/>
        <v>1293.0419999999999</v>
      </c>
      <c r="K80" s="61">
        <f t="shared" ref="K80:K152" si="38">J80/G80*100</f>
        <v>99.995514654705744</v>
      </c>
      <c r="L80" s="61">
        <f t="shared" ref="L80:L152" si="39">J80/H80*100</f>
        <v>99.999303971769095</v>
      </c>
    </row>
    <row r="81" spans="1:12" ht="30">
      <c r="A81" s="58" t="s">
        <v>39</v>
      </c>
      <c r="B81" s="59" t="s">
        <v>15</v>
      </c>
      <c r="C81" s="59" t="s">
        <v>95</v>
      </c>
      <c r="D81" s="59" t="s">
        <v>17</v>
      </c>
      <c r="E81" s="59" t="s">
        <v>97</v>
      </c>
      <c r="F81" s="59" t="s">
        <v>40</v>
      </c>
      <c r="G81" s="61">
        <v>1293.0999999999999</v>
      </c>
      <c r="H81" s="61">
        <f>H82</f>
        <v>1293.0509999999999</v>
      </c>
      <c r="I81" s="61">
        <f t="shared" si="37"/>
        <v>1293.0419999999999</v>
      </c>
      <c r="J81" s="61">
        <f t="shared" si="37"/>
        <v>1293.0419999999999</v>
      </c>
      <c r="K81" s="61">
        <f t="shared" si="38"/>
        <v>99.995514654705744</v>
      </c>
      <c r="L81" s="61">
        <f t="shared" si="39"/>
        <v>99.999303971769095</v>
      </c>
    </row>
    <row r="82" spans="1:12" ht="15">
      <c r="A82" s="58" t="s">
        <v>41</v>
      </c>
      <c r="B82" s="59" t="s">
        <v>15</v>
      </c>
      <c r="C82" s="59" t="s">
        <v>95</v>
      </c>
      <c r="D82" s="59" t="s">
        <v>17</v>
      </c>
      <c r="E82" s="59" t="s">
        <v>97</v>
      </c>
      <c r="F82" s="59" t="s">
        <v>42</v>
      </c>
      <c r="G82" s="61">
        <v>1293.0999999999999</v>
      </c>
      <c r="H82" s="61">
        <v>1293.0509999999999</v>
      </c>
      <c r="I82" s="61">
        <v>1293.0419999999999</v>
      </c>
      <c r="J82" s="61">
        <v>1293.0419999999999</v>
      </c>
      <c r="K82" s="61">
        <f t="shared" si="38"/>
        <v>99.995514654705744</v>
      </c>
      <c r="L82" s="61">
        <f t="shared" si="39"/>
        <v>99.999303971769095</v>
      </c>
    </row>
    <row r="83" spans="1:12" ht="30">
      <c r="A83" s="58" t="s">
        <v>22</v>
      </c>
      <c r="B83" s="59" t="s">
        <v>15</v>
      </c>
      <c r="C83" s="59" t="s">
        <v>95</v>
      </c>
      <c r="D83" s="59" t="s">
        <v>17</v>
      </c>
      <c r="E83" s="59" t="s">
        <v>23</v>
      </c>
      <c r="F83" s="60" t="s">
        <v>0</v>
      </c>
      <c r="G83" s="61">
        <v>432.6</v>
      </c>
      <c r="H83" s="61">
        <f>H84</f>
        <v>432.64938999999998</v>
      </c>
      <c r="I83" s="61">
        <f t="shared" ref="I83:J85" si="40">I84</f>
        <v>410.32078999999999</v>
      </c>
      <c r="J83" s="61">
        <f t="shared" si="40"/>
        <v>407.77679000000001</v>
      </c>
      <c r="K83" s="61">
        <f t="shared" si="38"/>
        <v>94.261856218215428</v>
      </c>
      <c r="L83" s="61">
        <f t="shared" si="39"/>
        <v>94.251095557999051</v>
      </c>
    </row>
    <row r="84" spans="1:12" ht="30">
      <c r="A84" s="58" t="s">
        <v>76</v>
      </c>
      <c r="B84" s="59" t="s">
        <v>15</v>
      </c>
      <c r="C84" s="59" t="s">
        <v>95</v>
      </c>
      <c r="D84" s="59" t="s">
        <v>17</v>
      </c>
      <c r="E84" s="59" t="s">
        <v>77</v>
      </c>
      <c r="F84" s="60" t="s">
        <v>0</v>
      </c>
      <c r="G84" s="61">
        <v>432.6</v>
      </c>
      <c r="H84" s="61">
        <f>H85</f>
        <v>432.64938999999998</v>
      </c>
      <c r="I84" s="61">
        <f t="shared" si="40"/>
        <v>410.32078999999999</v>
      </c>
      <c r="J84" s="61">
        <f t="shared" si="40"/>
        <v>407.77679000000001</v>
      </c>
      <c r="K84" s="61">
        <f t="shared" si="38"/>
        <v>94.261856218215428</v>
      </c>
      <c r="L84" s="61">
        <f t="shared" si="39"/>
        <v>94.251095557999051</v>
      </c>
    </row>
    <row r="85" spans="1:12" ht="30">
      <c r="A85" s="58" t="s">
        <v>64</v>
      </c>
      <c r="B85" s="59" t="s">
        <v>15</v>
      </c>
      <c r="C85" s="59" t="s">
        <v>95</v>
      </c>
      <c r="D85" s="59" t="s">
        <v>17</v>
      </c>
      <c r="E85" s="59" t="s">
        <v>77</v>
      </c>
      <c r="F85" s="59" t="s">
        <v>65</v>
      </c>
      <c r="G85" s="61">
        <v>432.6</v>
      </c>
      <c r="H85" s="61">
        <f>H86</f>
        <v>432.64938999999998</v>
      </c>
      <c r="I85" s="61">
        <f t="shared" si="40"/>
        <v>410.32078999999999</v>
      </c>
      <c r="J85" s="61">
        <f t="shared" si="40"/>
        <v>407.77679000000001</v>
      </c>
      <c r="K85" s="61">
        <f t="shared" si="38"/>
        <v>94.261856218215428</v>
      </c>
      <c r="L85" s="61">
        <f t="shared" si="39"/>
        <v>94.251095557999051</v>
      </c>
    </row>
    <row r="86" spans="1:12" ht="30">
      <c r="A86" s="58" t="s">
        <v>66</v>
      </c>
      <c r="B86" s="59" t="s">
        <v>15</v>
      </c>
      <c r="C86" s="59" t="s">
        <v>95</v>
      </c>
      <c r="D86" s="59" t="s">
        <v>17</v>
      </c>
      <c r="E86" s="59" t="s">
        <v>77</v>
      </c>
      <c r="F86" s="59" t="s">
        <v>67</v>
      </c>
      <c r="G86" s="61">
        <v>432.6</v>
      </c>
      <c r="H86" s="61">
        <v>432.64938999999998</v>
      </c>
      <c r="I86" s="61">
        <v>410.32078999999999</v>
      </c>
      <c r="J86" s="61">
        <v>407.77679000000001</v>
      </c>
      <c r="K86" s="61">
        <f t="shared" si="38"/>
        <v>94.261856218215428</v>
      </c>
      <c r="L86" s="61">
        <f t="shared" si="39"/>
        <v>94.251095557999051</v>
      </c>
    </row>
    <row r="87" spans="1:12" ht="75">
      <c r="A87" s="58" t="s">
        <v>98</v>
      </c>
      <c r="B87" s="59" t="s">
        <v>15</v>
      </c>
      <c r="C87" s="59" t="s">
        <v>95</v>
      </c>
      <c r="D87" s="59" t="s">
        <v>17</v>
      </c>
      <c r="E87" s="59" t="s">
        <v>99</v>
      </c>
      <c r="F87" s="60" t="s">
        <v>0</v>
      </c>
      <c r="G87" s="61">
        <v>1343807</v>
      </c>
      <c r="H87" s="61">
        <f>H88</f>
        <v>2061083.4678199999</v>
      </c>
      <c r="I87" s="61">
        <f t="shared" ref="I87:J87" si="41">I88</f>
        <v>1069879.9335</v>
      </c>
      <c r="J87" s="61">
        <f t="shared" si="41"/>
        <v>1069879.9335</v>
      </c>
      <c r="K87" s="61">
        <f t="shared" si="38"/>
        <v>79.61559461291688</v>
      </c>
      <c r="L87" s="61">
        <f t="shared" si="39"/>
        <v>51.908617491925632</v>
      </c>
    </row>
    <row r="88" spans="1:12" ht="60">
      <c r="A88" s="58" t="s">
        <v>100</v>
      </c>
      <c r="B88" s="59" t="s">
        <v>15</v>
      </c>
      <c r="C88" s="59" t="s">
        <v>95</v>
      </c>
      <c r="D88" s="59" t="s">
        <v>17</v>
      </c>
      <c r="E88" s="59" t="s">
        <v>101</v>
      </c>
      <c r="F88" s="60" t="s">
        <v>0</v>
      </c>
      <c r="G88" s="61">
        <v>1343807</v>
      </c>
      <c r="H88" s="61">
        <f>H89+H92</f>
        <v>2061083.4678199999</v>
      </c>
      <c r="I88" s="61">
        <f t="shared" ref="I88:J88" si="42">I89+I92</f>
        <v>1069879.9335</v>
      </c>
      <c r="J88" s="61">
        <f t="shared" si="42"/>
        <v>1069879.9335</v>
      </c>
      <c r="K88" s="61">
        <f t="shared" si="38"/>
        <v>79.61559461291688</v>
      </c>
      <c r="L88" s="61">
        <f t="shared" si="39"/>
        <v>51.908617491925632</v>
      </c>
    </row>
    <row r="89" spans="1:12" ht="60">
      <c r="A89" s="58" t="s">
        <v>102</v>
      </c>
      <c r="B89" s="59" t="s">
        <v>15</v>
      </c>
      <c r="C89" s="59" t="s">
        <v>95</v>
      </c>
      <c r="D89" s="59" t="s">
        <v>17</v>
      </c>
      <c r="E89" s="59" t="s">
        <v>103</v>
      </c>
      <c r="F89" s="60" t="s">
        <v>0</v>
      </c>
      <c r="G89" s="61">
        <v>902168.5</v>
      </c>
      <c r="H89" s="61">
        <f>H90</f>
        <v>1619445.0038399999</v>
      </c>
      <c r="I89" s="61">
        <f t="shared" ref="I89:J90" si="43">I90</f>
        <v>628241.46952000004</v>
      </c>
      <c r="J89" s="61">
        <f t="shared" si="43"/>
        <v>628241.46952000004</v>
      </c>
      <c r="K89" s="61">
        <f t="shared" si="38"/>
        <v>69.636821671339661</v>
      </c>
      <c r="L89" s="61">
        <f t="shared" si="39"/>
        <v>38.793627942308923</v>
      </c>
    </row>
    <row r="90" spans="1:12" ht="30">
      <c r="A90" s="58" t="s">
        <v>39</v>
      </c>
      <c r="B90" s="59" t="s">
        <v>15</v>
      </c>
      <c r="C90" s="59" t="s">
        <v>95</v>
      </c>
      <c r="D90" s="59" t="s">
        <v>17</v>
      </c>
      <c r="E90" s="59" t="s">
        <v>103</v>
      </c>
      <c r="F90" s="59" t="s">
        <v>40</v>
      </c>
      <c r="G90" s="61">
        <v>902168.5</v>
      </c>
      <c r="H90" s="61">
        <f>H91</f>
        <v>1619445.0038399999</v>
      </c>
      <c r="I90" s="61">
        <f t="shared" si="43"/>
        <v>628241.46952000004</v>
      </c>
      <c r="J90" s="61">
        <f t="shared" si="43"/>
        <v>628241.46952000004</v>
      </c>
      <c r="K90" s="61">
        <f t="shared" si="38"/>
        <v>69.636821671339661</v>
      </c>
      <c r="L90" s="61">
        <f t="shared" si="39"/>
        <v>38.793627942308923</v>
      </c>
    </row>
    <row r="91" spans="1:12" ht="15">
      <c r="A91" s="58" t="s">
        <v>41</v>
      </c>
      <c r="B91" s="59" t="s">
        <v>15</v>
      </c>
      <c r="C91" s="59" t="s">
        <v>95</v>
      </c>
      <c r="D91" s="59" t="s">
        <v>17</v>
      </c>
      <c r="E91" s="59" t="s">
        <v>103</v>
      </c>
      <c r="F91" s="59" t="s">
        <v>42</v>
      </c>
      <c r="G91" s="61">
        <v>902168.5</v>
      </c>
      <c r="H91" s="61">
        <v>1619445.0038399999</v>
      </c>
      <c r="I91" s="61">
        <v>628241.46952000004</v>
      </c>
      <c r="J91" s="61">
        <v>628241.46952000004</v>
      </c>
      <c r="K91" s="61">
        <f t="shared" si="38"/>
        <v>69.636821671339661</v>
      </c>
      <c r="L91" s="61">
        <f t="shared" si="39"/>
        <v>38.793627942308923</v>
      </c>
    </row>
    <row r="92" spans="1:12" ht="60">
      <c r="A92" s="58" t="s">
        <v>102</v>
      </c>
      <c r="B92" s="59" t="s">
        <v>15</v>
      </c>
      <c r="C92" s="59" t="s">
        <v>95</v>
      </c>
      <c r="D92" s="59" t="s">
        <v>17</v>
      </c>
      <c r="E92" s="59" t="s">
        <v>104</v>
      </c>
      <c r="F92" s="60" t="s">
        <v>0</v>
      </c>
      <c r="G92" s="61">
        <v>441638.5</v>
      </c>
      <c r="H92" s="61">
        <f>H93</f>
        <v>441638.46398</v>
      </c>
      <c r="I92" s="61">
        <f t="shared" ref="I92:J93" si="44">I93</f>
        <v>441638.46398</v>
      </c>
      <c r="J92" s="61">
        <f t="shared" si="44"/>
        <v>441638.46398</v>
      </c>
      <c r="K92" s="61">
        <f t="shared" si="38"/>
        <v>99.999991844008164</v>
      </c>
      <c r="L92" s="61">
        <f t="shared" si="39"/>
        <v>100</v>
      </c>
    </row>
    <row r="93" spans="1:12" ht="30">
      <c r="A93" s="58" t="s">
        <v>39</v>
      </c>
      <c r="B93" s="59" t="s">
        <v>15</v>
      </c>
      <c r="C93" s="59" t="s">
        <v>95</v>
      </c>
      <c r="D93" s="59" t="s">
        <v>17</v>
      </c>
      <c r="E93" s="59" t="s">
        <v>104</v>
      </c>
      <c r="F93" s="59" t="s">
        <v>40</v>
      </c>
      <c r="G93" s="61">
        <v>441638.5</v>
      </c>
      <c r="H93" s="61">
        <f>H94</f>
        <v>441638.46398</v>
      </c>
      <c r="I93" s="61">
        <f t="shared" si="44"/>
        <v>441638.46398</v>
      </c>
      <c r="J93" s="61">
        <f t="shared" si="44"/>
        <v>441638.46398</v>
      </c>
      <c r="K93" s="61">
        <f t="shared" si="38"/>
        <v>99.999991844008164</v>
      </c>
      <c r="L93" s="61">
        <f t="shared" si="39"/>
        <v>100</v>
      </c>
    </row>
    <row r="94" spans="1:12" ht="15">
      <c r="A94" s="58" t="s">
        <v>41</v>
      </c>
      <c r="B94" s="59" t="s">
        <v>15</v>
      </c>
      <c r="C94" s="59" t="s">
        <v>95</v>
      </c>
      <c r="D94" s="59" t="s">
        <v>17</v>
      </c>
      <c r="E94" s="59" t="s">
        <v>104</v>
      </c>
      <c r="F94" s="59" t="s">
        <v>42</v>
      </c>
      <c r="G94" s="61">
        <v>441638.5</v>
      </c>
      <c r="H94" s="61">
        <v>441638.46398</v>
      </c>
      <c r="I94" s="61">
        <v>441638.46398</v>
      </c>
      <c r="J94" s="61">
        <v>441638.46398</v>
      </c>
      <c r="K94" s="61">
        <f t="shared" si="38"/>
        <v>99.999991844008164</v>
      </c>
      <c r="L94" s="61">
        <f t="shared" si="39"/>
        <v>100</v>
      </c>
    </row>
    <row r="95" spans="1:12" ht="15">
      <c r="A95" s="58" t="s">
        <v>105</v>
      </c>
      <c r="B95" s="59" t="s">
        <v>15</v>
      </c>
      <c r="C95" s="59" t="s">
        <v>95</v>
      </c>
      <c r="D95" s="59" t="s">
        <v>106</v>
      </c>
      <c r="E95" s="60" t="s">
        <v>0</v>
      </c>
      <c r="F95" s="60" t="s">
        <v>0</v>
      </c>
      <c r="G95" s="61">
        <v>100607.8</v>
      </c>
      <c r="H95" s="61">
        <f>H96</f>
        <v>100607.81009999999</v>
      </c>
      <c r="I95" s="61">
        <f t="shared" ref="I95:J96" si="45">I96</f>
        <v>100607.7101</v>
      </c>
      <c r="J95" s="61">
        <f t="shared" si="45"/>
        <v>100607.7101</v>
      </c>
      <c r="K95" s="61">
        <f t="shared" si="38"/>
        <v>99.999910643111164</v>
      </c>
      <c r="L95" s="61">
        <f t="shared" si="39"/>
        <v>99.999900604138091</v>
      </c>
    </row>
    <row r="96" spans="1:12" ht="60">
      <c r="A96" s="58" t="s">
        <v>20</v>
      </c>
      <c r="B96" s="59" t="s">
        <v>15</v>
      </c>
      <c r="C96" s="59" t="s">
        <v>95</v>
      </c>
      <c r="D96" s="59" t="s">
        <v>106</v>
      </c>
      <c r="E96" s="59" t="s">
        <v>21</v>
      </c>
      <c r="F96" s="60" t="s">
        <v>0</v>
      </c>
      <c r="G96" s="61">
        <v>100607.8</v>
      </c>
      <c r="H96" s="61">
        <f>H97</f>
        <v>100607.81009999999</v>
      </c>
      <c r="I96" s="61">
        <f t="shared" si="45"/>
        <v>100607.7101</v>
      </c>
      <c r="J96" s="61">
        <f t="shared" si="45"/>
        <v>100607.7101</v>
      </c>
      <c r="K96" s="61">
        <f t="shared" si="38"/>
        <v>99.999910643111164</v>
      </c>
      <c r="L96" s="61">
        <f t="shared" si="39"/>
        <v>99.999900604138091</v>
      </c>
    </row>
    <row r="97" spans="1:12" ht="30">
      <c r="A97" s="58" t="s">
        <v>52</v>
      </c>
      <c r="B97" s="59" t="s">
        <v>15</v>
      </c>
      <c r="C97" s="59" t="s">
        <v>95</v>
      </c>
      <c r="D97" s="59" t="s">
        <v>106</v>
      </c>
      <c r="E97" s="59" t="s">
        <v>53</v>
      </c>
      <c r="F97" s="60" t="s">
        <v>0</v>
      </c>
      <c r="G97" s="61">
        <v>100607.8</v>
      </c>
      <c r="H97" s="61">
        <f>H98+H101</f>
        <v>100607.81009999999</v>
      </c>
      <c r="I97" s="61">
        <f t="shared" ref="I97:J97" si="46">I98+I101</f>
        <v>100607.7101</v>
      </c>
      <c r="J97" s="61">
        <f t="shared" si="46"/>
        <v>100607.7101</v>
      </c>
      <c r="K97" s="61">
        <f t="shared" si="38"/>
        <v>99.999910643111164</v>
      </c>
      <c r="L97" s="61">
        <f t="shared" si="39"/>
        <v>99.999900604138091</v>
      </c>
    </row>
    <row r="98" spans="1:12" ht="45">
      <c r="A98" s="58" t="s">
        <v>37</v>
      </c>
      <c r="B98" s="59" t="s">
        <v>15</v>
      </c>
      <c r="C98" s="59" t="s">
        <v>95</v>
      </c>
      <c r="D98" s="59" t="s">
        <v>106</v>
      </c>
      <c r="E98" s="59" t="s">
        <v>97</v>
      </c>
      <c r="F98" s="60" t="s">
        <v>0</v>
      </c>
      <c r="G98" s="61">
        <v>100265.8</v>
      </c>
      <c r="H98" s="61">
        <f>H99</f>
        <v>100265.84209999999</v>
      </c>
      <c r="I98" s="61">
        <f t="shared" ref="I98:J99" si="47">I99</f>
        <v>100265.7421</v>
      </c>
      <c r="J98" s="61">
        <f t="shared" si="47"/>
        <v>100265.7421</v>
      </c>
      <c r="K98" s="61">
        <f t="shared" si="38"/>
        <v>99.999942253490232</v>
      </c>
      <c r="L98" s="61">
        <f t="shared" si="39"/>
        <v>99.999900265137271</v>
      </c>
    </row>
    <row r="99" spans="1:12" ht="30">
      <c r="A99" s="58" t="s">
        <v>39</v>
      </c>
      <c r="B99" s="59" t="s">
        <v>15</v>
      </c>
      <c r="C99" s="59" t="s">
        <v>95</v>
      </c>
      <c r="D99" s="59" t="s">
        <v>106</v>
      </c>
      <c r="E99" s="59" t="s">
        <v>97</v>
      </c>
      <c r="F99" s="59" t="s">
        <v>40</v>
      </c>
      <c r="G99" s="61">
        <v>100265.8</v>
      </c>
      <c r="H99" s="61">
        <f>H100</f>
        <v>100265.84209999999</v>
      </c>
      <c r="I99" s="61">
        <f t="shared" si="47"/>
        <v>100265.7421</v>
      </c>
      <c r="J99" s="61">
        <f t="shared" si="47"/>
        <v>100265.7421</v>
      </c>
      <c r="K99" s="61">
        <f t="shared" si="38"/>
        <v>99.999942253490232</v>
      </c>
      <c r="L99" s="61">
        <f t="shared" si="39"/>
        <v>99.999900265137271</v>
      </c>
    </row>
    <row r="100" spans="1:12" ht="15">
      <c r="A100" s="58" t="s">
        <v>41</v>
      </c>
      <c r="B100" s="59" t="s">
        <v>15</v>
      </c>
      <c r="C100" s="59" t="s">
        <v>95</v>
      </c>
      <c r="D100" s="59" t="s">
        <v>106</v>
      </c>
      <c r="E100" s="59" t="s">
        <v>97</v>
      </c>
      <c r="F100" s="59" t="s">
        <v>42</v>
      </c>
      <c r="G100" s="61">
        <v>100265.8</v>
      </c>
      <c r="H100" s="61">
        <v>100265.84209999999</v>
      </c>
      <c r="I100" s="61">
        <v>100265.7421</v>
      </c>
      <c r="J100" s="61">
        <v>100265.7421</v>
      </c>
      <c r="K100" s="61">
        <f t="shared" si="38"/>
        <v>99.999942253490232</v>
      </c>
      <c r="L100" s="61">
        <f t="shared" si="39"/>
        <v>99.999900265137271</v>
      </c>
    </row>
    <row r="101" spans="1:12" ht="30">
      <c r="A101" s="58" t="s">
        <v>107</v>
      </c>
      <c r="B101" s="59" t="s">
        <v>15</v>
      </c>
      <c r="C101" s="59" t="s">
        <v>95</v>
      </c>
      <c r="D101" s="59" t="s">
        <v>106</v>
      </c>
      <c r="E101" s="59" t="s">
        <v>108</v>
      </c>
      <c r="F101" s="60" t="s">
        <v>0</v>
      </c>
      <c r="G101" s="61">
        <v>342</v>
      </c>
      <c r="H101" s="61">
        <f>H102</f>
        <v>341.96800000000002</v>
      </c>
      <c r="I101" s="61">
        <f t="shared" ref="I101:J102" si="48">I102</f>
        <v>341.96800000000002</v>
      </c>
      <c r="J101" s="61">
        <f t="shared" si="48"/>
        <v>341.96800000000002</v>
      </c>
      <c r="K101" s="61">
        <f t="shared" si="38"/>
        <v>99.990643274853809</v>
      </c>
      <c r="L101" s="61">
        <f t="shared" si="39"/>
        <v>100</v>
      </c>
    </row>
    <row r="102" spans="1:12" ht="15">
      <c r="A102" s="58" t="s">
        <v>26</v>
      </c>
      <c r="B102" s="59" t="s">
        <v>15</v>
      </c>
      <c r="C102" s="59" t="s">
        <v>95</v>
      </c>
      <c r="D102" s="59" t="s">
        <v>106</v>
      </c>
      <c r="E102" s="59" t="s">
        <v>108</v>
      </c>
      <c r="F102" s="59" t="s">
        <v>27</v>
      </c>
      <c r="G102" s="61">
        <v>342</v>
      </c>
      <c r="H102" s="61">
        <f>H103</f>
        <v>341.96800000000002</v>
      </c>
      <c r="I102" s="61">
        <f t="shared" si="48"/>
        <v>341.96800000000002</v>
      </c>
      <c r="J102" s="61">
        <f t="shared" si="48"/>
        <v>341.96800000000002</v>
      </c>
      <c r="K102" s="61">
        <f t="shared" si="38"/>
        <v>99.990643274853809</v>
      </c>
      <c r="L102" s="61">
        <f t="shared" si="39"/>
        <v>100</v>
      </c>
    </row>
    <row r="103" spans="1:12" ht="15">
      <c r="A103" s="58" t="s">
        <v>56</v>
      </c>
      <c r="B103" s="59" t="s">
        <v>15</v>
      </c>
      <c r="C103" s="59" t="s">
        <v>95</v>
      </c>
      <c r="D103" s="59" t="s">
        <v>106</v>
      </c>
      <c r="E103" s="59" t="s">
        <v>108</v>
      </c>
      <c r="F103" s="59" t="s">
        <v>57</v>
      </c>
      <c r="G103" s="61">
        <v>342</v>
      </c>
      <c r="H103" s="61">
        <v>341.96800000000002</v>
      </c>
      <c r="I103" s="61">
        <v>341.96800000000002</v>
      </c>
      <c r="J103" s="61">
        <v>341.96800000000002</v>
      </c>
      <c r="K103" s="61">
        <f t="shared" si="38"/>
        <v>99.990643274853809</v>
      </c>
      <c r="L103" s="61">
        <f t="shared" si="39"/>
        <v>100</v>
      </c>
    </row>
    <row r="104" spans="1:12" ht="15">
      <c r="A104" s="62" t="s">
        <v>0</v>
      </c>
      <c r="B104" s="60" t="s">
        <v>0</v>
      </c>
      <c r="C104" s="60" t="s">
        <v>0</v>
      </c>
      <c r="D104" s="60" t="s">
        <v>0</v>
      </c>
      <c r="E104" s="60" t="s">
        <v>0</v>
      </c>
      <c r="F104" s="60" t="s">
        <v>0</v>
      </c>
      <c r="G104" s="63" t="s">
        <v>0</v>
      </c>
      <c r="H104" s="63"/>
      <c r="I104" s="63"/>
      <c r="J104" s="63"/>
      <c r="K104" s="63"/>
      <c r="L104" s="63"/>
    </row>
    <row r="105" spans="1:12" ht="15">
      <c r="A105" s="58" t="s">
        <v>109</v>
      </c>
      <c r="B105" s="59" t="s">
        <v>15</v>
      </c>
      <c r="C105" s="59" t="s">
        <v>110</v>
      </c>
      <c r="D105" s="60" t="s">
        <v>0</v>
      </c>
      <c r="E105" s="60" t="s">
        <v>0</v>
      </c>
      <c r="F105" s="60" t="s">
        <v>0</v>
      </c>
      <c r="G105" s="61">
        <v>441227.2</v>
      </c>
      <c r="H105" s="61">
        <f>H106+H119+H147</f>
        <v>448536.19948000001</v>
      </c>
      <c r="I105" s="61">
        <f>I106+I119+I147</f>
        <v>415124.05358999997</v>
      </c>
      <c r="J105" s="61">
        <f>J106+J119+J147</f>
        <v>415124.05358999997</v>
      </c>
      <c r="K105" s="61">
        <f t="shared" si="38"/>
        <v>94.083967078638835</v>
      </c>
      <c r="L105" s="61">
        <f t="shared" si="39"/>
        <v>92.550847416833776</v>
      </c>
    </row>
    <row r="106" spans="1:12" ht="15">
      <c r="A106" s="58" t="s">
        <v>111</v>
      </c>
      <c r="B106" s="59" t="s">
        <v>15</v>
      </c>
      <c r="C106" s="59" t="s">
        <v>110</v>
      </c>
      <c r="D106" s="59" t="s">
        <v>17</v>
      </c>
      <c r="E106" s="60" t="s">
        <v>0</v>
      </c>
      <c r="F106" s="60" t="s">
        <v>0</v>
      </c>
      <c r="G106" s="61">
        <v>198151.7</v>
      </c>
      <c r="H106" s="61">
        <f>H107+H115</f>
        <v>198750.65</v>
      </c>
      <c r="I106" s="61">
        <f t="shared" ref="I106:J106" si="49">I107+I115</f>
        <v>198750.61</v>
      </c>
      <c r="J106" s="61">
        <f t="shared" si="49"/>
        <v>198750.61</v>
      </c>
      <c r="K106" s="61">
        <f t="shared" si="38"/>
        <v>100.30224822698972</v>
      </c>
      <c r="L106" s="61">
        <f t="shared" si="39"/>
        <v>99.99997987427966</v>
      </c>
    </row>
    <row r="107" spans="1:12" ht="30">
      <c r="A107" s="58" t="s">
        <v>112</v>
      </c>
      <c r="B107" s="59" t="s">
        <v>15</v>
      </c>
      <c r="C107" s="59" t="s">
        <v>110</v>
      </c>
      <c r="D107" s="59" t="s">
        <v>17</v>
      </c>
      <c r="E107" s="59" t="s">
        <v>113</v>
      </c>
      <c r="F107" s="60" t="s">
        <v>0</v>
      </c>
      <c r="G107" s="61">
        <v>198151.7</v>
      </c>
      <c r="H107" s="61">
        <f>H108</f>
        <v>198151.65</v>
      </c>
      <c r="I107" s="61">
        <f t="shared" ref="I107:J107" si="50">I108</f>
        <v>198151.61</v>
      </c>
      <c r="J107" s="61">
        <f t="shared" si="50"/>
        <v>198151.61</v>
      </c>
      <c r="K107" s="61">
        <f t="shared" si="38"/>
        <v>99.999954580253402</v>
      </c>
      <c r="L107" s="61">
        <f t="shared" si="39"/>
        <v>99.999979813440859</v>
      </c>
    </row>
    <row r="108" spans="1:12" ht="45">
      <c r="A108" s="58" t="s">
        <v>114</v>
      </c>
      <c r="B108" s="59" t="s">
        <v>15</v>
      </c>
      <c r="C108" s="59" t="s">
        <v>110</v>
      </c>
      <c r="D108" s="59" t="s">
        <v>17</v>
      </c>
      <c r="E108" s="59" t="s">
        <v>115</v>
      </c>
      <c r="F108" s="60" t="s">
        <v>0</v>
      </c>
      <c r="G108" s="61">
        <v>198151.7</v>
      </c>
      <c r="H108" s="61">
        <f>H109+H112</f>
        <v>198151.65</v>
      </c>
      <c r="I108" s="61">
        <f t="shared" ref="I108:J108" si="51">I109+I112</f>
        <v>198151.61</v>
      </c>
      <c r="J108" s="61">
        <f t="shared" si="51"/>
        <v>198151.61</v>
      </c>
      <c r="K108" s="61">
        <f t="shared" si="38"/>
        <v>99.999954580253402</v>
      </c>
      <c r="L108" s="61">
        <f t="shared" si="39"/>
        <v>99.999979813440859</v>
      </c>
    </row>
    <row r="109" spans="1:12" ht="30">
      <c r="A109" s="58" t="s">
        <v>107</v>
      </c>
      <c r="B109" s="59" t="s">
        <v>15</v>
      </c>
      <c r="C109" s="59" t="s">
        <v>110</v>
      </c>
      <c r="D109" s="59" t="s">
        <v>17</v>
      </c>
      <c r="E109" s="59" t="s">
        <v>116</v>
      </c>
      <c r="F109" s="60" t="s">
        <v>0</v>
      </c>
      <c r="G109" s="61">
        <v>152535.70000000001</v>
      </c>
      <c r="H109" s="61">
        <f>H110</f>
        <v>152535.65</v>
      </c>
      <c r="I109" s="61">
        <f t="shared" ref="I109:J110" si="52">I110</f>
        <v>152535.60999999999</v>
      </c>
      <c r="J109" s="61">
        <f t="shared" si="52"/>
        <v>152535.60999999999</v>
      </c>
      <c r="K109" s="61">
        <f t="shared" si="38"/>
        <v>99.999940997418946</v>
      </c>
      <c r="L109" s="61">
        <f t="shared" si="39"/>
        <v>99.999973776622056</v>
      </c>
    </row>
    <row r="110" spans="1:12" ht="15">
      <c r="A110" s="58" t="s">
        <v>26</v>
      </c>
      <c r="B110" s="59" t="s">
        <v>15</v>
      </c>
      <c r="C110" s="59" t="s">
        <v>110</v>
      </c>
      <c r="D110" s="59" t="s">
        <v>17</v>
      </c>
      <c r="E110" s="59" t="s">
        <v>116</v>
      </c>
      <c r="F110" s="59" t="s">
        <v>27</v>
      </c>
      <c r="G110" s="61">
        <v>152535.70000000001</v>
      </c>
      <c r="H110" s="61">
        <f>H111</f>
        <v>152535.65</v>
      </c>
      <c r="I110" s="61">
        <f t="shared" si="52"/>
        <v>152535.60999999999</v>
      </c>
      <c r="J110" s="61">
        <f t="shared" si="52"/>
        <v>152535.60999999999</v>
      </c>
      <c r="K110" s="61">
        <f t="shared" si="38"/>
        <v>99.999940997418946</v>
      </c>
      <c r="L110" s="61">
        <f t="shared" si="39"/>
        <v>99.999973776622056</v>
      </c>
    </row>
    <row r="111" spans="1:12" ht="15">
      <c r="A111" s="58" t="s">
        <v>56</v>
      </c>
      <c r="B111" s="59" t="s">
        <v>15</v>
      </c>
      <c r="C111" s="59" t="s">
        <v>110</v>
      </c>
      <c r="D111" s="59" t="s">
        <v>17</v>
      </c>
      <c r="E111" s="59" t="s">
        <v>116</v>
      </c>
      <c r="F111" s="59" t="s">
        <v>57</v>
      </c>
      <c r="G111" s="61">
        <v>152535.70000000001</v>
      </c>
      <c r="H111" s="61">
        <v>152535.65</v>
      </c>
      <c r="I111" s="61">
        <v>152535.60999999999</v>
      </c>
      <c r="J111" s="61">
        <v>152535.60999999999</v>
      </c>
      <c r="K111" s="61">
        <f t="shared" si="38"/>
        <v>99.999940997418946</v>
      </c>
      <c r="L111" s="61">
        <f t="shared" si="39"/>
        <v>99.999973776622056</v>
      </c>
    </row>
    <row r="112" spans="1:12" ht="60">
      <c r="A112" s="58" t="s">
        <v>117</v>
      </c>
      <c r="B112" s="59" t="s">
        <v>15</v>
      </c>
      <c r="C112" s="59" t="s">
        <v>110</v>
      </c>
      <c r="D112" s="59" t="s">
        <v>17</v>
      </c>
      <c r="E112" s="59" t="s">
        <v>118</v>
      </c>
      <c r="F112" s="60" t="s">
        <v>0</v>
      </c>
      <c r="G112" s="61">
        <v>45616</v>
      </c>
      <c r="H112" s="61">
        <f>H113</f>
        <v>45616</v>
      </c>
      <c r="I112" s="61">
        <f t="shared" ref="I112:J113" si="53">I113</f>
        <v>45616</v>
      </c>
      <c r="J112" s="61">
        <f t="shared" si="53"/>
        <v>45616</v>
      </c>
      <c r="K112" s="61">
        <f t="shared" si="38"/>
        <v>100</v>
      </c>
      <c r="L112" s="61">
        <f t="shared" si="39"/>
        <v>100</v>
      </c>
    </row>
    <row r="113" spans="1:12" ht="15">
      <c r="A113" s="58" t="s">
        <v>26</v>
      </c>
      <c r="B113" s="59" t="s">
        <v>15</v>
      </c>
      <c r="C113" s="59" t="s">
        <v>110</v>
      </c>
      <c r="D113" s="59" t="s">
        <v>17</v>
      </c>
      <c r="E113" s="59" t="s">
        <v>118</v>
      </c>
      <c r="F113" s="59" t="s">
        <v>27</v>
      </c>
      <c r="G113" s="61">
        <v>45616</v>
      </c>
      <c r="H113" s="61">
        <f>H114</f>
        <v>45616</v>
      </c>
      <c r="I113" s="61">
        <f t="shared" si="53"/>
        <v>45616</v>
      </c>
      <c r="J113" s="61">
        <f t="shared" si="53"/>
        <v>45616</v>
      </c>
      <c r="K113" s="61">
        <f t="shared" si="38"/>
        <v>100</v>
      </c>
      <c r="L113" s="61">
        <f t="shared" si="39"/>
        <v>100</v>
      </c>
    </row>
    <row r="114" spans="1:12" ht="15">
      <c r="A114" s="58" t="s">
        <v>56</v>
      </c>
      <c r="B114" s="59" t="s">
        <v>15</v>
      </c>
      <c r="C114" s="59" t="s">
        <v>110</v>
      </c>
      <c r="D114" s="59" t="s">
        <v>17</v>
      </c>
      <c r="E114" s="59" t="s">
        <v>118</v>
      </c>
      <c r="F114" s="59" t="s">
        <v>57</v>
      </c>
      <c r="G114" s="61">
        <v>45616</v>
      </c>
      <c r="H114" s="61">
        <v>45616</v>
      </c>
      <c r="I114" s="61">
        <v>45616</v>
      </c>
      <c r="J114" s="61">
        <v>45616</v>
      </c>
      <c r="K114" s="61">
        <f t="shared" si="38"/>
        <v>100</v>
      </c>
      <c r="L114" s="61">
        <f t="shared" si="39"/>
        <v>100</v>
      </c>
    </row>
    <row r="115" spans="1:12" ht="15">
      <c r="A115" s="58" t="s">
        <v>641</v>
      </c>
      <c r="B115" s="59" t="s">
        <v>15</v>
      </c>
      <c r="C115" s="59" t="s">
        <v>110</v>
      </c>
      <c r="D115" s="59" t="s">
        <v>17</v>
      </c>
      <c r="E115" s="59" t="s">
        <v>1133</v>
      </c>
      <c r="F115" s="59"/>
      <c r="G115" s="61"/>
      <c r="H115" s="61">
        <f>H116</f>
        <v>599</v>
      </c>
      <c r="I115" s="61">
        <f t="shared" ref="I115:J117" si="54">I116</f>
        <v>599</v>
      </c>
      <c r="J115" s="61">
        <f t="shared" si="54"/>
        <v>599</v>
      </c>
      <c r="K115" s="61">
        <v>0</v>
      </c>
      <c r="L115" s="61">
        <f t="shared" ref="L115:L118" si="55">J115/H115*100</f>
        <v>100</v>
      </c>
    </row>
    <row r="116" spans="1:12" ht="15">
      <c r="A116" s="58" t="s">
        <v>641</v>
      </c>
      <c r="B116" s="59" t="s">
        <v>15</v>
      </c>
      <c r="C116" s="59" t="s">
        <v>110</v>
      </c>
      <c r="D116" s="59" t="s">
        <v>17</v>
      </c>
      <c r="E116" s="59" t="s">
        <v>643</v>
      </c>
      <c r="F116" s="59"/>
      <c r="G116" s="61"/>
      <c r="H116" s="61">
        <f>H117</f>
        <v>599</v>
      </c>
      <c r="I116" s="61">
        <f t="shared" si="54"/>
        <v>599</v>
      </c>
      <c r="J116" s="61">
        <f t="shared" si="54"/>
        <v>599</v>
      </c>
      <c r="K116" s="61">
        <v>0</v>
      </c>
      <c r="L116" s="61">
        <f t="shared" si="55"/>
        <v>100</v>
      </c>
    </row>
    <row r="117" spans="1:12" ht="16.5" customHeight="1">
      <c r="A117" s="58" t="s">
        <v>26</v>
      </c>
      <c r="B117" s="59" t="s">
        <v>15</v>
      </c>
      <c r="C117" s="59" t="s">
        <v>110</v>
      </c>
      <c r="D117" s="59" t="s">
        <v>17</v>
      </c>
      <c r="E117" s="59" t="s">
        <v>643</v>
      </c>
      <c r="F117" s="59">
        <v>500</v>
      </c>
      <c r="G117" s="61"/>
      <c r="H117" s="61">
        <f>H118</f>
        <v>599</v>
      </c>
      <c r="I117" s="61">
        <f t="shared" si="54"/>
        <v>599</v>
      </c>
      <c r="J117" s="61">
        <f t="shared" si="54"/>
        <v>599</v>
      </c>
      <c r="K117" s="61">
        <v>0</v>
      </c>
      <c r="L117" s="61">
        <f t="shared" si="55"/>
        <v>100</v>
      </c>
    </row>
    <row r="118" spans="1:12" ht="15">
      <c r="A118" s="58" t="s">
        <v>202</v>
      </c>
      <c r="B118" s="59" t="s">
        <v>15</v>
      </c>
      <c r="C118" s="59" t="s">
        <v>110</v>
      </c>
      <c r="D118" s="59" t="s">
        <v>17</v>
      </c>
      <c r="E118" s="59" t="s">
        <v>643</v>
      </c>
      <c r="F118" s="59">
        <v>540</v>
      </c>
      <c r="G118" s="61"/>
      <c r="H118" s="61">
        <v>599</v>
      </c>
      <c r="I118" s="61">
        <v>599</v>
      </c>
      <c r="J118" s="61">
        <v>599</v>
      </c>
      <c r="K118" s="61">
        <v>0</v>
      </c>
      <c r="L118" s="61">
        <f t="shared" si="55"/>
        <v>100</v>
      </c>
    </row>
    <row r="119" spans="1:12" ht="15">
      <c r="A119" s="58" t="s">
        <v>119</v>
      </c>
      <c r="B119" s="59" t="s">
        <v>15</v>
      </c>
      <c r="C119" s="59" t="s">
        <v>110</v>
      </c>
      <c r="D119" s="59" t="s">
        <v>106</v>
      </c>
      <c r="E119" s="60" t="s">
        <v>0</v>
      </c>
      <c r="F119" s="60" t="s">
        <v>0</v>
      </c>
      <c r="G119" s="61">
        <v>242740.7</v>
      </c>
      <c r="H119" s="61">
        <f>H120+H133+H137</f>
        <v>249450.72054000004</v>
      </c>
      <c r="I119" s="61">
        <f t="shared" ref="I119:J119" si="56">I120+I133+I137</f>
        <v>216038.61465</v>
      </c>
      <c r="J119" s="61">
        <f t="shared" si="56"/>
        <v>216038.61465</v>
      </c>
      <c r="K119" s="61">
        <f t="shared" si="38"/>
        <v>88.99974938277758</v>
      </c>
      <c r="L119" s="61">
        <f t="shared" si="39"/>
        <v>86.605728851906719</v>
      </c>
    </row>
    <row r="120" spans="1:12" ht="30">
      <c r="A120" s="58" t="s">
        <v>112</v>
      </c>
      <c r="B120" s="59" t="s">
        <v>15</v>
      </c>
      <c r="C120" s="59" t="s">
        <v>110</v>
      </c>
      <c r="D120" s="59" t="s">
        <v>106</v>
      </c>
      <c r="E120" s="59" t="s">
        <v>113</v>
      </c>
      <c r="F120" s="60" t="s">
        <v>0</v>
      </c>
      <c r="G120" s="61">
        <v>149740.6</v>
      </c>
      <c r="H120" s="61">
        <f>H121</f>
        <v>149740.63173000002</v>
      </c>
      <c r="I120" s="61">
        <f t="shared" ref="I120:J120" si="57">I121</f>
        <v>116328.55233999999</v>
      </c>
      <c r="J120" s="61">
        <f t="shared" si="57"/>
        <v>116328.55233999999</v>
      </c>
      <c r="K120" s="61">
        <f t="shared" si="38"/>
        <v>77.686714451524836</v>
      </c>
      <c r="L120" s="61">
        <f t="shared" si="39"/>
        <v>77.686697989730717</v>
      </c>
    </row>
    <row r="121" spans="1:12" ht="45">
      <c r="A121" s="58" t="s">
        <v>114</v>
      </c>
      <c r="B121" s="59" t="s">
        <v>15</v>
      </c>
      <c r="C121" s="59" t="s">
        <v>110</v>
      </c>
      <c r="D121" s="59" t="s">
        <v>106</v>
      </c>
      <c r="E121" s="59" t="s">
        <v>115</v>
      </c>
      <c r="F121" s="60" t="s">
        <v>0</v>
      </c>
      <c r="G121" s="61">
        <v>149740.6</v>
      </c>
      <c r="H121" s="61">
        <f>H122+H125+H128</f>
        <v>149740.63173000002</v>
      </c>
      <c r="I121" s="61">
        <f t="shared" ref="I121:J121" si="58">I122+I125+I128</f>
        <v>116328.55233999999</v>
      </c>
      <c r="J121" s="61">
        <f t="shared" si="58"/>
        <v>116328.55233999999</v>
      </c>
      <c r="K121" s="61">
        <f t="shared" si="38"/>
        <v>77.686714451524836</v>
      </c>
      <c r="L121" s="61">
        <f t="shared" si="39"/>
        <v>77.686697989730717</v>
      </c>
    </row>
    <row r="122" spans="1:12" ht="45">
      <c r="A122" s="58" t="s">
        <v>120</v>
      </c>
      <c r="B122" s="59" t="s">
        <v>15</v>
      </c>
      <c r="C122" s="59" t="s">
        <v>110</v>
      </c>
      <c r="D122" s="59" t="s">
        <v>106</v>
      </c>
      <c r="E122" s="59" t="s">
        <v>121</v>
      </c>
      <c r="F122" s="60" t="s">
        <v>0</v>
      </c>
      <c r="G122" s="61">
        <v>114100</v>
      </c>
      <c r="H122" s="61">
        <f>H123</f>
        <v>114100</v>
      </c>
      <c r="I122" s="61">
        <f t="shared" ref="I122:J123" si="59">I123</f>
        <v>106990.32023</v>
      </c>
      <c r="J122" s="61">
        <f t="shared" si="59"/>
        <v>106990.32023</v>
      </c>
      <c r="K122" s="61">
        <f t="shared" si="38"/>
        <v>93.76890467134092</v>
      </c>
      <c r="L122" s="61">
        <f t="shared" si="39"/>
        <v>93.76890467134092</v>
      </c>
    </row>
    <row r="123" spans="1:12" ht="15">
      <c r="A123" s="58" t="s">
        <v>26</v>
      </c>
      <c r="B123" s="59" t="s">
        <v>15</v>
      </c>
      <c r="C123" s="59" t="s">
        <v>110</v>
      </c>
      <c r="D123" s="59" t="s">
        <v>106</v>
      </c>
      <c r="E123" s="59" t="s">
        <v>121</v>
      </c>
      <c r="F123" s="59" t="s">
        <v>27</v>
      </c>
      <c r="G123" s="61">
        <v>114100</v>
      </c>
      <c r="H123" s="61">
        <f>H124</f>
        <v>114100</v>
      </c>
      <c r="I123" s="61">
        <f t="shared" si="59"/>
        <v>106990.32023</v>
      </c>
      <c r="J123" s="61">
        <f t="shared" si="59"/>
        <v>106990.32023</v>
      </c>
      <c r="K123" s="61">
        <f t="shared" si="38"/>
        <v>93.76890467134092</v>
      </c>
      <c r="L123" s="61">
        <f t="shared" si="39"/>
        <v>93.76890467134092</v>
      </c>
    </row>
    <row r="124" spans="1:12" ht="15">
      <c r="A124" s="58" t="s">
        <v>56</v>
      </c>
      <c r="B124" s="59" t="s">
        <v>15</v>
      </c>
      <c r="C124" s="59" t="s">
        <v>110</v>
      </c>
      <c r="D124" s="59" t="s">
        <v>106</v>
      </c>
      <c r="E124" s="59" t="s">
        <v>121</v>
      </c>
      <c r="F124" s="59" t="s">
        <v>57</v>
      </c>
      <c r="G124" s="61">
        <v>114100</v>
      </c>
      <c r="H124" s="61">
        <v>114100</v>
      </c>
      <c r="I124" s="61">
        <v>106990.32023</v>
      </c>
      <c r="J124" s="61">
        <v>106990.32023</v>
      </c>
      <c r="K124" s="61">
        <f t="shared" si="38"/>
        <v>93.76890467134092</v>
      </c>
      <c r="L124" s="61">
        <f t="shared" si="39"/>
        <v>93.76890467134092</v>
      </c>
    </row>
    <row r="125" spans="1:12" ht="30">
      <c r="A125" s="58" t="s">
        <v>76</v>
      </c>
      <c r="B125" s="59" t="s">
        <v>15</v>
      </c>
      <c r="C125" s="59" t="s">
        <v>110</v>
      </c>
      <c r="D125" s="59" t="s">
        <v>106</v>
      </c>
      <c r="E125" s="59" t="s">
        <v>122</v>
      </c>
      <c r="F125" s="60" t="s">
        <v>0</v>
      </c>
      <c r="G125" s="61">
        <v>27640.6</v>
      </c>
      <c r="H125" s="61">
        <f>H126</f>
        <v>27640.616730000002</v>
      </c>
      <c r="I125" s="61">
        <f t="shared" ref="I125:J126" si="60">I126</f>
        <v>1338.2321099999999</v>
      </c>
      <c r="J125" s="61">
        <f t="shared" si="60"/>
        <v>1338.2321099999999</v>
      </c>
      <c r="K125" s="61">
        <f t="shared" si="38"/>
        <v>4.8415450822341048</v>
      </c>
      <c r="L125" s="61">
        <f t="shared" si="39"/>
        <v>4.8415421517984338</v>
      </c>
    </row>
    <row r="126" spans="1:12" ht="30">
      <c r="A126" s="58" t="s">
        <v>64</v>
      </c>
      <c r="B126" s="59" t="s">
        <v>15</v>
      </c>
      <c r="C126" s="59" t="s">
        <v>110</v>
      </c>
      <c r="D126" s="59" t="s">
        <v>106</v>
      </c>
      <c r="E126" s="59" t="s">
        <v>122</v>
      </c>
      <c r="F126" s="59" t="s">
        <v>65</v>
      </c>
      <c r="G126" s="61">
        <v>27640.6</v>
      </c>
      <c r="H126" s="61">
        <f>H127</f>
        <v>27640.616730000002</v>
      </c>
      <c r="I126" s="61">
        <f t="shared" si="60"/>
        <v>1338.2321099999999</v>
      </c>
      <c r="J126" s="61">
        <f t="shared" si="60"/>
        <v>1338.2321099999999</v>
      </c>
      <c r="K126" s="61">
        <f t="shared" si="38"/>
        <v>4.8415450822341048</v>
      </c>
      <c r="L126" s="61">
        <f t="shared" si="39"/>
        <v>4.8415421517984338</v>
      </c>
    </row>
    <row r="127" spans="1:12" ht="30">
      <c r="A127" s="58" t="s">
        <v>66</v>
      </c>
      <c r="B127" s="59" t="s">
        <v>15</v>
      </c>
      <c r="C127" s="59" t="s">
        <v>110</v>
      </c>
      <c r="D127" s="59" t="s">
        <v>106</v>
      </c>
      <c r="E127" s="59" t="s">
        <v>122</v>
      </c>
      <c r="F127" s="59" t="s">
        <v>67</v>
      </c>
      <c r="G127" s="61">
        <v>27640.6</v>
      </c>
      <c r="H127" s="61">
        <v>27640.616730000002</v>
      </c>
      <c r="I127" s="61">
        <v>1338.2321099999999</v>
      </c>
      <c r="J127" s="61">
        <v>1338.2321099999999</v>
      </c>
      <c r="K127" s="61">
        <f t="shared" si="38"/>
        <v>4.8415450822341048</v>
      </c>
      <c r="L127" s="61">
        <f t="shared" si="39"/>
        <v>4.8415421517984338</v>
      </c>
    </row>
    <row r="128" spans="1:12" ht="45">
      <c r="A128" s="58" t="s">
        <v>123</v>
      </c>
      <c r="B128" s="59" t="s">
        <v>15</v>
      </c>
      <c r="C128" s="59" t="s">
        <v>110</v>
      </c>
      <c r="D128" s="59" t="s">
        <v>106</v>
      </c>
      <c r="E128" s="59" t="s">
        <v>124</v>
      </c>
      <c r="F128" s="60" t="s">
        <v>0</v>
      </c>
      <c r="G128" s="61">
        <v>8000</v>
      </c>
      <c r="H128" s="61">
        <f>H131+H129</f>
        <v>8000.0150000000003</v>
      </c>
      <c r="I128" s="61">
        <f t="shared" ref="I128:J128" si="61">I131+I129</f>
        <v>8000</v>
      </c>
      <c r="J128" s="61">
        <f t="shared" si="61"/>
        <v>8000</v>
      </c>
      <c r="K128" s="61">
        <f t="shared" si="38"/>
        <v>100</v>
      </c>
      <c r="L128" s="61">
        <f t="shared" si="39"/>
        <v>99.999812500351553</v>
      </c>
    </row>
    <row r="129" spans="1:12" ht="30">
      <c r="A129" s="58" t="s">
        <v>64</v>
      </c>
      <c r="B129" s="59" t="s">
        <v>15</v>
      </c>
      <c r="C129" s="59" t="s">
        <v>110</v>
      </c>
      <c r="D129" s="59" t="s">
        <v>106</v>
      </c>
      <c r="E129" s="59" t="s">
        <v>124</v>
      </c>
      <c r="F129" s="59">
        <v>200</v>
      </c>
      <c r="G129" s="61"/>
      <c r="H129" s="61">
        <f>H130</f>
        <v>1.4999999999999999E-2</v>
      </c>
      <c r="I129" s="61">
        <f t="shared" ref="I129:J129" si="62">I130</f>
        <v>0</v>
      </c>
      <c r="J129" s="61">
        <f t="shared" si="62"/>
        <v>0</v>
      </c>
      <c r="K129" s="61">
        <v>0</v>
      </c>
      <c r="L129" s="61">
        <f t="shared" ref="L129:L130" si="63">J129/H129*100</f>
        <v>0</v>
      </c>
    </row>
    <row r="130" spans="1:12" ht="30">
      <c r="A130" s="58" t="s">
        <v>66</v>
      </c>
      <c r="B130" s="59" t="s">
        <v>15</v>
      </c>
      <c r="C130" s="59" t="s">
        <v>110</v>
      </c>
      <c r="D130" s="59" t="s">
        <v>106</v>
      </c>
      <c r="E130" s="59" t="s">
        <v>124</v>
      </c>
      <c r="F130" s="59">
        <v>240</v>
      </c>
      <c r="G130" s="61"/>
      <c r="H130" s="61">
        <v>1.4999999999999999E-2</v>
      </c>
      <c r="I130" s="61">
        <v>0</v>
      </c>
      <c r="J130" s="61">
        <v>0</v>
      </c>
      <c r="K130" s="61">
        <v>0</v>
      </c>
      <c r="L130" s="61">
        <f t="shared" si="63"/>
        <v>0</v>
      </c>
    </row>
    <row r="131" spans="1:12" ht="18" customHeight="1">
      <c r="A131" s="58" t="s">
        <v>26</v>
      </c>
      <c r="B131" s="59" t="s">
        <v>15</v>
      </c>
      <c r="C131" s="59" t="s">
        <v>110</v>
      </c>
      <c r="D131" s="59" t="s">
        <v>106</v>
      </c>
      <c r="E131" s="59" t="s">
        <v>124</v>
      </c>
      <c r="F131" s="59" t="s">
        <v>27</v>
      </c>
      <c r="G131" s="61">
        <v>8000</v>
      </c>
      <c r="H131" s="61">
        <f>H132</f>
        <v>8000</v>
      </c>
      <c r="I131" s="61">
        <f t="shared" ref="I131:J131" si="64">I132</f>
        <v>8000</v>
      </c>
      <c r="J131" s="61">
        <f t="shared" si="64"/>
        <v>8000</v>
      </c>
      <c r="K131" s="61">
        <f t="shared" si="38"/>
        <v>100</v>
      </c>
      <c r="L131" s="61">
        <f t="shared" si="39"/>
        <v>100</v>
      </c>
    </row>
    <row r="132" spans="1:12" ht="14.25" customHeight="1">
      <c r="A132" s="58" t="s">
        <v>56</v>
      </c>
      <c r="B132" s="59" t="s">
        <v>15</v>
      </c>
      <c r="C132" s="59" t="s">
        <v>110</v>
      </c>
      <c r="D132" s="59" t="s">
        <v>106</v>
      </c>
      <c r="E132" s="59" t="s">
        <v>124</v>
      </c>
      <c r="F132" s="59" t="s">
        <v>57</v>
      </c>
      <c r="G132" s="61">
        <v>8000</v>
      </c>
      <c r="H132" s="61">
        <v>8000</v>
      </c>
      <c r="I132" s="61">
        <v>8000</v>
      </c>
      <c r="J132" s="61">
        <v>8000</v>
      </c>
      <c r="K132" s="61">
        <f t="shared" si="38"/>
        <v>100</v>
      </c>
      <c r="L132" s="61">
        <f t="shared" si="39"/>
        <v>100</v>
      </c>
    </row>
    <row r="133" spans="1:12" ht="30">
      <c r="A133" s="58" t="s">
        <v>47</v>
      </c>
      <c r="B133" s="59" t="s">
        <v>15</v>
      </c>
      <c r="C133" s="59" t="s">
        <v>110</v>
      </c>
      <c r="D133" s="59" t="s">
        <v>106</v>
      </c>
      <c r="E133" s="59" t="s">
        <v>48</v>
      </c>
      <c r="F133" s="60" t="s">
        <v>0</v>
      </c>
      <c r="G133" s="61">
        <v>12598</v>
      </c>
      <c r="H133" s="61">
        <f>H134</f>
        <v>12598.021699999999</v>
      </c>
      <c r="I133" s="61">
        <f t="shared" ref="I133:J135" si="65">I134</f>
        <v>12598.021699999999</v>
      </c>
      <c r="J133" s="61">
        <f t="shared" si="65"/>
        <v>12598.021699999999</v>
      </c>
      <c r="K133" s="61">
        <f t="shared" si="38"/>
        <v>100.00017224956341</v>
      </c>
      <c r="L133" s="61">
        <f t="shared" si="39"/>
        <v>100</v>
      </c>
    </row>
    <row r="134" spans="1:12" ht="30">
      <c r="A134" s="58" t="s">
        <v>76</v>
      </c>
      <c r="B134" s="59" t="s">
        <v>15</v>
      </c>
      <c r="C134" s="59" t="s">
        <v>110</v>
      </c>
      <c r="D134" s="59" t="s">
        <v>106</v>
      </c>
      <c r="E134" s="59" t="s">
        <v>125</v>
      </c>
      <c r="F134" s="60" t="s">
        <v>0</v>
      </c>
      <c r="G134" s="61">
        <v>12598</v>
      </c>
      <c r="H134" s="61">
        <f>H135</f>
        <v>12598.021699999999</v>
      </c>
      <c r="I134" s="61">
        <f t="shared" si="65"/>
        <v>12598.021699999999</v>
      </c>
      <c r="J134" s="61">
        <f t="shared" si="65"/>
        <v>12598.021699999999</v>
      </c>
      <c r="K134" s="61">
        <f t="shared" si="38"/>
        <v>100.00017224956341</v>
      </c>
      <c r="L134" s="61">
        <f t="shared" si="39"/>
        <v>100</v>
      </c>
    </row>
    <row r="135" spans="1:12" ht="30">
      <c r="A135" s="58" t="s">
        <v>64</v>
      </c>
      <c r="B135" s="59" t="s">
        <v>15</v>
      </c>
      <c r="C135" s="59" t="s">
        <v>110</v>
      </c>
      <c r="D135" s="59" t="s">
        <v>106</v>
      </c>
      <c r="E135" s="59" t="s">
        <v>125</v>
      </c>
      <c r="F135" s="59" t="s">
        <v>65</v>
      </c>
      <c r="G135" s="61">
        <v>12598</v>
      </c>
      <c r="H135" s="61">
        <f>H136</f>
        <v>12598.021699999999</v>
      </c>
      <c r="I135" s="61">
        <f t="shared" si="65"/>
        <v>12598.021699999999</v>
      </c>
      <c r="J135" s="61">
        <f t="shared" si="65"/>
        <v>12598.021699999999</v>
      </c>
      <c r="K135" s="61">
        <f t="shared" si="38"/>
        <v>100.00017224956341</v>
      </c>
      <c r="L135" s="61">
        <f t="shared" si="39"/>
        <v>100</v>
      </c>
    </row>
    <row r="136" spans="1:12" ht="30">
      <c r="A136" s="58" t="s">
        <v>66</v>
      </c>
      <c r="B136" s="59" t="s">
        <v>15</v>
      </c>
      <c r="C136" s="59" t="s">
        <v>110</v>
      </c>
      <c r="D136" s="59" t="s">
        <v>106</v>
      </c>
      <c r="E136" s="59" t="s">
        <v>125</v>
      </c>
      <c r="F136" s="59" t="s">
        <v>67</v>
      </c>
      <c r="G136" s="61">
        <v>12598</v>
      </c>
      <c r="H136" s="61">
        <v>12598.021699999999</v>
      </c>
      <c r="I136" s="61">
        <v>12598.021699999999</v>
      </c>
      <c r="J136" s="61">
        <v>12598.021699999999</v>
      </c>
      <c r="K136" s="61">
        <f t="shared" si="38"/>
        <v>100.00017224956341</v>
      </c>
      <c r="L136" s="61">
        <f t="shared" si="39"/>
        <v>100</v>
      </c>
    </row>
    <row r="137" spans="1:12" ht="45">
      <c r="A137" s="58" t="s">
        <v>126</v>
      </c>
      <c r="B137" s="59" t="s">
        <v>15</v>
      </c>
      <c r="C137" s="59" t="s">
        <v>110</v>
      </c>
      <c r="D137" s="59" t="s">
        <v>106</v>
      </c>
      <c r="E137" s="59" t="s">
        <v>127</v>
      </c>
      <c r="F137" s="60" t="s">
        <v>0</v>
      </c>
      <c r="G137" s="61">
        <v>80402.100000000006</v>
      </c>
      <c r="H137" s="61">
        <f>H141+H144+H138</f>
        <v>87112.067110000004</v>
      </c>
      <c r="I137" s="61">
        <f t="shared" ref="I137:J137" si="66">I141+I144+I138</f>
        <v>87112.040610000011</v>
      </c>
      <c r="J137" s="61">
        <f t="shared" si="66"/>
        <v>87112.040610000011</v>
      </c>
      <c r="K137" s="61">
        <f t="shared" si="38"/>
        <v>108.34547929718255</v>
      </c>
      <c r="L137" s="61">
        <f t="shared" si="39"/>
        <v>99.999969579415492</v>
      </c>
    </row>
    <row r="138" spans="1:12" ht="45">
      <c r="A138" s="58" t="s">
        <v>1135</v>
      </c>
      <c r="B138" s="59" t="s">
        <v>15</v>
      </c>
      <c r="C138" s="59" t="s">
        <v>110</v>
      </c>
      <c r="D138" s="59" t="s">
        <v>106</v>
      </c>
      <c r="E138" s="59" t="s">
        <v>1134</v>
      </c>
      <c r="F138" s="60"/>
      <c r="G138" s="61"/>
      <c r="H138" s="61">
        <f>H139</f>
        <v>6710</v>
      </c>
      <c r="I138" s="61">
        <f t="shared" ref="I138:J139" si="67">I139</f>
        <v>6710</v>
      </c>
      <c r="J138" s="61">
        <f t="shared" si="67"/>
        <v>6710</v>
      </c>
      <c r="K138" s="61">
        <v>0</v>
      </c>
      <c r="L138" s="61">
        <f t="shared" ref="L138:L140" si="68">J138/H138*100</f>
        <v>100</v>
      </c>
    </row>
    <row r="139" spans="1:12" ht="15">
      <c r="A139" s="58" t="s">
        <v>26</v>
      </c>
      <c r="B139" s="59" t="s">
        <v>15</v>
      </c>
      <c r="C139" s="59" t="s">
        <v>110</v>
      </c>
      <c r="D139" s="59" t="s">
        <v>106</v>
      </c>
      <c r="E139" s="59" t="s">
        <v>1134</v>
      </c>
      <c r="F139" s="60">
        <v>500</v>
      </c>
      <c r="G139" s="61"/>
      <c r="H139" s="61">
        <f>H140</f>
        <v>6710</v>
      </c>
      <c r="I139" s="61">
        <f t="shared" si="67"/>
        <v>6710</v>
      </c>
      <c r="J139" s="61">
        <f t="shared" si="67"/>
        <v>6710</v>
      </c>
      <c r="K139" s="61">
        <v>0</v>
      </c>
      <c r="L139" s="61">
        <f t="shared" si="68"/>
        <v>100</v>
      </c>
    </row>
    <row r="140" spans="1:12" ht="15">
      <c r="A140" s="58" t="s">
        <v>56</v>
      </c>
      <c r="B140" s="59" t="s">
        <v>15</v>
      </c>
      <c r="C140" s="59" t="s">
        <v>110</v>
      </c>
      <c r="D140" s="59" t="s">
        <v>106</v>
      </c>
      <c r="E140" s="59" t="s">
        <v>1134</v>
      </c>
      <c r="F140" s="60">
        <v>520</v>
      </c>
      <c r="G140" s="61"/>
      <c r="H140" s="61">
        <v>6710</v>
      </c>
      <c r="I140" s="61">
        <v>6710</v>
      </c>
      <c r="J140" s="61">
        <v>6710</v>
      </c>
      <c r="K140" s="61">
        <v>0</v>
      </c>
      <c r="L140" s="61">
        <f t="shared" si="68"/>
        <v>100</v>
      </c>
    </row>
    <row r="141" spans="1:12" ht="30">
      <c r="A141" s="58" t="s">
        <v>107</v>
      </c>
      <c r="B141" s="59" t="s">
        <v>15</v>
      </c>
      <c r="C141" s="59" t="s">
        <v>110</v>
      </c>
      <c r="D141" s="59" t="s">
        <v>106</v>
      </c>
      <c r="E141" s="59" t="s">
        <v>128</v>
      </c>
      <c r="F141" s="60" t="s">
        <v>0</v>
      </c>
      <c r="G141" s="61">
        <v>10048.4</v>
      </c>
      <c r="H141" s="61">
        <f>H142</f>
        <v>10048.3552</v>
      </c>
      <c r="I141" s="61">
        <f t="shared" ref="I141:J142" si="69">I142</f>
        <v>10048.3552</v>
      </c>
      <c r="J141" s="61">
        <f t="shared" si="69"/>
        <v>10048.3552</v>
      </c>
      <c r="K141" s="61">
        <f t="shared" si="38"/>
        <v>99.999554157875878</v>
      </c>
      <c r="L141" s="61">
        <f t="shared" si="39"/>
        <v>100</v>
      </c>
    </row>
    <row r="142" spans="1:12" ht="15">
      <c r="A142" s="58" t="s">
        <v>26</v>
      </c>
      <c r="B142" s="59" t="s">
        <v>15</v>
      </c>
      <c r="C142" s="59" t="s">
        <v>110</v>
      </c>
      <c r="D142" s="59" t="s">
        <v>106</v>
      </c>
      <c r="E142" s="59" t="s">
        <v>128</v>
      </c>
      <c r="F142" s="59" t="s">
        <v>27</v>
      </c>
      <c r="G142" s="61">
        <v>10048.4</v>
      </c>
      <c r="H142" s="61">
        <f>H143</f>
        <v>10048.3552</v>
      </c>
      <c r="I142" s="61">
        <f t="shared" si="69"/>
        <v>10048.3552</v>
      </c>
      <c r="J142" s="61">
        <f t="shared" si="69"/>
        <v>10048.3552</v>
      </c>
      <c r="K142" s="61">
        <f t="shared" si="38"/>
        <v>99.999554157875878</v>
      </c>
      <c r="L142" s="61">
        <f t="shared" si="39"/>
        <v>100</v>
      </c>
    </row>
    <row r="143" spans="1:12" ht="15">
      <c r="A143" s="58" t="s">
        <v>56</v>
      </c>
      <c r="B143" s="59" t="s">
        <v>15</v>
      </c>
      <c r="C143" s="59" t="s">
        <v>110</v>
      </c>
      <c r="D143" s="59" t="s">
        <v>106</v>
      </c>
      <c r="E143" s="59" t="s">
        <v>128</v>
      </c>
      <c r="F143" s="59" t="s">
        <v>57</v>
      </c>
      <c r="G143" s="61">
        <v>10048.4</v>
      </c>
      <c r="H143" s="61">
        <v>10048.3552</v>
      </c>
      <c r="I143" s="61">
        <v>10048.3552</v>
      </c>
      <c r="J143" s="61">
        <v>10048.3552</v>
      </c>
      <c r="K143" s="61">
        <f t="shared" si="38"/>
        <v>99.999554157875878</v>
      </c>
      <c r="L143" s="61">
        <f t="shared" si="39"/>
        <v>100</v>
      </c>
    </row>
    <row r="144" spans="1:12" ht="45">
      <c r="A144" s="58" t="s">
        <v>129</v>
      </c>
      <c r="B144" s="59" t="s">
        <v>15</v>
      </c>
      <c r="C144" s="59" t="s">
        <v>110</v>
      </c>
      <c r="D144" s="59" t="s">
        <v>106</v>
      </c>
      <c r="E144" s="59" t="s">
        <v>130</v>
      </c>
      <c r="F144" s="60" t="s">
        <v>0</v>
      </c>
      <c r="G144" s="61">
        <v>70353.7</v>
      </c>
      <c r="H144" s="61">
        <f>H145</f>
        <v>70353.711909999998</v>
      </c>
      <c r="I144" s="61">
        <f t="shared" ref="I144:J145" si="70">I145</f>
        <v>70353.685410000006</v>
      </c>
      <c r="J144" s="61">
        <f t="shared" si="70"/>
        <v>70353.685410000006</v>
      </c>
      <c r="K144" s="61">
        <f t="shared" si="38"/>
        <v>99.999979261929369</v>
      </c>
      <c r="L144" s="61">
        <f t="shared" si="39"/>
        <v>99.999962333188577</v>
      </c>
    </row>
    <row r="145" spans="1:12" ht="15">
      <c r="A145" s="58" t="s">
        <v>26</v>
      </c>
      <c r="B145" s="59" t="s">
        <v>15</v>
      </c>
      <c r="C145" s="59" t="s">
        <v>110</v>
      </c>
      <c r="D145" s="59" t="s">
        <v>106</v>
      </c>
      <c r="E145" s="59" t="s">
        <v>130</v>
      </c>
      <c r="F145" s="59" t="s">
        <v>27</v>
      </c>
      <c r="G145" s="61">
        <v>70353.7</v>
      </c>
      <c r="H145" s="61">
        <f>H146</f>
        <v>70353.711909999998</v>
      </c>
      <c r="I145" s="61">
        <f t="shared" si="70"/>
        <v>70353.685410000006</v>
      </c>
      <c r="J145" s="61">
        <f t="shared" si="70"/>
        <v>70353.685410000006</v>
      </c>
      <c r="K145" s="61">
        <f t="shared" si="38"/>
        <v>99.999979261929369</v>
      </c>
      <c r="L145" s="61">
        <f t="shared" si="39"/>
        <v>99.999962333188577</v>
      </c>
    </row>
    <row r="146" spans="1:12" ht="15">
      <c r="A146" s="58" t="s">
        <v>56</v>
      </c>
      <c r="B146" s="59" t="s">
        <v>15</v>
      </c>
      <c r="C146" s="59" t="s">
        <v>110</v>
      </c>
      <c r="D146" s="59" t="s">
        <v>106</v>
      </c>
      <c r="E146" s="59" t="s">
        <v>130</v>
      </c>
      <c r="F146" s="59" t="s">
        <v>57</v>
      </c>
      <c r="G146" s="61">
        <v>70353.7</v>
      </c>
      <c r="H146" s="61">
        <v>70353.711909999998</v>
      </c>
      <c r="I146" s="61">
        <v>70353.685410000006</v>
      </c>
      <c r="J146" s="61">
        <v>70353.685410000006</v>
      </c>
      <c r="K146" s="61">
        <f t="shared" si="38"/>
        <v>99.999979261929369</v>
      </c>
      <c r="L146" s="61">
        <f t="shared" si="39"/>
        <v>99.999962333188577</v>
      </c>
    </row>
    <row r="147" spans="1:12" ht="15">
      <c r="A147" s="58" t="s">
        <v>131</v>
      </c>
      <c r="B147" s="59" t="s">
        <v>15</v>
      </c>
      <c r="C147" s="59" t="s">
        <v>110</v>
      </c>
      <c r="D147" s="59" t="s">
        <v>19</v>
      </c>
      <c r="E147" s="60" t="s">
        <v>0</v>
      </c>
      <c r="F147" s="60" t="s">
        <v>0</v>
      </c>
      <c r="G147" s="61">
        <v>334.8</v>
      </c>
      <c r="H147" s="61">
        <f>H148</f>
        <v>334.82893999999999</v>
      </c>
      <c r="I147" s="61">
        <f t="shared" ref="I147:J151" si="71">I148</f>
        <v>334.82893999999999</v>
      </c>
      <c r="J147" s="61">
        <f t="shared" si="71"/>
        <v>334.82893999999999</v>
      </c>
      <c r="K147" s="61">
        <f t="shared" si="38"/>
        <v>100.00864396654718</v>
      </c>
      <c r="L147" s="61">
        <f t="shared" si="39"/>
        <v>100</v>
      </c>
    </row>
    <row r="148" spans="1:12" ht="30">
      <c r="A148" s="58" t="s">
        <v>112</v>
      </c>
      <c r="B148" s="59" t="s">
        <v>15</v>
      </c>
      <c r="C148" s="59" t="s">
        <v>110</v>
      </c>
      <c r="D148" s="59" t="s">
        <v>19</v>
      </c>
      <c r="E148" s="59" t="s">
        <v>113</v>
      </c>
      <c r="F148" s="60" t="s">
        <v>0</v>
      </c>
      <c r="G148" s="61">
        <v>334.8</v>
      </c>
      <c r="H148" s="61">
        <f>H149</f>
        <v>334.82893999999999</v>
      </c>
      <c r="I148" s="61">
        <f t="shared" si="71"/>
        <v>334.82893999999999</v>
      </c>
      <c r="J148" s="61">
        <f t="shared" si="71"/>
        <v>334.82893999999999</v>
      </c>
      <c r="K148" s="61">
        <f t="shared" si="38"/>
        <v>100.00864396654718</v>
      </c>
      <c r="L148" s="61">
        <f t="shared" si="39"/>
        <v>100</v>
      </c>
    </row>
    <row r="149" spans="1:12" ht="45">
      <c r="A149" s="58" t="s">
        <v>114</v>
      </c>
      <c r="B149" s="59" t="s">
        <v>15</v>
      </c>
      <c r="C149" s="59" t="s">
        <v>110</v>
      </c>
      <c r="D149" s="59" t="s">
        <v>19</v>
      </c>
      <c r="E149" s="59" t="s">
        <v>115</v>
      </c>
      <c r="F149" s="60" t="s">
        <v>0</v>
      </c>
      <c r="G149" s="61">
        <v>334.8</v>
      </c>
      <c r="H149" s="61">
        <f>H150</f>
        <v>334.82893999999999</v>
      </c>
      <c r="I149" s="61">
        <f t="shared" si="71"/>
        <v>334.82893999999999</v>
      </c>
      <c r="J149" s="61">
        <f t="shared" si="71"/>
        <v>334.82893999999999</v>
      </c>
      <c r="K149" s="61">
        <f t="shared" si="38"/>
        <v>100.00864396654718</v>
      </c>
      <c r="L149" s="61">
        <f t="shared" si="39"/>
        <v>100</v>
      </c>
    </row>
    <row r="150" spans="1:12" ht="45">
      <c r="A150" s="58" t="s">
        <v>37</v>
      </c>
      <c r="B150" s="59" t="s">
        <v>15</v>
      </c>
      <c r="C150" s="59" t="s">
        <v>110</v>
      </c>
      <c r="D150" s="59" t="s">
        <v>19</v>
      </c>
      <c r="E150" s="59" t="s">
        <v>132</v>
      </c>
      <c r="F150" s="60" t="s">
        <v>0</v>
      </c>
      <c r="G150" s="61">
        <v>334.8</v>
      </c>
      <c r="H150" s="61">
        <f>H151</f>
        <v>334.82893999999999</v>
      </c>
      <c r="I150" s="61">
        <f t="shared" si="71"/>
        <v>334.82893999999999</v>
      </c>
      <c r="J150" s="61">
        <f t="shared" si="71"/>
        <v>334.82893999999999</v>
      </c>
      <c r="K150" s="61">
        <f t="shared" si="38"/>
        <v>100.00864396654718</v>
      </c>
      <c r="L150" s="61">
        <f t="shared" si="39"/>
        <v>100</v>
      </c>
    </row>
    <row r="151" spans="1:12" ht="30">
      <c r="A151" s="58" t="s">
        <v>39</v>
      </c>
      <c r="B151" s="59" t="s">
        <v>15</v>
      </c>
      <c r="C151" s="59" t="s">
        <v>110</v>
      </c>
      <c r="D151" s="59" t="s">
        <v>19</v>
      </c>
      <c r="E151" s="59" t="s">
        <v>132</v>
      </c>
      <c r="F151" s="59" t="s">
        <v>40</v>
      </c>
      <c r="G151" s="61">
        <v>334.8</v>
      </c>
      <c r="H151" s="61">
        <f>H152</f>
        <v>334.82893999999999</v>
      </c>
      <c r="I151" s="61">
        <f t="shared" si="71"/>
        <v>334.82893999999999</v>
      </c>
      <c r="J151" s="61">
        <f t="shared" si="71"/>
        <v>334.82893999999999</v>
      </c>
      <c r="K151" s="61">
        <f t="shared" si="38"/>
        <v>100.00864396654718</v>
      </c>
      <c r="L151" s="61">
        <f t="shared" si="39"/>
        <v>100</v>
      </c>
    </row>
    <row r="152" spans="1:12" ht="15">
      <c r="A152" s="58" t="s">
        <v>41</v>
      </c>
      <c r="B152" s="59" t="s">
        <v>15</v>
      </c>
      <c r="C152" s="59" t="s">
        <v>110</v>
      </c>
      <c r="D152" s="59" t="s">
        <v>19</v>
      </c>
      <c r="E152" s="59" t="s">
        <v>132</v>
      </c>
      <c r="F152" s="59" t="s">
        <v>42</v>
      </c>
      <c r="G152" s="61">
        <v>334.8</v>
      </c>
      <c r="H152" s="61">
        <v>334.82893999999999</v>
      </c>
      <c r="I152" s="61">
        <v>334.82893999999999</v>
      </c>
      <c r="J152" s="61">
        <v>334.82893999999999</v>
      </c>
      <c r="K152" s="61">
        <f t="shared" si="38"/>
        <v>100.00864396654718</v>
      </c>
      <c r="L152" s="61">
        <f t="shared" si="39"/>
        <v>100</v>
      </c>
    </row>
    <row r="153" spans="1:12" ht="15">
      <c r="A153" s="62" t="s">
        <v>0</v>
      </c>
      <c r="B153" s="60" t="s">
        <v>0</v>
      </c>
      <c r="C153" s="60" t="s">
        <v>0</v>
      </c>
      <c r="D153" s="60" t="s">
        <v>0</v>
      </c>
      <c r="E153" s="60" t="s">
        <v>0</v>
      </c>
      <c r="F153" s="60" t="s">
        <v>0</v>
      </c>
      <c r="G153" s="63" t="s">
        <v>0</v>
      </c>
      <c r="H153" s="63"/>
      <c r="I153" s="63"/>
      <c r="J153" s="63"/>
      <c r="K153" s="63"/>
      <c r="L153" s="63"/>
    </row>
    <row r="154" spans="1:12" ht="15">
      <c r="A154" s="58" t="s">
        <v>133</v>
      </c>
      <c r="B154" s="59" t="s">
        <v>15</v>
      </c>
      <c r="C154" s="59" t="s">
        <v>134</v>
      </c>
      <c r="D154" s="60" t="s">
        <v>0</v>
      </c>
      <c r="E154" s="60" t="s">
        <v>0</v>
      </c>
      <c r="F154" s="60" t="s">
        <v>0</v>
      </c>
      <c r="G154" s="61">
        <v>92434.5</v>
      </c>
      <c r="H154" s="61">
        <f>H155</f>
        <v>172482.98919999998</v>
      </c>
      <c r="I154" s="61">
        <f t="shared" ref="I154:J154" si="72">I155</f>
        <v>172397.98919999998</v>
      </c>
      <c r="J154" s="61">
        <f t="shared" si="72"/>
        <v>172383.60173999998</v>
      </c>
      <c r="K154" s="61">
        <f t="shared" ref="K154:K225" si="73">J154/G154*100</f>
        <v>186.49270752803335</v>
      </c>
      <c r="L154" s="61">
        <f t="shared" ref="L154:L225" si="74">J154/H154*100</f>
        <v>99.942378398901269</v>
      </c>
    </row>
    <row r="155" spans="1:12" ht="15">
      <c r="A155" s="58" t="s">
        <v>135</v>
      </c>
      <c r="B155" s="59" t="s">
        <v>15</v>
      </c>
      <c r="C155" s="59" t="s">
        <v>134</v>
      </c>
      <c r="D155" s="59" t="s">
        <v>17</v>
      </c>
      <c r="E155" s="60" t="s">
        <v>0</v>
      </c>
      <c r="F155" s="60" t="s">
        <v>0</v>
      </c>
      <c r="G155" s="61">
        <v>92434.5</v>
      </c>
      <c r="H155" s="61">
        <f>H156+H170</f>
        <v>172482.98919999998</v>
      </c>
      <c r="I155" s="61">
        <f t="shared" ref="I155:J155" si="75">I156+I170</f>
        <v>172397.98919999998</v>
      </c>
      <c r="J155" s="61">
        <f t="shared" si="75"/>
        <v>172383.60173999998</v>
      </c>
      <c r="K155" s="61">
        <f t="shared" si="73"/>
        <v>186.49270752803335</v>
      </c>
      <c r="L155" s="61">
        <f t="shared" si="74"/>
        <v>99.942378398901269</v>
      </c>
    </row>
    <row r="156" spans="1:12" ht="30">
      <c r="A156" s="58" t="s">
        <v>47</v>
      </c>
      <c r="B156" s="59" t="s">
        <v>15</v>
      </c>
      <c r="C156" s="59" t="s">
        <v>134</v>
      </c>
      <c r="D156" s="59" t="s">
        <v>17</v>
      </c>
      <c r="E156" s="59" t="s">
        <v>48</v>
      </c>
      <c r="F156" s="60" t="s">
        <v>0</v>
      </c>
      <c r="G156" s="61">
        <v>92434.5</v>
      </c>
      <c r="H156" s="61">
        <f>H162+H165+H157</f>
        <v>162387.87517999997</v>
      </c>
      <c r="I156" s="61">
        <f t="shared" ref="I156:J156" si="76">I162+I165+I157</f>
        <v>162302.87517999997</v>
      </c>
      <c r="J156" s="61">
        <f t="shared" si="76"/>
        <v>162302.87517999997</v>
      </c>
      <c r="K156" s="61">
        <f t="shared" si="73"/>
        <v>175.58690227133806</v>
      </c>
      <c r="L156" s="61">
        <f t="shared" si="74"/>
        <v>99.947656190521755</v>
      </c>
    </row>
    <row r="157" spans="1:12" s="18" customFormat="1" ht="30.75" customHeight="1">
      <c r="A157" s="64" t="s">
        <v>1136</v>
      </c>
      <c r="B157" s="59" t="s">
        <v>15</v>
      </c>
      <c r="C157" s="59" t="s">
        <v>134</v>
      </c>
      <c r="D157" s="59" t="s">
        <v>17</v>
      </c>
      <c r="E157" s="59" t="s">
        <v>368</v>
      </c>
      <c r="F157" s="60"/>
      <c r="G157" s="61"/>
      <c r="H157" s="61">
        <f>H158+H160</f>
        <v>69953.399999999994</v>
      </c>
      <c r="I157" s="61">
        <f t="shared" ref="I157:J157" si="77">I158+I160</f>
        <v>69953.399999999994</v>
      </c>
      <c r="J157" s="61">
        <f t="shared" si="77"/>
        <v>69953.399999999994</v>
      </c>
      <c r="K157" s="61">
        <v>0</v>
      </c>
      <c r="L157" s="61">
        <f t="shared" ref="L157:L161" si="78">J157/H157*100</f>
        <v>100</v>
      </c>
    </row>
    <row r="158" spans="1:12" s="18" customFormat="1" ht="30" customHeight="1">
      <c r="A158" s="58" t="s">
        <v>39</v>
      </c>
      <c r="B158" s="59" t="s">
        <v>15</v>
      </c>
      <c r="C158" s="59" t="s">
        <v>134</v>
      </c>
      <c r="D158" s="59" t="s">
        <v>17</v>
      </c>
      <c r="E158" s="59" t="s">
        <v>368</v>
      </c>
      <c r="F158" s="59">
        <v>400</v>
      </c>
      <c r="G158" s="61"/>
      <c r="H158" s="61">
        <f>H159</f>
        <v>20055.099999999999</v>
      </c>
      <c r="I158" s="61">
        <f t="shared" ref="I158:J158" si="79">I159</f>
        <v>20055.099999999999</v>
      </c>
      <c r="J158" s="61">
        <f t="shared" si="79"/>
        <v>20055.099999999999</v>
      </c>
      <c r="K158" s="61">
        <v>0</v>
      </c>
      <c r="L158" s="61">
        <f t="shared" si="78"/>
        <v>100</v>
      </c>
    </row>
    <row r="159" spans="1:12" s="18" customFormat="1" ht="15">
      <c r="A159" s="58" t="s">
        <v>41</v>
      </c>
      <c r="B159" s="59" t="s">
        <v>15</v>
      </c>
      <c r="C159" s="59" t="s">
        <v>134</v>
      </c>
      <c r="D159" s="59" t="s">
        <v>17</v>
      </c>
      <c r="E159" s="59" t="s">
        <v>368</v>
      </c>
      <c r="F159" s="59">
        <v>410</v>
      </c>
      <c r="G159" s="61"/>
      <c r="H159" s="61">
        <v>20055.099999999999</v>
      </c>
      <c r="I159" s="61">
        <v>20055.099999999999</v>
      </c>
      <c r="J159" s="61">
        <v>20055.099999999999</v>
      </c>
      <c r="K159" s="61">
        <v>0</v>
      </c>
      <c r="L159" s="61">
        <f t="shared" si="78"/>
        <v>100</v>
      </c>
    </row>
    <row r="160" spans="1:12" s="18" customFormat="1" ht="15">
      <c r="A160" s="58" t="s">
        <v>26</v>
      </c>
      <c r="B160" s="59" t="s">
        <v>15</v>
      </c>
      <c r="C160" s="59" t="s">
        <v>134</v>
      </c>
      <c r="D160" s="59" t="s">
        <v>17</v>
      </c>
      <c r="E160" s="59" t="s">
        <v>368</v>
      </c>
      <c r="F160" s="59">
        <v>500</v>
      </c>
      <c r="G160" s="61"/>
      <c r="H160" s="61">
        <f>H161</f>
        <v>49898.3</v>
      </c>
      <c r="I160" s="61">
        <f t="shared" ref="I160:J160" si="80">I161</f>
        <v>49898.3</v>
      </c>
      <c r="J160" s="61">
        <f t="shared" si="80"/>
        <v>49898.3</v>
      </c>
      <c r="K160" s="61">
        <v>0</v>
      </c>
      <c r="L160" s="61">
        <f t="shared" si="78"/>
        <v>100</v>
      </c>
    </row>
    <row r="161" spans="1:12" s="18" customFormat="1" ht="15">
      <c r="A161" s="58" t="s">
        <v>56</v>
      </c>
      <c r="B161" s="59" t="s">
        <v>15</v>
      </c>
      <c r="C161" s="59" t="s">
        <v>134</v>
      </c>
      <c r="D161" s="59" t="s">
        <v>17</v>
      </c>
      <c r="E161" s="59" t="s">
        <v>368</v>
      </c>
      <c r="F161" s="59">
        <v>520</v>
      </c>
      <c r="G161" s="61"/>
      <c r="H161" s="61">
        <v>49898.3</v>
      </c>
      <c r="I161" s="61">
        <v>49898.3</v>
      </c>
      <c r="J161" s="61">
        <v>49898.3</v>
      </c>
      <c r="K161" s="61">
        <v>0</v>
      </c>
      <c r="L161" s="61">
        <f t="shared" si="78"/>
        <v>100</v>
      </c>
    </row>
    <row r="162" spans="1:12" ht="30">
      <c r="A162" s="58" t="s">
        <v>76</v>
      </c>
      <c r="B162" s="59" t="s">
        <v>15</v>
      </c>
      <c r="C162" s="59" t="s">
        <v>134</v>
      </c>
      <c r="D162" s="59" t="s">
        <v>17</v>
      </c>
      <c r="E162" s="59" t="s">
        <v>125</v>
      </c>
      <c r="F162" s="60" t="s">
        <v>0</v>
      </c>
      <c r="G162" s="61">
        <v>7634.5</v>
      </c>
      <c r="H162" s="61">
        <f>H163</f>
        <v>7634.4751800000004</v>
      </c>
      <c r="I162" s="61">
        <f t="shared" ref="I162:J163" si="81">I163</f>
        <v>7634.4751800000004</v>
      </c>
      <c r="J162" s="61">
        <f t="shared" si="81"/>
        <v>7634.4751800000004</v>
      </c>
      <c r="K162" s="61">
        <f t="shared" si="73"/>
        <v>99.999674896849839</v>
      </c>
      <c r="L162" s="61">
        <f t="shared" si="74"/>
        <v>100</v>
      </c>
    </row>
    <row r="163" spans="1:12" ht="30">
      <c r="A163" s="58" t="s">
        <v>64</v>
      </c>
      <c r="B163" s="59" t="s">
        <v>15</v>
      </c>
      <c r="C163" s="59" t="s">
        <v>134</v>
      </c>
      <c r="D163" s="59" t="s">
        <v>17</v>
      </c>
      <c r="E163" s="59" t="s">
        <v>125</v>
      </c>
      <c r="F163" s="59" t="s">
        <v>65</v>
      </c>
      <c r="G163" s="61">
        <v>7634.5</v>
      </c>
      <c r="H163" s="61">
        <f>H164</f>
        <v>7634.4751800000004</v>
      </c>
      <c r="I163" s="61">
        <f t="shared" si="81"/>
        <v>7634.4751800000004</v>
      </c>
      <c r="J163" s="61">
        <f t="shared" si="81"/>
        <v>7634.4751800000004</v>
      </c>
      <c r="K163" s="61">
        <f t="shared" si="73"/>
        <v>99.999674896849839</v>
      </c>
      <c r="L163" s="61">
        <f t="shared" si="74"/>
        <v>100</v>
      </c>
    </row>
    <row r="164" spans="1:12" ht="30">
      <c r="A164" s="58" t="s">
        <v>66</v>
      </c>
      <c r="B164" s="59" t="s">
        <v>15</v>
      </c>
      <c r="C164" s="59" t="s">
        <v>134</v>
      </c>
      <c r="D164" s="59" t="s">
        <v>17</v>
      </c>
      <c r="E164" s="59" t="s">
        <v>125</v>
      </c>
      <c r="F164" s="59" t="s">
        <v>67</v>
      </c>
      <c r="G164" s="61">
        <v>7634.5</v>
      </c>
      <c r="H164" s="61">
        <v>7634.4751800000004</v>
      </c>
      <c r="I164" s="61">
        <v>7634.4751800000004</v>
      </c>
      <c r="J164" s="61">
        <v>7634.4751800000004</v>
      </c>
      <c r="K164" s="61">
        <f t="shared" si="73"/>
        <v>99.999674896849839</v>
      </c>
      <c r="L164" s="61">
        <f t="shared" si="74"/>
        <v>100</v>
      </c>
    </row>
    <row r="165" spans="1:12" ht="30">
      <c r="A165" s="58" t="s">
        <v>136</v>
      </c>
      <c r="B165" s="59" t="s">
        <v>15</v>
      </c>
      <c r="C165" s="59" t="s">
        <v>134</v>
      </c>
      <c r="D165" s="59" t="s">
        <v>17</v>
      </c>
      <c r="E165" s="59" t="s">
        <v>137</v>
      </c>
      <c r="F165" s="60" t="s">
        <v>0</v>
      </c>
      <c r="G165" s="61">
        <v>84800</v>
      </c>
      <c r="H165" s="61">
        <f>H166+H168</f>
        <v>84800</v>
      </c>
      <c r="I165" s="61">
        <f t="shared" ref="I165:J165" si="82">I166+I168</f>
        <v>84715</v>
      </c>
      <c r="J165" s="61">
        <f t="shared" si="82"/>
        <v>84715</v>
      </c>
      <c r="K165" s="61">
        <f t="shared" si="73"/>
        <v>99.899764150943398</v>
      </c>
      <c r="L165" s="61">
        <f t="shared" si="74"/>
        <v>99.899764150943398</v>
      </c>
    </row>
    <row r="166" spans="1:12" ht="30">
      <c r="A166" s="58" t="s">
        <v>39</v>
      </c>
      <c r="B166" s="59" t="s">
        <v>15</v>
      </c>
      <c r="C166" s="59" t="s">
        <v>134</v>
      </c>
      <c r="D166" s="59" t="s">
        <v>17</v>
      </c>
      <c r="E166" s="59" t="s">
        <v>137</v>
      </c>
      <c r="F166" s="59" t="s">
        <v>40</v>
      </c>
      <c r="G166" s="61">
        <v>84700</v>
      </c>
      <c r="H166" s="61">
        <f>H167</f>
        <v>84700</v>
      </c>
      <c r="I166" s="61">
        <f t="shared" ref="I166:J166" si="83">I167</f>
        <v>84700</v>
      </c>
      <c r="J166" s="61">
        <f t="shared" si="83"/>
        <v>84700</v>
      </c>
      <c r="K166" s="61">
        <f t="shared" si="73"/>
        <v>100</v>
      </c>
      <c r="L166" s="61">
        <f t="shared" si="74"/>
        <v>100</v>
      </c>
    </row>
    <row r="167" spans="1:12" ht="15">
      <c r="A167" s="58" t="s">
        <v>41</v>
      </c>
      <c r="B167" s="59" t="s">
        <v>15</v>
      </c>
      <c r="C167" s="59" t="s">
        <v>134</v>
      </c>
      <c r="D167" s="59" t="s">
        <v>17</v>
      </c>
      <c r="E167" s="59" t="s">
        <v>137</v>
      </c>
      <c r="F167" s="59" t="s">
        <v>42</v>
      </c>
      <c r="G167" s="61">
        <v>84700</v>
      </c>
      <c r="H167" s="61">
        <v>84700</v>
      </c>
      <c r="I167" s="61">
        <v>84700</v>
      </c>
      <c r="J167" s="61">
        <v>84700</v>
      </c>
      <c r="K167" s="61">
        <f t="shared" si="73"/>
        <v>100</v>
      </c>
      <c r="L167" s="61">
        <f t="shared" si="74"/>
        <v>100</v>
      </c>
    </row>
    <row r="168" spans="1:12" ht="15">
      <c r="A168" s="58" t="s">
        <v>26</v>
      </c>
      <c r="B168" s="59" t="s">
        <v>15</v>
      </c>
      <c r="C168" s="59" t="s">
        <v>134</v>
      </c>
      <c r="D168" s="59" t="s">
        <v>17</v>
      </c>
      <c r="E168" s="59" t="s">
        <v>137</v>
      </c>
      <c r="F168" s="59" t="s">
        <v>27</v>
      </c>
      <c r="G168" s="61">
        <v>100</v>
      </c>
      <c r="H168" s="61">
        <f>H169</f>
        <v>100</v>
      </c>
      <c r="I168" s="61">
        <f t="shared" ref="I168:J168" si="84">I169</f>
        <v>15</v>
      </c>
      <c r="J168" s="61">
        <f t="shared" si="84"/>
        <v>15</v>
      </c>
      <c r="K168" s="61">
        <f t="shared" si="73"/>
        <v>15</v>
      </c>
      <c r="L168" s="61">
        <f t="shared" si="74"/>
        <v>15</v>
      </c>
    </row>
    <row r="169" spans="1:12" ht="15">
      <c r="A169" s="58" t="s">
        <v>56</v>
      </c>
      <c r="B169" s="59" t="s">
        <v>15</v>
      </c>
      <c r="C169" s="59" t="s">
        <v>134</v>
      </c>
      <c r="D169" s="59" t="s">
        <v>17</v>
      </c>
      <c r="E169" s="59" t="s">
        <v>137</v>
      </c>
      <c r="F169" s="59" t="s">
        <v>57</v>
      </c>
      <c r="G169" s="61">
        <v>100</v>
      </c>
      <c r="H169" s="61">
        <v>100</v>
      </c>
      <c r="I169" s="61">
        <v>15</v>
      </c>
      <c r="J169" s="61">
        <v>15</v>
      </c>
      <c r="K169" s="61">
        <f t="shared" si="73"/>
        <v>15</v>
      </c>
      <c r="L169" s="61">
        <f t="shared" si="74"/>
        <v>15</v>
      </c>
    </row>
    <row r="170" spans="1:12" s="18" customFormat="1" ht="15">
      <c r="A170" s="58" t="s">
        <v>641</v>
      </c>
      <c r="B170" s="59" t="s">
        <v>15</v>
      </c>
      <c r="C170" s="59" t="s">
        <v>134</v>
      </c>
      <c r="D170" s="59" t="s">
        <v>17</v>
      </c>
      <c r="E170" s="37" t="s">
        <v>642</v>
      </c>
      <c r="F170" s="59"/>
      <c r="G170" s="61"/>
      <c r="H170" s="61">
        <f>H171</f>
        <v>10095.114020000001</v>
      </c>
      <c r="I170" s="61">
        <f t="shared" ref="I170:J172" si="85">I171</f>
        <v>10095.114020000001</v>
      </c>
      <c r="J170" s="61">
        <f t="shared" si="85"/>
        <v>10080.726559999999</v>
      </c>
      <c r="K170" s="61">
        <v>0</v>
      </c>
      <c r="L170" s="61">
        <f t="shared" ref="L170:L173" si="86">J170/H170*100</f>
        <v>99.857480955920877</v>
      </c>
    </row>
    <row r="171" spans="1:12" s="18" customFormat="1" ht="15">
      <c r="A171" s="58" t="s">
        <v>641</v>
      </c>
      <c r="B171" s="59" t="s">
        <v>15</v>
      </c>
      <c r="C171" s="59" t="s">
        <v>134</v>
      </c>
      <c r="D171" s="59" t="s">
        <v>17</v>
      </c>
      <c r="E171" s="37" t="s">
        <v>642</v>
      </c>
      <c r="F171" s="59"/>
      <c r="G171" s="61"/>
      <c r="H171" s="61">
        <f>H172</f>
        <v>10095.114020000001</v>
      </c>
      <c r="I171" s="61">
        <f t="shared" si="85"/>
        <v>10095.114020000001</v>
      </c>
      <c r="J171" s="61">
        <f t="shared" si="85"/>
        <v>10080.726559999999</v>
      </c>
      <c r="K171" s="61">
        <v>0</v>
      </c>
      <c r="L171" s="61">
        <f t="shared" si="86"/>
        <v>99.857480955920877</v>
      </c>
    </row>
    <row r="172" spans="1:12" s="18" customFormat="1" ht="30.75" customHeight="1">
      <c r="A172" s="58" t="s">
        <v>64</v>
      </c>
      <c r="B172" s="59" t="s">
        <v>15</v>
      </c>
      <c r="C172" s="59" t="s">
        <v>134</v>
      </c>
      <c r="D172" s="59" t="s">
        <v>17</v>
      </c>
      <c r="E172" s="37" t="s">
        <v>643</v>
      </c>
      <c r="F172" s="59">
        <v>200</v>
      </c>
      <c r="G172" s="61"/>
      <c r="H172" s="61">
        <f>H173</f>
        <v>10095.114020000001</v>
      </c>
      <c r="I172" s="61">
        <f t="shared" si="85"/>
        <v>10095.114020000001</v>
      </c>
      <c r="J172" s="61">
        <f t="shared" si="85"/>
        <v>10080.726559999999</v>
      </c>
      <c r="K172" s="61">
        <v>0</v>
      </c>
      <c r="L172" s="61">
        <f t="shared" si="86"/>
        <v>99.857480955920877</v>
      </c>
    </row>
    <row r="173" spans="1:12" ht="30">
      <c r="A173" s="58" t="s">
        <v>66</v>
      </c>
      <c r="B173" s="59" t="s">
        <v>15</v>
      </c>
      <c r="C173" s="59" t="s">
        <v>134</v>
      </c>
      <c r="D173" s="59" t="s">
        <v>17</v>
      </c>
      <c r="E173" s="37" t="s">
        <v>643</v>
      </c>
      <c r="F173" s="59">
        <v>240</v>
      </c>
      <c r="G173" s="63" t="s">
        <v>0</v>
      </c>
      <c r="H173" s="61">
        <v>10095.114020000001</v>
      </c>
      <c r="I173" s="61">
        <v>10095.114020000001</v>
      </c>
      <c r="J173" s="61">
        <v>10080.726559999999</v>
      </c>
      <c r="K173" s="61">
        <v>0</v>
      </c>
      <c r="L173" s="61">
        <f t="shared" si="86"/>
        <v>99.857480955920877</v>
      </c>
    </row>
    <row r="174" spans="1:12" s="18" customFormat="1" ht="15">
      <c r="A174" s="58"/>
      <c r="B174" s="59"/>
      <c r="C174" s="59"/>
      <c r="D174" s="59"/>
      <c r="E174" s="37"/>
      <c r="F174" s="59"/>
      <c r="G174" s="63"/>
      <c r="H174" s="61"/>
      <c r="I174" s="61"/>
      <c r="J174" s="61"/>
      <c r="K174" s="61"/>
      <c r="L174" s="61"/>
    </row>
    <row r="175" spans="1:12" ht="15">
      <c r="A175" s="58" t="s">
        <v>138</v>
      </c>
      <c r="B175" s="59" t="s">
        <v>15</v>
      </c>
      <c r="C175" s="59" t="s">
        <v>46</v>
      </c>
      <c r="D175" s="60" t="s">
        <v>0</v>
      </c>
      <c r="E175" s="37"/>
      <c r="F175" s="60" t="s">
        <v>0</v>
      </c>
      <c r="G175" s="61">
        <v>4256.8999999999996</v>
      </c>
      <c r="H175" s="61">
        <f>H176</f>
        <v>4256.8639700000003</v>
      </c>
      <c r="I175" s="61">
        <f t="shared" ref="I175:J177" si="87">I176</f>
        <v>4256.8639700000003</v>
      </c>
      <c r="J175" s="61">
        <f t="shared" si="87"/>
        <v>4281.8261999999995</v>
      </c>
      <c r="K175" s="61">
        <f t="shared" si="73"/>
        <v>100.58554816885528</v>
      </c>
      <c r="L175" s="61">
        <f t="shared" si="74"/>
        <v>100.5863995226514</v>
      </c>
    </row>
    <row r="176" spans="1:12" ht="15">
      <c r="A176" s="58" t="s">
        <v>139</v>
      </c>
      <c r="B176" s="59" t="s">
        <v>15</v>
      </c>
      <c r="C176" s="59" t="s">
        <v>46</v>
      </c>
      <c r="D176" s="59" t="s">
        <v>17</v>
      </c>
      <c r="E176" s="60" t="s">
        <v>0</v>
      </c>
      <c r="F176" s="60" t="s">
        <v>0</v>
      </c>
      <c r="G176" s="61">
        <v>4256.8999999999996</v>
      </c>
      <c r="H176" s="61">
        <f>H177</f>
        <v>4256.8639700000003</v>
      </c>
      <c r="I176" s="61">
        <f t="shared" si="87"/>
        <v>4256.8639700000003</v>
      </c>
      <c r="J176" s="61">
        <f t="shared" si="87"/>
        <v>4281.8261999999995</v>
      </c>
      <c r="K176" s="61">
        <f t="shared" si="73"/>
        <v>100.58554816885528</v>
      </c>
      <c r="L176" s="61">
        <f t="shared" si="74"/>
        <v>100.5863995226514</v>
      </c>
    </row>
    <row r="177" spans="1:12" ht="30">
      <c r="A177" s="58" t="s">
        <v>140</v>
      </c>
      <c r="B177" s="59" t="s">
        <v>15</v>
      </c>
      <c r="C177" s="59" t="s">
        <v>46</v>
      </c>
      <c r="D177" s="59" t="s">
        <v>17</v>
      </c>
      <c r="E177" s="59" t="s">
        <v>141</v>
      </c>
      <c r="F177" s="60" t="s">
        <v>0</v>
      </c>
      <c r="G177" s="61">
        <v>4256.8999999999996</v>
      </c>
      <c r="H177" s="61">
        <f>H178</f>
        <v>4256.8639700000003</v>
      </c>
      <c r="I177" s="61">
        <f t="shared" si="87"/>
        <v>4256.8639700000003</v>
      </c>
      <c r="J177" s="61">
        <f t="shared" si="87"/>
        <v>4281.8261999999995</v>
      </c>
      <c r="K177" s="61">
        <f t="shared" si="73"/>
        <v>100.58554816885528</v>
      </c>
      <c r="L177" s="61">
        <f t="shared" si="74"/>
        <v>100.5863995226514</v>
      </c>
    </row>
    <row r="178" spans="1:12" ht="30">
      <c r="A178" s="58" t="s">
        <v>142</v>
      </c>
      <c r="B178" s="59" t="s">
        <v>15</v>
      </c>
      <c r="C178" s="59" t="s">
        <v>46</v>
      </c>
      <c r="D178" s="59" t="s">
        <v>17</v>
      </c>
      <c r="E178" s="59" t="s">
        <v>143</v>
      </c>
      <c r="F178" s="60" t="s">
        <v>0</v>
      </c>
      <c r="G178" s="61">
        <v>4256.8999999999996</v>
      </c>
      <c r="H178" s="61">
        <f>H179+H182</f>
        <v>4256.8639700000003</v>
      </c>
      <c r="I178" s="61">
        <f t="shared" ref="I178:J178" si="88">I179+I182</f>
        <v>4256.8639700000003</v>
      </c>
      <c r="J178" s="61">
        <f t="shared" si="88"/>
        <v>4281.8261999999995</v>
      </c>
      <c r="K178" s="61">
        <f t="shared" si="73"/>
        <v>100.58554816885528</v>
      </c>
      <c r="L178" s="61">
        <f t="shared" si="74"/>
        <v>100.5863995226514</v>
      </c>
    </row>
    <row r="179" spans="1:12" ht="30">
      <c r="A179" s="58" t="s">
        <v>76</v>
      </c>
      <c r="B179" s="59" t="s">
        <v>15</v>
      </c>
      <c r="C179" s="59" t="s">
        <v>46</v>
      </c>
      <c r="D179" s="59" t="s">
        <v>17</v>
      </c>
      <c r="E179" s="59" t="s">
        <v>144</v>
      </c>
      <c r="F179" s="60" t="s">
        <v>0</v>
      </c>
      <c r="G179" s="61">
        <v>2471.9</v>
      </c>
      <c r="H179" s="61">
        <f>H180</f>
        <v>2471.8639699999999</v>
      </c>
      <c r="I179" s="61">
        <f t="shared" ref="I179:J180" si="89">I180</f>
        <v>2471.8639699999999</v>
      </c>
      <c r="J179" s="61">
        <f t="shared" si="89"/>
        <v>2496.8262</v>
      </c>
      <c r="K179" s="61">
        <f t="shared" si="73"/>
        <v>101.00838221610906</v>
      </c>
      <c r="L179" s="61">
        <f t="shared" si="74"/>
        <v>101.00985451881482</v>
      </c>
    </row>
    <row r="180" spans="1:12" ht="30">
      <c r="A180" s="58" t="s">
        <v>64</v>
      </c>
      <c r="B180" s="59" t="s">
        <v>15</v>
      </c>
      <c r="C180" s="59" t="s">
        <v>46</v>
      </c>
      <c r="D180" s="59" t="s">
        <v>17</v>
      </c>
      <c r="E180" s="59" t="s">
        <v>144</v>
      </c>
      <c r="F180" s="59" t="s">
        <v>65</v>
      </c>
      <c r="G180" s="61">
        <v>2471.9</v>
      </c>
      <c r="H180" s="61">
        <f>H181</f>
        <v>2471.8639699999999</v>
      </c>
      <c r="I180" s="61">
        <f t="shared" si="89"/>
        <v>2471.8639699999999</v>
      </c>
      <c r="J180" s="61">
        <f t="shared" si="89"/>
        <v>2496.8262</v>
      </c>
      <c r="K180" s="61">
        <f t="shared" si="73"/>
        <v>101.00838221610906</v>
      </c>
      <c r="L180" s="61">
        <f t="shared" si="74"/>
        <v>101.00985451881482</v>
      </c>
    </row>
    <row r="181" spans="1:12" ht="30">
      <c r="A181" s="58" t="s">
        <v>66</v>
      </c>
      <c r="B181" s="59" t="s">
        <v>15</v>
      </c>
      <c r="C181" s="59" t="s">
        <v>46</v>
      </c>
      <c r="D181" s="59" t="s">
        <v>17</v>
      </c>
      <c r="E181" s="59" t="s">
        <v>144</v>
      </c>
      <c r="F181" s="59" t="s">
        <v>67</v>
      </c>
      <c r="G181" s="61">
        <v>2471.9</v>
      </c>
      <c r="H181" s="61">
        <v>2471.8639699999999</v>
      </c>
      <c r="I181" s="61">
        <v>2471.8639699999999</v>
      </c>
      <c r="J181" s="82">
        <f>2471.86397+24.96223</f>
        <v>2496.8262</v>
      </c>
      <c r="K181" s="61">
        <f t="shared" si="73"/>
        <v>101.00838221610906</v>
      </c>
      <c r="L181" s="61">
        <f t="shared" si="74"/>
        <v>101.00985451881482</v>
      </c>
    </row>
    <row r="182" spans="1:12" ht="45">
      <c r="A182" s="58" t="s">
        <v>37</v>
      </c>
      <c r="B182" s="59" t="s">
        <v>15</v>
      </c>
      <c r="C182" s="59" t="s">
        <v>46</v>
      </c>
      <c r="D182" s="59" t="s">
        <v>17</v>
      </c>
      <c r="E182" s="59" t="s">
        <v>145</v>
      </c>
      <c r="F182" s="60" t="s">
        <v>0</v>
      </c>
      <c r="G182" s="61">
        <v>1785</v>
      </c>
      <c r="H182" s="61">
        <f>H183</f>
        <v>1785</v>
      </c>
      <c r="I182" s="61">
        <f t="shared" ref="I182:J183" si="90">I183</f>
        <v>1785</v>
      </c>
      <c r="J182" s="61">
        <f t="shared" si="90"/>
        <v>1785</v>
      </c>
      <c r="K182" s="61">
        <f t="shared" si="73"/>
        <v>100</v>
      </c>
      <c r="L182" s="61">
        <f t="shared" si="74"/>
        <v>100</v>
      </c>
    </row>
    <row r="183" spans="1:12" ht="30">
      <c r="A183" s="58" t="s">
        <v>39</v>
      </c>
      <c r="B183" s="59" t="s">
        <v>15</v>
      </c>
      <c r="C183" s="59" t="s">
        <v>46</v>
      </c>
      <c r="D183" s="59" t="s">
        <v>17</v>
      </c>
      <c r="E183" s="59" t="s">
        <v>145</v>
      </c>
      <c r="F183" s="59" t="s">
        <v>40</v>
      </c>
      <c r="G183" s="61">
        <v>1785</v>
      </c>
      <c r="H183" s="61">
        <f>H184</f>
        <v>1785</v>
      </c>
      <c r="I183" s="61">
        <f t="shared" si="90"/>
        <v>1785</v>
      </c>
      <c r="J183" s="61">
        <f t="shared" si="90"/>
        <v>1785</v>
      </c>
      <c r="K183" s="61">
        <f t="shared" si="73"/>
        <v>100</v>
      </c>
      <c r="L183" s="61">
        <f t="shared" si="74"/>
        <v>100</v>
      </c>
    </row>
    <row r="184" spans="1:12" ht="15">
      <c r="A184" s="58" t="s">
        <v>41</v>
      </c>
      <c r="B184" s="59" t="s">
        <v>15</v>
      </c>
      <c r="C184" s="59" t="s">
        <v>46</v>
      </c>
      <c r="D184" s="59" t="s">
        <v>17</v>
      </c>
      <c r="E184" s="59" t="s">
        <v>145</v>
      </c>
      <c r="F184" s="59" t="s">
        <v>42</v>
      </c>
      <c r="G184" s="61">
        <v>1785</v>
      </c>
      <c r="H184" s="61">
        <v>1785</v>
      </c>
      <c r="I184" s="61">
        <v>1785</v>
      </c>
      <c r="J184" s="61">
        <v>1785</v>
      </c>
      <c r="K184" s="61">
        <f t="shared" si="73"/>
        <v>100</v>
      </c>
      <c r="L184" s="61">
        <f t="shared" si="74"/>
        <v>100</v>
      </c>
    </row>
    <row r="185" spans="1:12" ht="15">
      <c r="A185" s="62" t="s">
        <v>0</v>
      </c>
      <c r="B185" s="60" t="s">
        <v>0</v>
      </c>
      <c r="C185" s="60" t="s">
        <v>0</v>
      </c>
      <c r="D185" s="60" t="s">
        <v>0</v>
      </c>
      <c r="E185" s="60" t="s">
        <v>0</v>
      </c>
      <c r="F185" s="60" t="s">
        <v>0</v>
      </c>
      <c r="G185" s="63" t="s">
        <v>0</v>
      </c>
      <c r="H185" s="63"/>
      <c r="I185" s="63"/>
      <c r="J185" s="63"/>
      <c r="K185" s="63"/>
      <c r="L185" s="63"/>
    </row>
    <row r="186" spans="1:12" ht="15">
      <c r="A186" s="58" t="s">
        <v>146</v>
      </c>
      <c r="B186" s="59" t="s">
        <v>15</v>
      </c>
      <c r="C186" s="59" t="s">
        <v>147</v>
      </c>
      <c r="D186" s="60" t="s">
        <v>0</v>
      </c>
      <c r="E186" s="60" t="s">
        <v>0</v>
      </c>
      <c r="F186" s="60" t="s">
        <v>0</v>
      </c>
      <c r="G186" s="61">
        <v>34243.4</v>
      </c>
      <c r="H186" s="61">
        <f t="shared" ref="H186:H191" si="91">H187</f>
        <v>18230.905999999999</v>
      </c>
      <c r="I186" s="61">
        <f t="shared" ref="I186:J191" si="92">I187</f>
        <v>10073.987999999999</v>
      </c>
      <c r="J186" s="61">
        <f t="shared" si="92"/>
        <v>10073.987999999999</v>
      </c>
      <c r="K186" s="61">
        <f t="shared" si="73"/>
        <v>29.418772668601829</v>
      </c>
      <c r="L186" s="61">
        <f t="shared" si="74"/>
        <v>55.257747475632854</v>
      </c>
    </row>
    <row r="187" spans="1:12" ht="15">
      <c r="A187" s="58" t="s">
        <v>148</v>
      </c>
      <c r="B187" s="59" t="s">
        <v>15</v>
      </c>
      <c r="C187" s="59" t="s">
        <v>147</v>
      </c>
      <c r="D187" s="59" t="s">
        <v>149</v>
      </c>
      <c r="E187" s="60" t="s">
        <v>0</v>
      </c>
      <c r="F187" s="60" t="s">
        <v>0</v>
      </c>
      <c r="G187" s="61">
        <v>34243.4</v>
      </c>
      <c r="H187" s="61">
        <f t="shared" si="91"/>
        <v>18230.905999999999</v>
      </c>
      <c r="I187" s="61">
        <f t="shared" si="92"/>
        <v>10073.987999999999</v>
      </c>
      <c r="J187" s="61">
        <f t="shared" si="92"/>
        <v>10073.987999999999</v>
      </c>
      <c r="K187" s="61">
        <f t="shared" si="73"/>
        <v>29.418772668601829</v>
      </c>
      <c r="L187" s="61">
        <f t="shared" si="74"/>
        <v>55.257747475632854</v>
      </c>
    </row>
    <row r="188" spans="1:12" ht="60">
      <c r="A188" s="58" t="s">
        <v>20</v>
      </c>
      <c r="B188" s="59" t="s">
        <v>15</v>
      </c>
      <c r="C188" s="59" t="s">
        <v>147</v>
      </c>
      <c r="D188" s="59" t="s">
        <v>149</v>
      </c>
      <c r="E188" s="59" t="s">
        <v>21</v>
      </c>
      <c r="F188" s="60" t="s">
        <v>0</v>
      </c>
      <c r="G188" s="61">
        <v>34243.4</v>
      </c>
      <c r="H188" s="61">
        <f t="shared" si="91"/>
        <v>18230.905999999999</v>
      </c>
      <c r="I188" s="61">
        <f t="shared" si="92"/>
        <v>10073.987999999999</v>
      </c>
      <c r="J188" s="61">
        <f t="shared" si="92"/>
        <v>10073.987999999999</v>
      </c>
      <c r="K188" s="61">
        <f t="shared" si="73"/>
        <v>29.418772668601829</v>
      </c>
      <c r="L188" s="61">
        <f t="shared" si="74"/>
        <v>55.257747475632854</v>
      </c>
    </row>
    <row r="189" spans="1:12" ht="30">
      <c r="A189" s="58" t="s">
        <v>52</v>
      </c>
      <c r="B189" s="59" t="s">
        <v>15</v>
      </c>
      <c r="C189" s="59" t="s">
        <v>147</v>
      </c>
      <c r="D189" s="59" t="s">
        <v>149</v>
      </c>
      <c r="E189" s="59" t="s">
        <v>53</v>
      </c>
      <c r="F189" s="60" t="s">
        <v>0</v>
      </c>
      <c r="G189" s="61">
        <v>34243.4</v>
      </c>
      <c r="H189" s="61">
        <f t="shared" si="91"/>
        <v>18230.905999999999</v>
      </c>
      <c r="I189" s="61">
        <f t="shared" si="92"/>
        <v>10073.987999999999</v>
      </c>
      <c r="J189" s="61">
        <f t="shared" si="92"/>
        <v>10073.987999999999</v>
      </c>
      <c r="K189" s="61">
        <f t="shared" si="73"/>
        <v>29.418772668601829</v>
      </c>
      <c r="L189" s="61">
        <f t="shared" si="74"/>
        <v>55.257747475632854</v>
      </c>
    </row>
    <row r="190" spans="1:12" ht="30">
      <c r="A190" s="58" t="s">
        <v>150</v>
      </c>
      <c r="B190" s="59" t="s">
        <v>15</v>
      </c>
      <c r="C190" s="59" t="s">
        <v>147</v>
      </c>
      <c r="D190" s="59" t="s">
        <v>149</v>
      </c>
      <c r="E190" s="59" t="s">
        <v>151</v>
      </c>
      <c r="F190" s="60" t="s">
        <v>0</v>
      </c>
      <c r="G190" s="61">
        <v>34243.4</v>
      </c>
      <c r="H190" s="61">
        <f t="shared" si="91"/>
        <v>18230.905999999999</v>
      </c>
      <c r="I190" s="61">
        <f t="shared" si="92"/>
        <v>10073.987999999999</v>
      </c>
      <c r="J190" s="61">
        <f t="shared" si="92"/>
        <v>10073.987999999999</v>
      </c>
      <c r="K190" s="61">
        <f t="shared" si="73"/>
        <v>29.418772668601829</v>
      </c>
      <c r="L190" s="61">
        <f t="shared" si="74"/>
        <v>55.257747475632854</v>
      </c>
    </row>
    <row r="191" spans="1:12" ht="15">
      <c r="A191" s="58" t="s">
        <v>68</v>
      </c>
      <c r="B191" s="59" t="s">
        <v>15</v>
      </c>
      <c r="C191" s="59" t="s">
        <v>147</v>
      </c>
      <c r="D191" s="59" t="s">
        <v>149</v>
      </c>
      <c r="E191" s="59" t="s">
        <v>151</v>
      </c>
      <c r="F191" s="59" t="s">
        <v>69</v>
      </c>
      <c r="G191" s="61">
        <v>34243.4</v>
      </c>
      <c r="H191" s="61">
        <f t="shared" si="91"/>
        <v>18230.905999999999</v>
      </c>
      <c r="I191" s="61">
        <f t="shared" si="92"/>
        <v>10073.987999999999</v>
      </c>
      <c r="J191" s="61">
        <f t="shared" si="92"/>
        <v>10073.987999999999</v>
      </c>
      <c r="K191" s="61">
        <f t="shared" si="73"/>
        <v>29.418772668601829</v>
      </c>
      <c r="L191" s="61">
        <f t="shared" si="74"/>
        <v>55.257747475632854</v>
      </c>
    </row>
    <row r="192" spans="1:12" ht="30">
      <c r="A192" s="58" t="s">
        <v>80</v>
      </c>
      <c r="B192" s="59" t="s">
        <v>15</v>
      </c>
      <c r="C192" s="59" t="s">
        <v>147</v>
      </c>
      <c r="D192" s="59" t="s">
        <v>149</v>
      </c>
      <c r="E192" s="59" t="s">
        <v>151</v>
      </c>
      <c r="F192" s="59" t="s">
        <v>81</v>
      </c>
      <c r="G192" s="61">
        <v>34243.4</v>
      </c>
      <c r="H192" s="61">
        <v>18230.905999999999</v>
      </c>
      <c r="I192" s="61">
        <v>10073.987999999999</v>
      </c>
      <c r="J192" s="61">
        <v>10073.987999999999</v>
      </c>
      <c r="K192" s="61">
        <f t="shared" si="73"/>
        <v>29.418772668601829</v>
      </c>
      <c r="L192" s="61">
        <f t="shared" si="74"/>
        <v>55.257747475632854</v>
      </c>
    </row>
    <row r="193" spans="1:12" ht="15">
      <c r="A193" s="62" t="s">
        <v>0</v>
      </c>
      <c r="B193" s="60" t="s">
        <v>0</v>
      </c>
      <c r="C193" s="60" t="s">
        <v>0</v>
      </c>
      <c r="D193" s="60" t="s">
        <v>0</v>
      </c>
      <c r="E193" s="60" t="s">
        <v>0</v>
      </c>
      <c r="F193" s="60" t="s">
        <v>0</v>
      </c>
      <c r="G193" s="63" t="s">
        <v>0</v>
      </c>
      <c r="H193" s="63"/>
      <c r="I193" s="63"/>
      <c r="J193" s="63"/>
      <c r="K193" s="63"/>
      <c r="L193" s="63"/>
    </row>
    <row r="194" spans="1:12" ht="15">
      <c r="A194" s="58" t="s">
        <v>152</v>
      </c>
      <c r="B194" s="59" t="s">
        <v>15</v>
      </c>
      <c r="C194" s="59" t="s">
        <v>153</v>
      </c>
      <c r="D194" s="60" t="s">
        <v>0</v>
      </c>
      <c r="E194" s="60" t="s">
        <v>0</v>
      </c>
      <c r="F194" s="60" t="s">
        <v>0</v>
      </c>
      <c r="G194" s="61">
        <v>138779.4</v>
      </c>
      <c r="H194" s="61">
        <f>H195</f>
        <v>138779.41195000001</v>
      </c>
      <c r="I194" s="61">
        <f t="shared" ref="I194:J196" si="93">I195</f>
        <v>138779.41195000001</v>
      </c>
      <c r="J194" s="61">
        <f t="shared" si="93"/>
        <v>138779.41195000001</v>
      </c>
      <c r="K194" s="61">
        <f t="shared" si="73"/>
        <v>100.00000861078806</v>
      </c>
      <c r="L194" s="61">
        <f t="shared" si="74"/>
        <v>100</v>
      </c>
    </row>
    <row r="195" spans="1:12" ht="15">
      <c r="A195" s="58" t="s">
        <v>154</v>
      </c>
      <c r="B195" s="59" t="s">
        <v>15</v>
      </c>
      <c r="C195" s="59" t="s">
        <v>153</v>
      </c>
      <c r="D195" s="59" t="s">
        <v>106</v>
      </c>
      <c r="E195" s="60" t="s">
        <v>0</v>
      </c>
      <c r="F195" s="60" t="s">
        <v>0</v>
      </c>
      <c r="G195" s="61">
        <v>138779.4</v>
      </c>
      <c r="H195" s="61">
        <f>H196</f>
        <v>138779.41195000001</v>
      </c>
      <c r="I195" s="61">
        <f t="shared" si="93"/>
        <v>138779.41195000001</v>
      </c>
      <c r="J195" s="61">
        <f t="shared" si="93"/>
        <v>138779.41195000001</v>
      </c>
      <c r="K195" s="61">
        <f t="shared" si="73"/>
        <v>100.00000861078806</v>
      </c>
      <c r="L195" s="61">
        <f t="shared" si="74"/>
        <v>100</v>
      </c>
    </row>
    <row r="196" spans="1:12" ht="75">
      <c r="A196" s="58" t="s">
        <v>155</v>
      </c>
      <c r="B196" s="59" t="s">
        <v>15</v>
      </c>
      <c r="C196" s="59" t="s">
        <v>153</v>
      </c>
      <c r="D196" s="59" t="s">
        <v>106</v>
      </c>
      <c r="E196" s="59" t="s">
        <v>156</v>
      </c>
      <c r="F196" s="60" t="s">
        <v>0</v>
      </c>
      <c r="G196" s="61">
        <v>138779.4</v>
      </c>
      <c r="H196" s="61">
        <f>H197</f>
        <v>138779.41195000001</v>
      </c>
      <c r="I196" s="61">
        <f t="shared" si="93"/>
        <v>138779.41195000001</v>
      </c>
      <c r="J196" s="61">
        <f t="shared" si="93"/>
        <v>138779.41195000001</v>
      </c>
      <c r="K196" s="61">
        <f t="shared" si="73"/>
        <v>100.00000861078806</v>
      </c>
      <c r="L196" s="61">
        <f t="shared" si="74"/>
        <v>100</v>
      </c>
    </row>
    <row r="197" spans="1:12" ht="15">
      <c r="A197" s="58" t="s">
        <v>157</v>
      </c>
      <c r="B197" s="59" t="s">
        <v>15</v>
      </c>
      <c r="C197" s="59" t="s">
        <v>153</v>
      </c>
      <c r="D197" s="59" t="s">
        <v>106</v>
      </c>
      <c r="E197" s="59" t="s">
        <v>158</v>
      </c>
      <c r="F197" s="60" t="s">
        <v>0</v>
      </c>
      <c r="G197" s="61">
        <v>138779.4</v>
      </c>
      <c r="H197" s="61">
        <f>H198+H201+H204</f>
        <v>138779.41195000001</v>
      </c>
      <c r="I197" s="61">
        <f t="shared" ref="I197:J197" si="94">I198+I201+I204</f>
        <v>138779.41195000001</v>
      </c>
      <c r="J197" s="61">
        <f t="shared" si="94"/>
        <v>138779.41195000001</v>
      </c>
      <c r="K197" s="61">
        <f t="shared" si="73"/>
        <v>100.00000861078806</v>
      </c>
      <c r="L197" s="61">
        <f t="shared" si="74"/>
        <v>100</v>
      </c>
    </row>
    <row r="198" spans="1:12" ht="45">
      <c r="A198" s="58" t="s">
        <v>37</v>
      </c>
      <c r="B198" s="59" t="s">
        <v>15</v>
      </c>
      <c r="C198" s="59" t="s">
        <v>153</v>
      </c>
      <c r="D198" s="59" t="s">
        <v>106</v>
      </c>
      <c r="E198" s="59" t="s">
        <v>159</v>
      </c>
      <c r="F198" s="60" t="s">
        <v>0</v>
      </c>
      <c r="G198" s="61">
        <v>68521.600000000006</v>
      </c>
      <c r="H198" s="61">
        <f>H199</f>
        <v>68521.62599</v>
      </c>
      <c r="I198" s="61">
        <f t="shared" ref="I198:J199" si="95">I199</f>
        <v>68521.62599</v>
      </c>
      <c r="J198" s="61">
        <f t="shared" si="95"/>
        <v>68521.62599</v>
      </c>
      <c r="K198" s="61">
        <f t="shared" si="73"/>
        <v>100.00003792964553</v>
      </c>
      <c r="L198" s="61">
        <f t="shared" si="74"/>
        <v>100</v>
      </c>
    </row>
    <row r="199" spans="1:12" ht="30">
      <c r="A199" s="58" t="s">
        <v>39</v>
      </c>
      <c r="B199" s="59" t="s">
        <v>15</v>
      </c>
      <c r="C199" s="59" t="s">
        <v>153</v>
      </c>
      <c r="D199" s="59" t="s">
        <v>106</v>
      </c>
      <c r="E199" s="59" t="s">
        <v>159</v>
      </c>
      <c r="F199" s="59" t="s">
        <v>40</v>
      </c>
      <c r="G199" s="61">
        <v>68521.600000000006</v>
      </c>
      <c r="H199" s="61">
        <f>H200</f>
        <v>68521.62599</v>
      </c>
      <c r="I199" s="61">
        <f t="shared" si="95"/>
        <v>68521.62599</v>
      </c>
      <c r="J199" s="61">
        <f t="shared" si="95"/>
        <v>68521.62599</v>
      </c>
      <c r="K199" s="61">
        <f t="shared" si="73"/>
        <v>100.00003792964553</v>
      </c>
      <c r="L199" s="61">
        <f t="shared" si="74"/>
        <v>100</v>
      </c>
    </row>
    <row r="200" spans="1:12" ht="15">
      <c r="A200" s="58" t="s">
        <v>41</v>
      </c>
      <c r="B200" s="59" t="s">
        <v>15</v>
      </c>
      <c r="C200" s="59" t="s">
        <v>153</v>
      </c>
      <c r="D200" s="59" t="s">
        <v>106</v>
      </c>
      <c r="E200" s="59" t="s">
        <v>159</v>
      </c>
      <c r="F200" s="59" t="s">
        <v>42</v>
      </c>
      <c r="G200" s="61">
        <v>68521.600000000006</v>
      </c>
      <c r="H200" s="61">
        <v>68521.62599</v>
      </c>
      <c r="I200" s="61">
        <v>68521.62599</v>
      </c>
      <c r="J200" s="61">
        <v>68521.62599</v>
      </c>
      <c r="K200" s="61">
        <f t="shared" si="73"/>
        <v>100.00003792964553</v>
      </c>
      <c r="L200" s="61">
        <f t="shared" si="74"/>
        <v>100</v>
      </c>
    </row>
    <row r="201" spans="1:12" ht="30">
      <c r="A201" s="58" t="s">
        <v>107</v>
      </c>
      <c r="B201" s="59" t="s">
        <v>15</v>
      </c>
      <c r="C201" s="59" t="s">
        <v>153</v>
      </c>
      <c r="D201" s="59" t="s">
        <v>106</v>
      </c>
      <c r="E201" s="59" t="s">
        <v>160</v>
      </c>
      <c r="F201" s="60" t="s">
        <v>0</v>
      </c>
      <c r="G201" s="61">
        <v>11942.7</v>
      </c>
      <c r="H201" s="61">
        <f>H202</f>
        <v>11942.685960000001</v>
      </c>
      <c r="I201" s="61">
        <f t="shared" ref="I201:J202" si="96">I202</f>
        <v>11942.685960000001</v>
      </c>
      <c r="J201" s="61">
        <f t="shared" si="96"/>
        <v>11942.685960000001</v>
      </c>
      <c r="K201" s="61">
        <f t="shared" si="73"/>
        <v>99.999882438644534</v>
      </c>
      <c r="L201" s="61">
        <f t="shared" si="74"/>
        <v>100</v>
      </c>
    </row>
    <row r="202" spans="1:12" ht="15">
      <c r="A202" s="58" t="s">
        <v>26</v>
      </c>
      <c r="B202" s="59" t="s">
        <v>15</v>
      </c>
      <c r="C202" s="59" t="s">
        <v>153</v>
      </c>
      <c r="D202" s="59" t="s">
        <v>106</v>
      </c>
      <c r="E202" s="59" t="s">
        <v>160</v>
      </c>
      <c r="F202" s="59" t="s">
        <v>27</v>
      </c>
      <c r="G202" s="61">
        <v>11942.7</v>
      </c>
      <c r="H202" s="61">
        <f>H203</f>
        <v>11942.685960000001</v>
      </c>
      <c r="I202" s="61">
        <f t="shared" si="96"/>
        <v>11942.685960000001</v>
      </c>
      <c r="J202" s="61">
        <f t="shared" si="96"/>
        <v>11942.685960000001</v>
      </c>
      <c r="K202" s="61">
        <f t="shared" si="73"/>
        <v>99.999882438644534</v>
      </c>
      <c r="L202" s="61">
        <f t="shared" si="74"/>
        <v>100</v>
      </c>
    </row>
    <row r="203" spans="1:12" ht="15">
      <c r="A203" s="58" t="s">
        <v>56</v>
      </c>
      <c r="B203" s="59" t="s">
        <v>15</v>
      </c>
      <c r="C203" s="59" t="s">
        <v>153</v>
      </c>
      <c r="D203" s="59" t="s">
        <v>106</v>
      </c>
      <c r="E203" s="59" t="s">
        <v>160</v>
      </c>
      <c r="F203" s="59" t="s">
        <v>57</v>
      </c>
      <c r="G203" s="61">
        <v>11942.7</v>
      </c>
      <c r="H203" s="61">
        <v>11942.685960000001</v>
      </c>
      <c r="I203" s="61">
        <v>11942.685960000001</v>
      </c>
      <c r="J203" s="61">
        <v>11942.685960000001</v>
      </c>
      <c r="K203" s="61">
        <f t="shared" si="73"/>
        <v>99.999882438644534</v>
      </c>
      <c r="L203" s="61">
        <f t="shared" si="74"/>
        <v>100</v>
      </c>
    </row>
    <row r="204" spans="1:12" ht="105">
      <c r="A204" s="58" t="s">
        <v>161</v>
      </c>
      <c r="B204" s="59" t="s">
        <v>15</v>
      </c>
      <c r="C204" s="59" t="s">
        <v>153</v>
      </c>
      <c r="D204" s="59" t="s">
        <v>106</v>
      </c>
      <c r="E204" s="59" t="s">
        <v>162</v>
      </c>
      <c r="F204" s="60" t="s">
        <v>0</v>
      </c>
      <c r="G204" s="61">
        <v>58315.1</v>
      </c>
      <c r="H204" s="61">
        <f>H205</f>
        <v>58315.1</v>
      </c>
      <c r="I204" s="61">
        <f t="shared" ref="I204:J205" si="97">I205</f>
        <v>58315.1</v>
      </c>
      <c r="J204" s="61">
        <f t="shared" si="97"/>
        <v>58315.1</v>
      </c>
      <c r="K204" s="61">
        <f t="shared" si="73"/>
        <v>100</v>
      </c>
      <c r="L204" s="61">
        <f t="shared" si="74"/>
        <v>100</v>
      </c>
    </row>
    <row r="205" spans="1:12" ht="15">
      <c r="A205" s="58" t="s">
        <v>72</v>
      </c>
      <c r="B205" s="59" t="s">
        <v>15</v>
      </c>
      <c r="C205" s="59" t="s">
        <v>153</v>
      </c>
      <c r="D205" s="59" t="s">
        <v>106</v>
      </c>
      <c r="E205" s="59" t="s">
        <v>162</v>
      </c>
      <c r="F205" s="59" t="s">
        <v>73</v>
      </c>
      <c r="G205" s="61">
        <v>58315.1</v>
      </c>
      <c r="H205" s="61">
        <f>H206</f>
        <v>58315.1</v>
      </c>
      <c r="I205" s="61">
        <f t="shared" si="97"/>
        <v>58315.1</v>
      </c>
      <c r="J205" s="61">
        <f t="shared" si="97"/>
        <v>58315.1</v>
      </c>
      <c r="K205" s="61">
        <f t="shared" si="73"/>
        <v>100</v>
      </c>
      <c r="L205" s="61">
        <f t="shared" si="74"/>
        <v>100</v>
      </c>
    </row>
    <row r="206" spans="1:12" ht="15">
      <c r="A206" s="58" t="s">
        <v>74</v>
      </c>
      <c r="B206" s="59" t="s">
        <v>15</v>
      </c>
      <c r="C206" s="59" t="s">
        <v>153</v>
      </c>
      <c r="D206" s="59" t="s">
        <v>106</v>
      </c>
      <c r="E206" s="59" t="s">
        <v>162</v>
      </c>
      <c r="F206" s="59" t="s">
        <v>75</v>
      </c>
      <c r="G206" s="61">
        <v>58315.1</v>
      </c>
      <c r="H206" s="61">
        <v>58315.1</v>
      </c>
      <c r="I206" s="61">
        <v>58315.1</v>
      </c>
      <c r="J206" s="61">
        <v>58315.1</v>
      </c>
      <c r="K206" s="61">
        <f t="shared" si="73"/>
        <v>100</v>
      </c>
      <c r="L206" s="61">
        <f t="shared" si="74"/>
        <v>100</v>
      </c>
    </row>
    <row r="207" spans="1:12" ht="15">
      <c r="A207" s="66" t="s">
        <v>0</v>
      </c>
      <c r="B207" s="67" t="s">
        <v>0</v>
      </c>
      <c r="C207" s="60" t="s">
        <v>0</v>
      </c>
      <c r="D207" s="60" t="s">
        <v>0</v>
      </c>
      <c r="E207" s="60" t="s">
        <v>0</v>
      </c>
      <c r="F207" s="60" t="s">
        <v>0</v>
      </c>
      <c r="G207" s="68" t="s">
        <v>0</v>
      </c>
      <c r="H207" s="68"/>
      <c r="I207" s="68"/>
      <c r="J207" s="68"/>
      <c r="K207" s="68"/>
      <c r="L207" s="68"/>
    </row>
    <row r="208" spans="1:12" ht="42.75">
      <c r="A208" s="69" t="s">
        <v>163</v>
      </c>
      <c r="B208" s="70" t="s">
        <v>164</v>
      </c>
      <c r="C208" s="60" t="s">
        <v>0</v>
      </c>
      <c r="D208" s="60" t="s">
        <v>0</v>
      </c>
      <c r="E208" s="60" t="s">
        <v>0</v>
      </c>
      <c r="F208" s="60" t="s">
        <v>0</v>
      </c>
      <c r="G208" s="71">
        <v>6585003.7000000002</v>
      </c>
      <c r="H208" s="71">
        <f>H209+H217+H263+H369+H362</f>
        <v>6027651.1758799991</v>
      </c>
      <c r="I208" s="71">
        <f t="shared" ref="I208:J208" si="98">I209+I217+I263+I369+I362</f>
        <v>5058669.4238399994</v>
      </c>
      <c r="J208" s="71">
        <f t="shared" si="98"/>
        <v>5026908.3195499992</v>
      </c>
      <c r="K208" s="71">
        <f t="shared" si="73"/>
        <v>76.338731890917515</v>
      </c>
      <c r="L208" s="71">
        <f t="shared" si="74"/>
        <v>83.397465660678378</v>
      </c>
    </row>
    <row r="209" spans="1:12" ht="15">
      <c r="A209" s="58" t="s">
        <v>165</v>
      </c>
      <c r="B209" s="59" t="s">
        <v>164</v>
      </c>
      <c r="C209" s="59" t="s">
        <v>149</v>
      </c>
      <c r="D209" s="60" t="s">
        <v>0</v>
      </c>
      <c r="E209" s="60" t="s">
        <v>0</v>
      </c>
      <c r="F209" s="60" t="s">
        <v>0</v>
      </c>
      <c r="G209" s="61">
        <v>292.60000000000002</v>
      </c>
      <c r="H209" s="61">
        <f t="shared" ref="H209:H214" si="99">H210</f>
        <v>292.60000000000002</v>
      </c>
      <c r="I209" s="61">
        <f t="shared" ref="I209:J214" si="100">I210</f>
        <v>216.83803</v>
      </c>
      <c r="J209" s="61">
        <f t="shared" si="100"/>
        <v>216.83803</v>
      </c>
      <c r="K209" s="61">
        <f t="shared" si="73"/>
        <v>74.107323991797671</v>
      </c>
      <c r="L209" s="61">
        <f t="shared" si="74"/>
        <v>74.107323991797671</v>
      </c>
    </row>
    <row r="210" spans="1:12" ht="30">
      <c r="A210" s="58" t="s">
        <v>166</v>
      </c>
      <c r="B210" s="59" t="s">
        <v>164</v>
      </c>
      <c r="C210" s="59" t="s">
        <v>149</v>
      </c>
      <c r="D210" s="59" t="s">
        <v>46</v>
      </c>
      <c r="E210" s="60" t="s">
        <v>0</v>
      </c>
      <c r="F210" s="60" t="s">
        <v>0</v>
      </c>
      <c r="G210" s="61">
        <v>292.60000000000002</v>
      </c>
      <c r="H210" s="61">
        <f t="shared" si="99"/>
        <v>292.60000000000002</v>
      </c>
      <c r="I210" s="61">
        <f t="shared" si="100"/>
        <v>216.83803</v>
      </c>
      <c r="J210" s="61">
        <f t="shared" si="100"/>
        <v>216.83803</v>
      </c>
      <c r="K210" s="61">
        <f t="shared" si="73"/>
        <v>74.107323991797671</v>
      </c>
      <c r="L210" s="61">
        <f t="shared" si="74"/>
        <v>74.107323991797671</v>
      </c>
    </row>
    <row r="211" spans="1:12" ht="60">
      <c r="A211" s="58" t="s">
        <v>167</v>
      </c>
      <c r="B211" s="59" t="s">
        <v>164</v>
      </c>
      <c r="C211" s="59" t="s">
        <v>149</v>
      </c>
      <c r="D211" s="59" t="s">
        <v>46</v>
      </c>
      <c r="E211" s="59" t="s">
        <v>168</v>
      </c>
      <c r="F211" s="60" t="s">
        <v>0</v>
      </c>
      <c r="G211" s="61">
        <v>292.60000000000002</v>
      </c>
      <c r="H211" s="61">
        <f t="shared" si="99"/>
        <v>292.60000000000002</v>
      </c>
      <c r="I211" s="61">
        <f t="shared" si="100"/>
        <v>216.83803</v>
      </c>
      <c r="J211" s="61">
        <f t="shared" si="100"/>
        <v>216.83803</v>
      </c>
      <c r="K211" s="61">
        <f t="shared" si="73"/>
        <v>74.107323991797671</v>
      </c>
      <c r="L211" s="61">
        <f t="shared" si="74"/>
        <v>74.107323991797671</v>
      </c>
    </row>
    <row r="212" spans="1:12" ht="60">
      <c r="A212" s="58" t="s">
        <v>169</v>
      </c>
      <c r="B212" s="59" t="s">
        <v>164</v>
      </c>
      <c r="C212" s="59" t="s">
        <v>149</v>
      </c>
      <c r="D212" s="59" t="s">
        <v>46</v>
      </c>
      <c r="E212" s="59" t="s">
        <v>170</v>
      </c>
      <c r="F212" s="60" t="s">
        <v>0</v>
      </c>
      <c r="G212" s="61">
        <v>292.60000000000002</v>
      </c>
      <c r="H212" s="61">
        <f t="shared" si="99"/>
        <v>292.60000000000002</v>
      </c>
      <c r="I212" s="61">
        <f t="shared" si="100"/>
        <v>216.83803</v>
      </c>
      <c r="J212" s="61">
        <f t="shared" si="100"/>
        <v>216.83803</v>
      </c>
      <c r="K212" s="61">
        <f t="shared" si="73"/>
        <v>74.107323991797671</v>
      </c>
      <c r="L212" s="61">
        <f t="shared" si="74"/>
        <v>74.107323991797671</v>
      </c>
    </row>
    <row r="213" spans="1:12" ht="45">
      <c r="A213" s="58" t="s">
        <v>171</v>
      </c>
      <c r="B213" s="59" t="s">
        <v>164</v>
      </c>
      <c r="C213" s="59" t="s">
        <v>149</v>
      </c>
      <c r="D213" s="59" t="s">
        <v>46</v>
      </c>
      <c r="E213" s="59" t="s">
        <v>172</v>
      </c>
      <c r="F213" s="60" t="s">
        <v>0</v>
      </c>
      <c r="G213" s="61">
        <v>292.60000000000002</v>
      </c>
      <c r="H213" s="61">
        <f t="shared" si="99"/>
        <v>292.60000000000002</v>
      </c>
      <c r="I213" s="61">
        <f t="shared" si="100"/>
        <v>216.83803</v>
      </c>
      <c r="J213" s="61">
        <f t="shared" si="100"/>
        <v>216.83803</v>
      </c>
      <c r="K213" s="61">
        <f t="shared" si="73"/>
        <v>74.107323991797671</v>
      </c>
      <c r="L213" s="61">
        <f t="shared" si="74"/>
        <v>74.107323991797671</v>
      </c>
    </row>
    <row r="214" spans="1:12" ht="30">
      <c r="A214" s="58" t="s">
        <v>64</v>
      </c>
      <c r="B214" s="59" t="s">
        <v>164</v>
      </c>
      <c r="C214" s="59" t="s">
        <v>149</v>
      </c>
      <c r="D214" s="59" t="s">
        <v>46</v>
      </c>
      <c r="E214" s="59" t="s">
        <v>172</v>
      </c>
      <c r="F214" s="59" t="s">
        <v>65</v>
      </c>
      <c r="G214" s="61">
        <v>292.60000000000002</v>
      </c>
      <c r="H214" s="61">
        <f t="shared" si="99"/>
        <v>292.60000000000002</v>
      </c>
      <c r="I214" s="61">
        <f t="shared" si="100"/>
        <v>216.83803</v>
      </c>
      <c r="J214" s="61">
        <f t="shared" si="100"/>
        <v>216.83803</v>
      </c>
      <c r="K214" s="61">
        <f t="shared" si="73"/>
        <v>74.107323991797671</v>
      </c>
      <c r="L214" s="61">
        <f t="shared" si="74"/>
        <v>74.107323991797671</v>
      </c>
    </row>
    <row r="215" spans="1:12" ht="30">
      <c r="A215" s="58" t="s">
        <v>173</v>
      </c>
      <c r="B215" s="59" t="s">
        <v>164</v>
      </c>
      <c r="C215" s="59" t="s">
        <v>149</v>
      </c>
      <c r="D215" s="59" t="s">
        <v>46</v>
      </c>
      <c r="E215" s="59" t="s">
        <v>172</v>
      </c>
      <c r="F215" s="59" t="s">
        <v>174</v>
      </c>
      <c r="G215" s="61">
        <v>292.60000000000002</v>
      </c>
      <c r="H215" s="61">
        <v>292.60000000000002</v>
      </c>
      <c r="I215" s="61">
        <v>216.83803</v>
      </c>
      <c r="J215" s="61">
        <v>216.83803</v>
      </c>
      <c r="K215" s="61">
        <f t="shared" si="73"/>
        <v>74.107323991797671</v>
      </c>
      <c r="L215" s="61">
        <f t="shared" si="74"/>
        <v>74.107323991797671</v>
      </c>
    </row>
    <row r="216" spans="1:12" ht="15">
      <c r="A216" s="62" t="s">
        <v>0</v>
      </c>
      <c r="B216" s="60" t="s">
        <v>0</v>
      </c>
      <c r="C216" s="60" t="s">
        <v>0</v>
      </c>
      <c r="D216" s="60" t="s">
        <v>0</v>
      </c>
      <c r="E216" s="60" t="s">
        <v>0</v>
      </c>
      <c r="F216" s="60" t="s">
        <v>0</v>
      </c>
      <c r="G216" s="63" t="s">
        <v>0</v>
      </c>
      <c r="H216" s="63"/>
      <c r="I216" s="63"/>
      <c r="J216" s="63"/>
      <c r="K216" s="63"/>
      <c r="L216" s="63"/>
    </row>
    <row r="217" spans="1:12" ht="15">
      <c r="A217" s="58" t="s">
        <v>30</v>
      </c>
      <c r="B217" s="59" t="s">
        <v>164</v>
      </c>
      <c r="C217" s="59" t="s">
        <v>19</v>
      </c>
      <c r="D217" s="60" t="s">
        <v>0</v>
      </c>
      <c r="E217" s="60" t="s">
        <v>0</v>
      </c>
      <c r="F217" s="60" t="s">
        <v>0</v>
      </c>
      <c r="G217" s="61">
        <v>117289.7</v>
      </c>
      <c r="H217" s="61">
        <f>H218+H245+H239</f>
        <v>117711.80701</v>
      </c>
      <c r="I217" s="61">
        <f t="shared" ref="I217:J217" si="101">I218+I245+I239</f>
        <v>113269.04433999999</v>
      </c>
      <c r="J217" s="61">
        <f t="shared" si="101"/>
        <v>110926.28087999999</v>
      </c>
      <c r="K217" s="61">
        <f t="shared" si="73"/>
        <v>94.574613866349722</v>
      </c>
      <c r="L217" s="61">
        <f t="shared" si="74"/>
        <v>94.235475350893594</v>
      </c>
    </row>
    <row r="218" spans="1:12" ht="15">
      <c r="A218" s="58" t="s">
        <v>175</v>
      </c>
      <c r="B218" s="59" t="s">
        <v>164</v>
      </c>
      <c r="C218" s="59" t="s">
        <v>19</v>
      </c>
      <c r="D218" s="59" t="s">
        <v>106</v>
      </c>
      <c r="E218" s="60" t="s">
        <v>0</v>
      </c>
      <c r="F218" s="60" t="s">
        <v>0</v>
      </c>
      <c r="G218" s="61">
        <v>62958.5</v>
      </c>
      <c r="H218" s="61">
        <f>H219+H234</f>
        <v>62958.458850000003</v>
      </c>
      <c r="I218" s="61">
        <f t="shared" ref="I218:J218" si="102">I219+I234</f>
        <v>62694.965179999999</v>
      </c>
      <c r="J218" s="61">
        <f t="shared" si="102"/>
        <v>62299.317549999992</v>
      </c>
      <c r="K218" s="61">
        <f t="shared" si="73"/>
        <v>98.952988953040489</v>
      </c>
      <c r="L218" s="61">
        <f t="shared" si="74"/>
        <v>98.953053629266194</v>
      </c>
    </row>
    <row r="219" spans="1:12" ht="45">
      <c r="A219" s="58" t="s">
        <v>176</v>
      </c>
      <c r="B219" s="59" t="s">
        <v>164</v>
      </c>
      <c r="C219" s="59" t="s">
        <v>19</v>
      </c>
      <c r="D219" s="59" t="s">
        <v>106</v>
      </c>
      <c r="E219" s="59" t="s">
        <v>177</v>
      </c>
      <c r="F219" s="60" t="s">
        <v>0</v>
      </c>
      <c r="G219" s="61">
        <v>56958.5</v>
      </c>
      <c r="H219" s="61">
        <f>H220+H224</f>
        <v>56958.458850000003</v>
      </c>
      <c r="I219" s="61">
        <f t="shared" ref="I219:J219" si="103">I220+I224</f>
        <v>56694.965179999999</v>
      </c>
      <c r="J219" s="61">
        <f t="shared" si="103"/>
        <v>56299.317549999992</v>
      </c>
      <c r="K219" s="61">
        <f t="shared" si="73"/>
        <v>98.842696963578732</v>
      </c>
      <c r="L219" s="61">
        <f t="shared" si="74"/>
        <v>98.842768373112307</v>
      </c>
    </row>
    <row r="220" spans="1:12" ht="30">
      <c r="A220" s="58" t="s">
        <v>178</v>
      </c>
      <c r="B220" s="59" t="s">
        <v>164</v>
      </c>
      <c r="C220" s="59" t="s">
        <v>19</v>
      </c>
      <c r="D220" s="59" t="s">
        <v>106</v>
      </c>
      <c r="E220" s="59" t="s">
        <v>179</v>
      </c>
      <c r="F220" s="60" t="s">
        <v>0</v>
      </c>
      <c r="G220" s="61">
        <v>900</v>
      </c>
      <c r="H220" s="61">
        <f>H221</f>
        <v>900</v>
      </c>
      <c r="I220" s="61">
        <f t="shared" ref="I220:J222" si="104">I221</f>
        <v>636.50633000000005</v>
      </c>
      <c r="J220" s="61">
        <f t="shared" si="104"/>
        <v>636.50633000000005</v>
      </c>
      <c r="K220" s="61">
        <f t="shared" si="73"/>
        <v>70.722925555555562</v>
      </c>
      <c r="L220" s="61">
        <f t="shared" si="74"/>
        <v>70.722925555555562</v>
      </c>
    </row>
    <row r="221" spans="1:12" ht="30">
      <c r="A221" s="58" t="s">
        <v>180</v>
      </c>
      <c r="B221" s="59" t="s">
        <v>164</v>
      </c>
      <c r="C221" s="59" t="s">
        <v>19</v>
      </c>
      <c r="D221" s="59" t="s">
        <v>106</v>
      </c>
      <c r="E221" s="59" t="s">
        <v>181</v>
      </c>
      <c r="F221" s="60" t="s">
        <v>0</v>
      </c>
      <c r="G221" s="61">
        <v>900</v>
      </c>
      <c r="H221" s="61">
        <f>H222</f>
        <v>900</v>
      </c>
      <c r="I221" s="61">
        <f t="shared" si="104"/>
        <v>636.50633000000005</v>
      </c>
      <c r="J221" s="61">
        <f t="shared" si="104"/>
        <v>636.50633000000005</v>
      </c>
      <c r="K221" s="61">
        <f t="shared" si="73"/>
        <v>70.722925555555562</v>
      </c>
      <c r="L221" s="61">
        <f t="shared" si="74"/>
        <v>70.722925555555562</v>
      </c>
    </row>
    <row r="222" spans="1:12" ht="30">
      <c r="A222" s="58" t="s">
        <v>64</v>
      </c>
      <c r="B222" s="59" t="s">
        <v>164</v>
      </c>
      <c r="C222" s="59" t="s">
        <v>19</v>
      </c>
      <c r="D222" s="59" t="s">
        <v>106</v>
      </c>
      <c r="E222" s="59" t="s">
        <v>181</v>
      </c>
      <c r="F222" s="59" t="s">
        <v>65</v>
      </c>
      <c r="G222" s="61">
        <v>900</v>
      </c>
      <c r="H222" s="61">
        <f>H223</f>
        <v>900</v>
      </c>
      <c r="I222" s="61">
        <f t="shared" si="104"/>
        <v>636.50633000000005</v>
      </c>
      <c r="J222" s="61">
        <f t="shared" si="104"/>
        <v>636.50633000000005</v>
      </c>
      <c r="K222" s="61">
        <f t="shared" si="73"/>
        <v>70.722925555555562</v>
      </c>
      <c r="L222" s="61">
        <f t="shared" si="74"/>
        <v>70.722925555555562</v>
      </c>
    </row>
    <row r="223" spans="1:12" ht="30">
      <c r="A223" s="58" t="s">
        <v>66</v>
      </c>
      <c r="B223" s="59" t="s">
        <v>164</v>
      </c>
      <c r="C223" s="59" t="s">
        <v>19</v>
      </c>
      <c r="D223" s="59" t="s">
        <v>106</v>
      </c>
      <c r="E223" s="59" t="s">
        <v>181</v>
      </c>
      <c r="F223" s="59" t="s">
        <v>67</v>
      </c>
      <c r="G223" s="61">
        <v>900</v>
      </c>
      <c r="H223" s="61">
        <v>900</v>
      </c>
      <c r="I223" s="61">
        <v>636.50633000000005</v>
      </c>
      <c r="J223" s="61">
        <v>636.50633000000005</v>
      </c>
      <c r="K223" s="61">
        <f t="shared" si="73"/>
        <v>70.722925555555562</v>
      </c>
      <c r="L223" s="61">
        <f t="shared" si="74"/>
        <v>70.722925555555562</v>
      </c>
    </row>
    <row r="224" spans="1:12" ht="45">
      <c r="A224" s="58" t="s">
        <v>182</v>
      </c>
      <c r="B224" s="59" t="s">
        <v>164</v>
      </c>
      <c r="C224" s="59" t="s">
        <v>19</v>
      </c>
      <c r="D224" s="59" t="s">
        <v>106</v>
      </c>
      <c r="E224" s="59" t="s">
        <v>183</v>
      </c>
      <c r="F224" s="60" t="s">
        <v>0</v>
      </c>
      <c r="G224" s="61">
        <v>56058.5</v>
      </c>
      <c r="H224" s="61">
        <f>H225</f>
        <v>56058.458850000003</v>
      </c>
      <c r="I224" s="61">
        <f>I225</f>
        <v>56058.458850000003</v>
      </c>
      <c r="J224" s="61">
        <f>J225</f>
        <v>55662.811219999996</v>
      </c>
      <c r="K224" s="61">
        <f t="shared" si="73"/>
        <v>99.294150253752761</v>
      </c>
      <c r="L224" s="61">
        <f t="shared" si="74"/>
        <v>99.294223141134381</v>
      </c>
    </row>
    <row r="225" spans="1:12" ht="30">
      <c r="A225" s="58" t="s">
        <v>58</v>
      </c>
      <c r="B225" s="59" t="s">
        <v>164</v>
      </c>
      <c r="C225" s="59" t="s">
        <v>19</v>
      </c>
      <c r="D225" s="59" t="s">
        <v>106</v>
      </c>
      <c r="E225" s="59" t="s">
        <v>184</v>
      </c>
      <c r="F225" s="60" t="s">
        <v>0</v>
      </c>
      <c r="G225" s="61">
        <v>56058.5</v>
      </c>
      <c r="H225" s="61">
        <f>H226+H228+H230+H232</f>
        <v>56058.458850000003</v>
      </c>
      <c r="I225" s="61">
        <f>I226+I228+I230+I232</f>
        <v>56058.458850000003</v>
      </c>
      <c r="J225" s="61">
        <f>J226+J228+J230+J232</f>
        <v>55662.811219999996</v>
      </c>
      <c r="K225" s="61">
        <f t="shared" si="73"/>
        <v>99.294150253752761</v>
      </c>
      <c r="L225" s="61">
        <f t="shared" si="74"/>
        <v>99.294223141134381</v>
      </c>
    </row>
    <row r="226" spans="1:12" ht="60">
      <c r="A226" s="58" t="s">
        <v>60</v>
      </c>
      <c r="B226" s="59" t="s">
        <v>164</v>
      </c>
      <c r="C226" s="59" t="s">
        <v>19</v>
      </c>
      <c r="D226" s="59" t="s">
        <v>106</v>
      </c>
      <c r="E226" s="59" t="s">
        <v>184</v>
      </c>
      <c r="F226" s="59" t="s">
        <v>61</v>
      </c>
      <c r="G226" s="61">
        <v>53085.8</v>
      </c>
      <c r="H226" s="61">
        <f>H227</f>
        <v>53085.8</v>
      </c>
      <c r="I226" s="61">
        <f>I227</f>
        <v>53085.8</v>
      </c>
      <c r="J226" s="61">
        <f>J227</f>
        <v>52693.33395</v>
      </c>
      <c r="K226" s="61">
        <f t="shared" ref="K226:K296" si="105">J226/G226*100</f>
        <v>99.260694856251575</v>
      </c>
      <c r="L226" s="61">
        <f t="shared" ref="L226:L296" si="106">J226/H226*100</f>
        <v>99.260694856251575</v>
      </c>
    </row>
    <row r="227" spans="1:12" ht="30">
      <c r="A227" s="58" t="s">
        <v>62</v>
      </c>
      <c r="B227" s="59" t="s">
        <v>164</v>
      </c>
      <c r="C227" s="59" t="s">
        <v>19</v>
      </c>
      <c r="D227" s="59" t="s">
        <v>106</v>
      </c>
      <c r="E227" s="59" t="s">
        <v>184</v>
      </c>
      <c r="F227" s="59" t="s">
        <v>63</v>
      </c>
      <c r="G227" s="61">
        <v>53085.8</v>
      </c>
      <c r="H227" s="61">
        <f>40000+1581.57725+11504.22275</f>
        <v>53085.8</v>
      </c>
      <c r="I227" s="61">
        <f>40000+1581.57725+11504.22275</f>
        <v>53085.8</v>
      </c>
      <c r="J227" s="61">
        <f>39761.63671+1581.57725+11350.11999</f>
        <v>52693.33395</v>
      </c>
      <c r="K227" s="61">
        <f t="shared" si="105"/>
        <v>99.260694856251575</v>
      </c>
      <c r="L227" s="61">
        <f t="shared" si="106"/>
        <v>99.260694856251575</v>
      </c>
    </row>
    <row r="228" spans="1:12" ht="30">
      <c r="A228" s="58" t="s">
        <v>64</v>
      </c>
      <c r="B228" s="59" t="s">
        <v>164</v>
      </c>
      <c r="C228" s="59" t="s">
        <v>19</v>
      </c>
      <c r="D228" s="59" t="s">
        <v>106</v>
      </c>
      <c r="E228" s="59" t="s">
        <v>184</v>
      </c>
      <c r="F228" s="59" t="s">
        <v>65</v>
      </c>
      <c r="G228" s="61">
        <v>2920.9</v>
      </c>
      <c r="H228" s="61">
        <f>H229</f>
        <v>2920.8588500000001</v>
      </c>
      <c r="I228" s="61">
        <f>I229</f>
        <v>2920.8588500000001</v>
      </c>
      <c r="J228" s="61">
        <f>J229</f>
        <v>2919.43442</v>
      </c>
      <c r="K228" s="61">
        <f t="shared" si="105"/>
        <v>99.949824369201266</v>
      </c>
      <c r="L228" s="61">
        <f t="shared" si="106"/>
        <v>99.95123249451099</v>
      </c>
    </row>
    <row r="229" spans="1:12" ht="30">
      <c r="A229" s="58" t="s">
        <v>66</v>
      </c>
      <c r="B229" s="59" t="s">
        <v>164</v>
      </c>
      <c r="C229" s="59" t="s">
        <v>19</v>
      </c>
      <c r="D229" s="59" t="s">
        <v>106</v>
      </c>
      <c r="E229" s="59" t="s">
        <v>184</v>
      </c>
      <c r="F229" s="59" t="s">
        <v>67</v>
      </c>
      <c r="G229" s="61">
        <v>2920.9</v>
      </c>
      <c r="H229" s="61">
        <v>2920.8588500000001</v>
      </c>
      <c r="I229" s="61">
        <v>2920.8588500000001</v>
      </c>
      <c r="J229" s="61">
        <v>2919.43442</v>
      </c>
      <c r="K229" s="61">
        <f t="shared" si="105"/>
        <v>99.949824369201266</v>
      </c>
      <c r="L229" s="61">
        <f t="shared" si="106"/>
        <v>99.95123249451099</v>
      </c>
    </row>
    <row r="230" spans="1:12" ht="15">
      <c r="A230" s="58" t="s">
        <v>68</v>
      </c>
      <c r="B230" s="59" t="s">
        <v>164</v>
      </c>
      <c r="C230" s="59" t="s">
        <v>19</v>
      </c>
      <c r="D230" s="59" t="s">
        <v>106</v>
      </c>
      <c r="E230" s="59" t="s">
        <v>184</v>
      </c>
      <c r="F230" s="59" t="s">
        <v>69</v>
      </c>
      <c r="G230" s="61">
        <v>45</v>
      </c>
      <c r="H230" s="61">
        <f>H231</f>
        <v>45</v>
      </c>
      <c r="I230" s="61">
        <f>I231</f>
        <v>45</v>
      </c>
      <c r="J230" s="61">
        <f>J231</f>
        <v>45</v>
      </c>
      <c r="K230" s="61">
        <f t="shared" si="105"/>
        <v>100</v>
      </c>
      <c r="L230" s="61">
        <f t="shared" si="106"/>
        <v>100</v>
      </c>
    </row>
    <row r="231" spans="1:12" ht="15">
      <c r="A231" s="58" t="s">
        <v>70</v>
      </c>
      <c r="B231" s="59" t="s">
        <v>164</v>
      </c>
      <c r="C231" s="59" t="s">
        <v>19</v>
      </c>
      <c r="D231" s="59" t="s">
        <v>106</v>
      </c>
      <c r="E231" s="59" t="s">
        <v>184</v>
      </c>
      <c r="F231" s="59" t="s">
        <v>71</v>
      </c>
      <c r="G231" s="61">
        <v>45</v>
      </c>
      <c r="H231" s="61">
        <v>45</v>
      </c>
      <c r="I231" s="61">
        <v>45</v>
      </c>
      <c r="J231" s="61">
        <v>45</v>
      </c>
      <c r="K231" s="61">
        <f t="shared" si="105"/>
        <v>100</v>
      </c>
      <c r="L231" s="61">
        <f t="shared" si="106"/>
        <v>100</v>
      </c>
    </row>
    <row r="232" spans="1:12" ht="15">
      <c r="A232" s="58" t="s">
        <v>72</v>
      </c>
      <c r="B232" s="59" t="s">
        <v>164</v>
      </c>
      <c r="C232" s="59" t="s">
        <v>19</v>
      </c>
      <c r="D232" s="59" t="s">
        <v>106</v>
      </c>
      <c r="E232" s="59" t="s">
        <v>184</v>
      </c>
      <c r="F232" s="59" t="s">
        <v>73</v>
      </c>
      <c r="G232" s="61">
        <v>6.8</v>
      </c>
      <c r="H232" s="61">
        <f>H233</f>
        <v>6.8000000000000007</v>
      </c>
      <c r="I232" s="61">
        <f>I233</f>
        <v>6.8000000000000007</v>
      </c>
      <c r="J232" s="61">
        <f>J233</f>
        <v>5.0428499999999996</v>
      </c>
      <c r="K232" s="61">
        <f t="shared" si="105"/>
        <v>74.159558823529409</v>
      </c>
      <c r="L232" s="61">
        <f t="shared" si="106"/>
        <v>74.159558823529409</v>
      </c>
    </row>
    <row r="233" spans="1:12" ht="15">
      <c r="A233" s="58" t="s">
        <v>74</v>
      </c>
      <c r="B233" s="59" t="s">
        <v>164</v>
      </c>
      <c r="C233" s="59" t="s">
        <v>19</v>
      </c>
      <c r="D233" s="59" t="s">
        <v>106</v>
      </c>
      <c r="E233" s="59" t="s">
        <v>184</v>
      </c>
      <c r="F233" s="59" t="s">
        <v>75</v>
      </c>
      <c r="G233" s="61">
        <v>6.8</v>
      </c>
      <c r="H233" s="61">
        <f>3.29015+3.50985</f>
        <v>6.8000000000000007</v>
      </c>
      <c r="I233" s="61">
        <f>3.29015+3.50985</f>
        <v>6.8000000000000007</v>
      </c>
      <c r="J233" s="61">
        <f>1.533+3.50985</f>
        <v>5.0428499999999996</v>
      </c>
      <c r="K233" s="61">
        <f t="shared" si="105"/>
        <v>74.159558823529409</v>
      </c>
      <c r="L233" s="61">
        <f t="shared" si="106"/>
        <v>74.159558823529409</v>
      </c>
    </row>
    <row r="234" spans="1:12" ht="45">
      <c r="A234" s="58" t="s">
        <v>126</v>
      </c>
      <c r="B234" s="59" t="s">
        <v>164</v>
      </c>
      <c r="C234" s="59" t="s">
        <v>19</v>
      </c>
      <c r="D234" s="59" t="s">
        <v>106</v>
      </c>
      <c r="E234" s="59" t="s">
        <v>127</v>
      </c>
      <c r="F234" s="60" t="s">
        <v>0</v>
      </c>
      <c r="G234" s="61">
        <v>6000</v>
      </c>
      <c r="H234" s="61">
        <f t="shared" ref="H234:J236" si="107">H235</f>
        <v>6000</v>
      </c>
      <c r="I234" s="61">
        <f t="shared" si="107"/>
        <v>6000</v>
      </c>
      <c r="J234" s="61">
        <f t="shared" si="107"/>
        <v>6000</v>
      </c>
      <c r="K234" s="61">
        <f t="shared" si="105"/>
        <v>100</v>
      </c>
      <c r="L234" s="61">
        <f t="shared" si="106"/>
        <v>100</v>
      </c>
    </row>
    <row r="235" spans="1:12" ht="60">
      <c r="A235" s="58" t="s">
        <v>185</v>
      </c>
      <c r="B235" s="59" t="s">
        <v>164</v>
      </c>
      <c r="C235" s="59" t="s">
        <v>19</v>
      </c>
      <c r="D235" s="59" t="s">
        <v>106</v>
      </c>
      <c r="E235" s="59" t="s">
        <v>186</v>
      </c>
      <c r="F235" s="60" t="s">
        <v>0</v>
      </c>
      <c r="G235" s="61">
        <v>6000</v>
      </c>
      <c r="H235" s="61">
        <f t="shared" si="107"/>
        <v>6000</v>
      </c>
      <c r="I235" s="61">
        <f t="shared" si="107"/>
        <v>6000</v>
      </c>
      <c r="J235" s="61">
        <f t="shared" si="107"/>
        <v>6000</v>
      </c>
      <c r="K235" s="61">
        <f t="shared" si="105"/>
        <v>100</v>
      </c>
      <c r="L235" s="61">
        <f t="shared" si="106"/>
        <v>100</v>
      </c>
    </row>
    <row r="236" spans="1:12" ht="15">
      <c r="A236" s="58" t="s">
        <v>26</v>
      </c>
      <c r="B236" s="59" t="s">
        <v>164</v>
      </c>
      <c r="C236" s="59" t="s">
        <v>19</v>
      </c>
      <c r="D236" s="59" t="s">
        <v>106</v>
      </c>
      <c r="E236" s="59" t="s">
        <v>186</v>
      </c>
      <c r="F236" s="59" t="s">
        <v>27</v>
      </c>
      <c r="G236" s="61">
        <v>6000</v>
      </c>
      <c r="H236" s="61">
        <f t="shared" si="107"/>
        <v>6000</v>
      </c>
      <c r="I236" s="61">
        <f t="shared" si="107"/>
        <v>6000</v>
      </c>
      <c r="J236" s="61">
        <f t="shared" si="107"/>
        <v>6000</v>
      </c>
      <c r="K236" s="61">
        <f t="shared" si="105"/>
        <v>100</v>
      </c>
      <c r="L236" s="61">
        <f t="shared" si="106"/>
        <v>100</v>
      </c>
    </row>
    <row r="237" spans="1:12" ht="15">
      <c r="A237" s="58" t="s">
        <v>56</v>
      </c>
      <c r="B237" s="59" t="s">
        <v>164</v>
      </c>
      <c r="C237" s="59" t="s">
        <v>19</v>
      </c>
      <c r="D237" s="59" t="s">
        <v>106</v>
      </c>
      <c r="E237" s="59" t="s">
        <v>186</v>
      </c>
      <c r="F237" s="59" t="s">
        <v>57</v>
      </c>
      <c r="G237" s="61">
        <v>6000</v>
      </c>
      <c r="H237" s="61">
        <v>6000</v>
      </c>
      <c r="I237" s="61">
        <v>6000</v>
      </c>
      <c r="J237" s="61">
        <v>6000</v>
      </c>
      <c r="K237" s="61">
        <f t="shared" si="105"/>
        <v>100</v>
      </c>
      <c r="L237" s="61">
        <f t="shared" si="106"/>
        <v>100</v>
      </c>
    </row>
    <row r="238" spans="1:12" s="18" customFormat="1" ht="15">
      <c r="A238" s="58"/>
      <c r="B238" s="59"/>
      <c r="C238" s="59"/>
      <c r="D238" s="59"/>
      <c r="E238" s="59"/>
      <c r="F238" s="59"/>
      <c r="G238" s="61"/>
      <c r="H238" s="61"/>
      <c r="I238" s="61"/>
      <c r="J238" s="61"/>
      <c r="K238" s="61"/>
      <c r="L238" s="61"/>
    </row>
    <row r="239" spans="1:12" s="18" customFormat="1" ht="15">
      <c r="A239" s="58" t="s">
        <v>45</v>
      </c>
      <c r="B239" s="59" t="s">
        <v>164</v>
      </c>
      <c r="C239" s="59" t="s">
        <v>19</v>
      </c>
      <c r="D239" s="72" t="s">
        <v>46</v>
      </c>
      <c r="E239" s="59"/>
      <c r="F239" s="59"/>
      <c r="G239" s="61"/>
      <c r="H239" s="61">
        <f>H240</f>
        <v>422.14816000000002</v>
      </c>
      <c r="I239" s="61">
        <f t="shared" ref="I239:J242" si="108">I240</f>
        <v>422.14816000000002</v>
      </c>
      <c r="J239" s="61">
        <f t="shared" si="108"/>
        <v>422.14816000000002</v>
      </c>
      <c r="K239" s="61">
        <v>0</v>
      </c>
      <c r="L239" s="61">
        <f t="shared" ref="L239:L243" si="109">J239/H239*100</f>
        <v>100</v>
      </c>
    </row>
    <row r="240" spans="1:12" s="18" customFormat="1" ht="15">
      <c r="A240" s="58" t="s">
        <v>641</v>
      </c>
      <c r="B240" s="59" t="s">
        <v>164</v>
      </c>
      <c r="C240" s="59" t="s">
        <v>19</v>
      </c>
      <c r="D240" s="72" t="s">
        <v>46</v>
      </c>
      <c r="E240" s="37" t="s">
        <v>642</v>
      </c>
      <c r="F240" s="59"/>
      <c r="G240" s="61"/>
      <c r="H240" s="61">
        <f>H241</f>
        <v>422.14816000000002</v>
      </c>
      <c r="I240" s="61">
        <f t="shared" si="108"/>
        <v>422.14816000000002</v>
      </c>
      <c r="J240" s="61">
        <f t="shared" si="108"/>
        <v>422.14816000000002</v>
      </c>
      <c r="K240" s="61">
        <v>0</v>
      </c>
      <c r="L240" s="61">
        <f t="shared" si="109"/>
        <v>100</v>
      </c>
    </row>
    <row r="241" spans="1:12" s="18" customFormat="1" ht="15">
      <c r="A241" s="58" t="s">
        <v>641</v>
      </c>
      <c r="B241" s="59" t="s">
        <v>164</v>
      </c>
      <c r="C241" s="59" t="s">
        <v>19</v>
      </c>
      <c r="D241" s="72" t="s">
        <v>46</v>
      </c>
      <c r="E241" s="37" t="s">
        <v>643</v>
      </c>
      <c r="F241" s="59"/>
      <c r="G241" s="61"/>
      <c r="H241" s="61">
        <f>H242</f>
        <v>422.14816000000002</v>
      </c>
      <c r="I241" s="61">
        <f t="shared" si="108"/>
        <v>422.14816000000002</v>
      </c>
      <c r="J241" s="61">
        <f t="shared" si="108"/>
        <v>422.14816000000002</v>
      </c>
      <c r="K241" s="61">
        <v>0</v>
      </c>
      <c r="L241" s="61">
        <f t="shared" si="109"/>
        <v>100</v>
      </c>
    </row>
    <row r="242" spans="1:12" s="18" customFormat="1" ht="15">
      <c r="A242" s="58" t="s">
        <v>26</v>
      </c>
      <c r="B242" s="59" t="s">
        <v>164</v>
      </c>
      <c r="C242" s="59" t="s">
        <v>19</v>
      </c>
      <c r="D242" s="72" t="s">
        <v>46</v>
      </c>
      <c r="E242" s="37" t="s">
        <v>643</v>
      </c>
      <c r="F242" s="59">
        <v>500</v>
      </c>
      <c r="G242" s="61"/>
      <c r="H242" s="61">
        <f>H243</f>
        <v>422.14816000000002</v>
      </c>
      <c r="I242" s="61">
        <f t="shared" si="108"/>
        <v>422.14816000000002</v>
      </c>
      <c r="J242" s="61">
        <f t="shared" si="108"/>
        <v>422.14816000000002</v>
      </c>
      <c r="K242" s="61">
        <v>0</v>
      </c>
      <c r="L242" s="61">
        <f t="shared" si="109"/>
        <v>100</v>
      </c>
    </row>
    <row r="243" spans="1:12" s="18" customFormat="1" ht="15">
      <c r="A243" s="58" t="s">
        <v>202</v>
      </c>
      <c r="B243" s="59" t="s">
        <v>164</v>
      </c>
      <c r="C243" s="59" t="s">
        <v>19</v>
      </c>
      <c r="D243" s="72" t="s">
        <v>46</v>
      </c>
      <c r="E243" s="37" t="s">
        <v>643</v>
      </c>
      <c r="F243" s="59">
        <v>540</v>
      </c>
      <c r="G243" s="61"/>
      <c r="H243" s="61">
        <v>422.14816000000002</v>
      </c>
      <c r="I243" s="61">
        <v>422.14816000000002</v>
      </c>
      <c r="J243" s="61">
        <v>422.14816000000002</v>
      </c>
      <c r="K243" s="61">
        <v>0</v>
      </c>
      <c r="L243" s="61">
        <f t="shared" si="109"/>
        <v>100</v>
      </c>
    </row>
    <row r="244" spans="1:12" s="18" customFormat="1" ht="15">
      <c r="A244" s="58"/>
      <c r="B244" s="59"/>
      <c r="C244" s="59"/>
      <c r="D244" s="59"/>
      <c r="E244" s="59"/>
      <c r="F244" s="59"/>
      <c r="G244" s="61"/>
      <c r="H244" s="61"/>
      <c r="I244" s="61"/>
      <c r="J244" s="61"/>
      <c r="K244" s="61"/>
      <c r="L244" s="61"/>
    </row>
    <row r="245" spans="1:12" ht="15">
      <c r="A245" s="58" t="s">
        <v>50</v>
      </c>
      <c r="B245" s="59" t="s">
        <v>164</v>
      </c>
      <c r="C245" s="59" t="s">
        <v>19</v>
      </c>
      <c r="D245" s="59" t="s">
        <v>51</v>
      </c>
      <c r="E245" s="60" t="s">
        <v>0</v>
      </c>
      <c r="F245" s="60" t="s">
        <v>0</v>
      </c>
      <c r="G245" s="61">
        <v>54331.199999999997</v>
      </c>
      <c r="H245" s="61">
        <f>H246+H251</f>
        <v>54331.199999999997</v>
      </c>
      <c r="I245" s="61">
        <f t="shared" ref="I245:J245" si="110">I246+I251</f>
        <v>50151.930999999997</v>
      </c>
      <c r="J245" s="61">
        <f t="shared" si="110"/>
        <v>48204.815170000002</v>
      </c>
      <c r="K245" s="61">
        <f t="shared" si="105"/>
        <v>88.724002359601855</v>
      </c>
      <c r="L245" s="61">
        <f t="shared" si="106"/>
        <v>88.724002359601855</v>
      </c>
    </row>
    <row r="246" spans="1:12" ht="45">
      <c r="A246" s="58" t="s">
        <v>187</v>
      </c>
      <c r="B246" s="59" t="s">
        <v>164</v>
      </c>
      <c r="C246" s="59" t="s">
        <v>19</v>
      </c>
      <c r="D246" s="59" t="s">
        <v>51</v>
      </c>
      <c r="E246" s="59" t="s">
        <v>188</v>
      </c>
      <c r="F246" s="60" t="s">
        <v>0</v>
      </c>
      <c r="G246" s="61">
        <v>20000</v>
      </c>
      <c r="H246" s="61">
        <f>H247</f>
        <v>20000</v>
      </c>
      <c r="I246" s="61">
        <f t="shared" ref="I246:J249" si="111">I247</f>
        <v>15820.731</v>
      </c>
      <c r="J246" s="61">
        <f t="shared" si="111"/>
        <v>15820.731</v>
      </c>
      <c r="K246" s="61">
        <f t="shared" si="105"/>
        <v>79.103654999999989</v>
      </c>
      <c r="L246" s="61">
        <f t="shared" si="106"/>
        <v>79.103654999999989</v>
      </c>
    </row>
    <row r="247" spans="1:12" ht="30">
      <c r="A247" s="58" t="s">
        <v>189</v>
      </c>
      <c r="B247" s="59" t="s">
        <v>164</v>
      </c>
      <c r="C247" s="59" t="s">
        <v>19</v>
      </c>
      <c r="D247" s="59" t="s">
        <v>51</v>
      </c>
      <c r="E247" s="59" t="s">
        <v>190</v>
      </c>
      <c r="F247" s="60" t="s">
        <v>0</v>
      </c>
      <c r="G247" s="61">
        <v>20000</v>
      </c>
      <c r="H247" s="61">
        <f>H248</f>
        <v>20000</v>
      </c>
      <c r="I247" s="61">
        <f t="shared" si="111"/>
        <v>15820.731</v>
      </c>
      <c r="J247" s="61">
        <f t="shared" si="111"/>
        <v>15820.731</v>
      </c>
      <c r="K247" s="61">
        <f t="shared" si="105"/>
        <v>79.103654999999989</v>
      </c>
      <c r="L247" s="61">
        <f t="shared" si="106"/>
        <v>79.103654999999989</v>
      </c>
    </row>
    <row r="248" spans="1:12" ht="30">
      <c r="A248" s="58" t="s">
        <v>191</v>
      </c>
      <c r="B248" s="59" t="s">
        <v>164</v>
      </c>
      <c r="C248" s="59" t="s">
        <v>19</v>
      </c>
      <c r="D248" s="59" t="s">
        <v>51</v>
      </c>
      <c r="E248" s="59" t="s">
        <v>192</v>
      </c>
      <c r="F248" s="60" t="s">
        <v>0</v>
      </c>
      <c r="G248" s="61">
        <v>20000</v>
      </c>
      <c r="H248" s="61">
        <f>H249</f>
        <v>20000</v>
      </c>
      <c r="I248" s="61">
        <f t="shared" si="111"/>
        <v>15820.731</v>
      </c>
      <c r="J248" s="61">
        <f t="shared" si="111"/>
        <v>15820.731</v>
      </c>
      <c r="K248" s="61">
        <f t="shared" si="105"/>
        <v>79.103654999999989</v>
      </c>
      <c r="L248" s="61">
        <f t="shared" si="106"/>
        <v>79.103654999999989</v>
      </c>
    </row>
    <row r="249" spans="1:12" ht="15">
      <c r="A249" s="58" t="s">
        <v>26</v>
      </c>
      <c r="B249" s="59" t="s">
        <v>164</v>
      </c>
      <c r="C249" s="59" t="s">
        <v>19</v>
      </c>
      <c r="D249" s="59" t="s">
        <v>51</v>
      </c>
      <c r="E249" s="59" t="s">
        <v>192</v>
      </c>
      <c r="F249" s="59" t="s">
        <v>27</v>
      </c>
      <c r="G249" s="61">
        <v>20000</v>
      </c>
      <c r="H249" s="61">
        <f>H250</f>
        <v>20000</v>
      </c>
      <c r="I249" s="61">
        <f t="shared" si="111"/>
        <v>15820.731</v>
      </c>
      <c r="J249" s="61">
        <f t="shared" si="111"/>
        <v>15820.731</v>
      </c>
      <c r="K249" s="61">
        <f t="shared" si="105"/>
        <v>79.103654999999989</v>
      </c>
      <c r="L249" s="61">
        <f t="shared" si="106"/>
        <v>79.103654999999989</v>
      </c>
    </row>
    <row r="250" spans="1:12" ht="15">
      <c r="A250" s="58" t="s">
        <v>56</v>
      </c>
      <c r="B250" s="59" t="s">
        <v>164</v>
      </c>
      <c r="C250" s="59" t="s">
        <v>19</v>
      </c>
      <c r="D250" s="59" t="s">
        <v>51</v>
      </c>
      <c r="E250" s="59" t="s">
        <v>192</v>
      </c>
      <c r="F250" s="59" t="s">
        <v>57</v>
      </c>
      <c r="G250" s="61">
        <v>20000</v>
      </c>
      <c r="H250" s="61">
        <v>20000</v>
      </c>
      <c r="I250" s="61">
        <v>15820.731</v>
      </c>
      <c r="J250" s="61">
        <v>15820.731</v>
      </c>
      <c r="K250" s="61">
        <f t="shared" si="105"/>
        <v>79.103654999999989</v>
      </c>
      <c r="L250" s="61">
        <f t="shared" si="106"/>
        <v>79.103654999999989</v>
      </c>
    </row>
    <row r="251" spans="1:12" ht="45">
      <c r="A251" s="58" t="s">
        <v>176</v>
      </c>
      <c r="B251" s="59" t="s">
        <v>164</v>
      </c>
      <c r="C251" s="59" t="s">
        <v>19</v>
      </c>
      <c r="D251" s="59" t="s">
        <v>51</v>
      </c>
      <c r="E251" s="59" t="s">
        <v>177</v>
      </c>
      <c r="F251" s="60" t="s">
        <v>0</v>
      </c>
      <c r="G251" s="61">
        <v>34331.199999999997</v>
      </c>
      <c r="H251" s="61">
        <f>H252</f>
        <v>34331.199999999997</v>
      </c>
      <c r="I251" s="61">
        <f t="shared" ref="I251:J252" si="112">I252</f>
        <v>34331.199999999997</v>
      </c>
      <c r="J251" s="61">
        <f t="shared" si="112"/>
        <v>32384.084170000002</v>
      </c>
      <c r="K251" s="61">
        <f t="shared" si="105"/>
        <v>94.328436436827161</v>
      </c>
      <c r="L251" s="61">
        <f t="shared" si="106"/>
        <v>94.328436436827161</v>
      </c>
    </row>
    <row r="252" spans="1:12" ht="45">
      <c r="A252" s="58" t="s">
        <v>182</v>
      </c>
      <c r="B252" s="59" t="s">
        <v>164</v>
      </c>
      <c r="C252" s="59" t="s">
        <v>19</v>
      </c>
      <c r="D252" s="59" t="s">
        <v>51</v>
      </c>
      <c r="E252" s="59" t="s">
        <v>183</v>
      </c>
      <c r="F252" s="60" t="s">
        <v>0</v>
      </c>
      <c r="G252" s="61">
        <v>34331.199999999997</v>
      </c>
      <c r="H252" s="61">
        <f>H253</f>
        <v>34331.199999999997</v>
      </c>
      <c r="I252" s="61">
        <f t="shared" si="112"/>
        <v>34331.199999999997</v>
      </c>
      <c r="J252" s="61">
        <f t="shared" si="112"/>
        <v>32384.084170000002</v>
      </c>
      <c r="K252" s="61">
        <f t="shared" si="105"/>
        <v>94.328436436827161</v>
      </c>
      <c r="L252" s="61">
        <f t="shared" si="106"/>
        <v>94.328436436827161</v>
      </c>
    </row>
    <row r="253" spans="1:12" ht="30">
      <c r="A253" s="58" t="s">
        <v>76</v>
      </c>
      <c r="B253" s="59" t="s">
        <v>164</v>
      </c>
      <c r="C253" s="59" t="s">
        <v>19</v>
      </c>
      <c r="D253" s="59" t="s">
        <v>51</v>
      </c>
      <c r="E253" s="59" t="s">
        <v>193</v>
      </c>
      <c r="F253" s="60" t="s">
        <v>0</v>
      </c>
      <c r="G253" s="61">
        <v>34331.199999999997</v>
      </c>
      <c r="H253" s="61">
        <f>H254+H256+H258+H260</f>
        <v>34331.199999999997</v>
      </c>
      <c r="I253" s="61">
        <f t="shared" ref="I253:J253" si="113">I254+I256+I258+I260</f>
        <v>34331.199999999997</v>
      </c>
      <c r="J253" s="61">
        <f t="shared" si="113"/>
        <v>32384.084170000002</v>
      </c>
      <c r="K253" s="61">
        <f t="shared" si="105"/>
        <v>94.328436436827161</v>
      </c>
      <c r="L253" s="61">
        <f t="shared" si="106"/>
        <v>94.328436436827161</v>
      </c>
    </row>
    <row r="254" spans="1:12" ht="60">
      <c r="A254" s="58" t="s">
        <v>60</v>
      </c>
      <c r="B254" s="59" t="s">
        <v>164</v>
      </c>
      <c r="C254" s="59" t="s">
        <v>19</v>
      </c>
      <c r="D254" s="59" t="s">
        <v>51</v>
      </c>
      <c r="E254" s="59" t="s">
        <v>193</v>
      </c>
      <c r="F254" s="59" t="s">
        <v>61</v>
      </c>
      <c r="G254" s="61">
        <v>30482</v>
      </c>
      <c r="H254" s="61">
        <f>H255</f>
        <v>30482.01109</v>
      </c>
      <c r="I254" s="61">
        <f t="shared" ref="I254:J254" si="114">I255</f>
        <v>30482.01109</v>
      </c>
      <c r="J254" s="61">
        <f t="shared" si="114"/>
        <v>28632.840120000001</v>
      </c>
      <c r="K254" s="61">
        <f t="shared" si="105"/>
        <v>93.933600551144934</v>
      </c>
      <c r="L254" s="61">
        <f t="shared" si="106"/>
        <v>93.93356637611538</v>
      </c>
    </row>
    <row r="255" spans="1:12" ht="15">
      <c r="A255" s="58" t="s">
        <v>78</v>
      </c>
      <c r="B255" s="59" t="s">
        <v>164</v>
      </c>
      <c r="C255" s="59" t="s">
        <v>19</v>
      </c>
      <c r="D255" s="59" t="s">
        <v>51</v>
      </c>
      <c r="E255" s="59" t="s">
        <v>193</v>
      </c>
      <c r="F255" s="59" t="s">
        <v>79</v>
      </c>
      <c r="G255" s="61">
        <v>30482</v>
      </c>
      <c r="H255" s="61">
        <f>23669.61109+610.3+6202.1</f>
        <v>30482.01109</v>
      </c>
      <c r="I255" s="61">
        <f>23669.61109+610.3+6202.1</f>
        <v>30482.01109</v>
      </c>
      <c r="J255" s="61">
        <f>21845.90576+584.83436+6202.1</f>
        <v>28632.840120000001</v>
      </c>
      <c r="K255" s="61">
        <f t="shared" si="105"/>
        <v>93.933600551144934</v>
      </c>
      <c r="L255" s="61">
        <f t="shared" si="106"/>
        <v>93.93356637611538</v>
      </c>
    </row>
    <row r="256" spans="1:12" ht="30">
      <c r="A256" s="58" t="s">
        <v>64</v>
      </c>
      <c r="B256" s="59" t="s">
        <v>164</v>
      </c>
      <c r="C256" s="59" t="s">
        <v>19</v>
      </c>
      <c r="D256" s="59" t="s">
        <v>51</v>
      </c>
      <c r="E256" s="59" t="s">
        <v>193</v>
      </c>
      <c r="F256" s="59" t="s">
        <v>65</v>
      </c>
      <c r="G256" s="61">
        <v>2236.8000000000002</v>
      </c>
      <c r="H256" s="61">
        <f>H257</f>
        <v>2236.8000000000002</v>
      </c>
      <c r="I256" s="61">
        <f t="shared" ref="I256:J256" si="115">I257</f>
        <v>2236.8000000000002</v>
      </c>
      <c r="J256" s="61">
        <f t="shared" si="115"/>
        <v>2183.9910599999998</v>
      </c>
      <c r="K256" s="61">
        <f t="shared" si="105"/>
        <v>97.639085300429173</v>
      </c>
      <c r="L256" s="61">
        <f t="shared" si="106"/>
        <v>97.639085300429173</v>
      </c>
    </row>
    <row r="257" spans="1:12" ht="30">
      <c r="A257" s="58" t="s">
        <v>66</v>
      </c>
      <c r="B257" s="59" t="s">
        <v>164</v>
      </c>
      <c r="C257" s="59" t="s">
        <v>19</v>
      </c>
      <c r="D257" s="59" t="s">
        <v>51</v>
      </c>
      <c r="E257" s="59" t="s">
        <v>193</v>
      </c>
      <c r="F257" s="59" t="s">
        <v>67</v>
      </c>
      <c r="G257" s="61">
        <v>2236.8000000000002</v>
      </c>
      <c r="H257" s="61">
        <v>2236.8000000000002</v>
      </c>
      <c r="I257" s="61">
        <v>2236.8000000000002</v>
      </c>
      <c r="J257" s="61">
        <v>2183.9910599999998</v>
      </c>
      <c r="K257" s="61">
        <f t="shared" si="105"/>
        <v>97.639085300429173</v>
      </c>
      <c r="L257" s="61">
        <f t="shared" si="106"/>
        <v>97.639085300429173</v>
      </c>
    </row>
    <row r="258" spans="1:12" ht="15">
      <c r="A258" s="58" t="s">
        <v>68</v>
      </c>
      <c r="B258" s="59" t="s">
        <v>164</v>
      </c>
      <c r="C258" s="59" t="s">
        <v>19</v>
      </c>
      <c r="D258" s="59" t="s">
        <v>51</v>
      </c>
      <c r="E258" s="59" t="s">
        <v>193</v>
      </c>
      <c r="F258" s="59" t="s">
        <v>69</v>
      </c>
      <c r="G258" s="61">
        <v>1426.2</v>
      </c>
      <c r="H258" s="61">
        <f>H259</f>
        <v>1426.1889100000001</v>
      </c>
      <c r="I258" s="61">
        <f t="shared" ref="I258:J258" si="116">I259</f>
        <v>1426.1889100000001</v>
      </c>
      <c r="J258" s="61">
        <f t="shared" si="116"/>
        <v>1426.1889100000001</v>
      </c>
      <c r="K258" s="61">
        <f t="shared" si="105"/>
        <v>99.999222409199277</v>
      </c>
      <c r="L258" s="61">
        <f t="shared" si="106"/>
        <v>100</v>
      </c>
    </row>
    <row r="259" spans="1:12" ht="30">
      <c r="A259" s="58" t="s">
        <v>80</v>
      </c>
      <c r="B259" s="59" t="s">
        <v>164</v>
      </c>
      <c r="C259" s="59" t="s">
        <v>19</v>
      </c>
      <c r="D259" s="59" t="s">
        <v>51</v>
      </c>
      <c r="E259" s="59" t="s">
        <v>193</v>
      </c>
      <c r="F259" s="59" t="s">
        <v>81</v>
      </c>
      <c r="G259" s="61">
        <v>1426.2</v>
      </c>
      <c r="H259" s="61">
        <v>1426.1889100000001</v>
      </c>
      <c r="I259" s="61">
        <v>1426.1889100000001</v>
      </c>
      <c r="J259" s="61">
        <v>1426.1889100000001</v>
      </c>
      <c r="K259" s="61">
        <f t="shared" si="105"/>
        <v>99.999222409199277</v>
      </c>
      <c r="L259" s="61">
        <f t="shared" si="106"/>
        <v>100</v>
      </c>
    </row>
    <row r="260" spans="1:12" ht="15">
      <c r="A260" s="58" t="s">
        <v>72</v>
      </c>
      <c r="B260" s="59" t="s">
        <v>164</v>
      </c>
      <c r="C260" s="59" t="s">
        <v>19</v>
      </c>
      <c r="D260" s="59" t="s">
        <v>51</v>
      </c>
      <c r="E260" s="59" t="s">
        <v>193</v>
      </c>
      <c r="F260" s="59" t="s">
        <v>73</v>
      </c>
      <c r="G260" s="61">
        <v>186.2</v>
      </c>
      <c r="H260" s="61">
        <f>H261</f>
        <v>186.2</v>
      </c>
      <c r="I260" s="61">
        <f t="shared" ref="I260:J260" si="117">I261</f>
        <v>186.2</v>
      </c>
      <c r="J260" s="61">
        <f t="shared" si="117"/>
        <v>141.06407999999999</v>
      </c>
      <c r="K260" s="61">
        <f t="shared" si="105"/>
        <v>75.759441460794847</v>
      </c>
      <c r="L260" s="61">
        <f t="shared" si="106"/>
        <v>75.759441460794847</v>
      </c>
    </row>
    <row r="261" spans="1:12" ht="15">
      <c r="A261" s="58" t="s">
        <v>74</v>
      </c>
      <c r="B261" s="59" t="s">
        <v>164</v>
      </c>
      <c r="C261" s="59" t="s">
        <v>19</v>
      </c>
      <c r="D261" s="59" t="s">
        <v>51</v>
      </c>
      <c r="E261" s="59" t="s">
        <v>193</v>
      </c>
      <c r="F261" s="59" t="s">
        <v>75</v>
      </c>
      <c r="G261" s="73">
        <v>186.2</v>
      </c>
      <c r="H261" s="73">
        <f>125+15+46.2</f>
        <v>186.2</v>
      </c>
      <c r="I261" s="61">
        <f>125+15+46.2</f>
        <v>186.2</v>
      </c>
      <c r="J261" s="61">
        <f>85.46187+10.34113+45.26108</f>
        <v>141.06407999999999</v>
      </c>
      <c r="K261" s="61">
        <f t="shared" si="105"/>
        <v>75.759441460794847</v>
      </c>
      <c r="L261" s="61">
        <f t="shared" si="106"/>
        <v>75.759441460794847</v>
      </c>
    </row>
    <row r="262" spans="1:12" ht="15">
      <c r="A262" s="62" t="s">
        <v>0</v>
      </c>
      <c r="B262" s="60" t="s">
        <v>0</v>
      </c>
      <c r="C262" s="60" t="s">
        <v>0</v>
      </c>
      <c r="D262" s="60" t="s">
        <v>0</v>
      </c>
      <c r="E262" s="60" t="s">
        <v>0</v>
      </c>
      <c r="F262" s="60" t="s">
        <v>0</v>
      </c>
      <c r="G262" s="74" t="s">
        <v>0</v>
      </c>
      <c r="H262" s="74"/>
      <c r="I262" s="63"/>
      <c r="J262" s="63"/>
      <c r="K262" s="63"/>
      <c r="L262" s="63"/>
    </row>
    <row r="263" spans="1:12" ht="15">
      <c r="A263" s="58" t="s">
        <v>94</v>
      </c>
      <c r="B263" s="59" t="s">
        <v>164</v>
      </c>
      <c r="C263" s="59" t="s">
        <v>95</v>
      </c>
      <c r="D263" s="60" t="s">
        <v>0</v>
      </c>
      <c r="E263" s="60" t="s">
        <v>0</v>
      </c>
      <c r="F263" s="60" t="s">
        <v>0</v>
      </c>
      <c r="G263" s="61">
        <v>6364527.7000000002</v>
      </c>
      <c r="H263" s="61">
        <f>H264+H313+H350+H356</f>
        <v>5806534.5008699987</v>
      </c>
      <c r="I263" s="61">
        <f t="shared" ref="I263:J263" si="118">I264+I313+I350+I356</f>
        <v>4842071.3528699996</v>
      </c>
      <c r="J263" s="61">
        <f t="shared" si="118"/>
        <v>4814878.8850399991</v>
      </c>
      <c r="K263" s="61">
        <f t="shared" si="105"/>
        <v>75.651786149661959</v>
      </c>
      <c r="L263" s="61">
        <f t="shared" si="106"/>
        <v>82.921730411118389</v>
      </c>
    </row>
    <row r="264" spans="1:12" ht="15">
      <c r="A264" s="58" t="s">
        <v>96</v>
      </c>
      <c r="B264" s="59" t="s">
        <v>164</v>
      </c>
      <c r="C264" s="59" t="s">
        <v>95</v>
      </c>
      <c r="D264" s="59" t="s">
        <v>17</v>
      </c>
      <c r="E264" s="60" t="s">
        <v>0</v>
      </c>
      <c r="F264" s="60" t="s">
        <v>0</v>
      </c>
      <c r="G264" s="61">
        <v>3135156.8</v>
      </c>
      <c r="H264" s="61">
        <f>H265+H279+H305+H309</f>
        <v>2541833.0731599997</v>
      </c>
      <c r="I264" s="61">
        <f t="shared" ref="I264:J264" si="119">I265+I279+I305+I309</f>
        <v>1586250.9340900001</v>
      </c>
      <c r="J264" s="61">
        <f t="shared" si="119"/>
        <v>1559534.9720799997</v>
      </c>
      <c r="K264" s="61">
        <f t="shared" si="105"/>
        <v>49.743444158199672</v>
      </c>
      <c r="L264" s="61">
        <f t="shared" si="106"/>
        <v>61.354736018962498</v>
      </c>
    </row>
    <row r="265" spans="1:12" ht="45">
      <c r="A265" s="58" t="s">
        <v>176</v>
      </c>
      <c r="B265" s="59" t="s">
        <v>164</v>
      </c>
      <c r="C265" s="59" t="s">
        <v>95</v>
      </c>
      <c r="D265" s="59" t="s">
        <v>17</v>
      </c>
      <c r="E265" s="59" t="s">
        <v>177</v>
      </c>
      <c r="F265" s="60" t="s">
        <v>0</v>
      </c>
      <c r="G265" s="61">
        <v>106013.2</v>
      </c>
      <c r="H265" s="61">
        <f>H266</f>
        <v>106013.20793999999</v>
      </c>
      <c r="I265" s="61">
        <f t="shared" ref="I265:J265" si="120">I266</f>
        <v>102925.94579999999</v>
      </c>
      <c r="J265" s="61">
        <f t="shared" si="120"/>
        <v>102925.94579999999</v>
      </c>
      <c r="K265" s="61">
        <f t="shared" si="105"/>
        <v>97.087858681749054</v>
      </c>
      <c r="L265" s="61">
        <f t="shared" si="106"/>
        <v>97.087851410224943</v>
      </c>
    </row>
    <row r="266" spans="1:12" ht="45">
      <c r="A266" s="58" t="s">
        <v>182</v>
      </c>
      <c r="B266" s="59" t="s">
        <v>164</v>
      </c>
      <c r="C266" s="59" t="s">
        <v>95</v>
      </c>
      <c r="D266" s="59" t="s">
        <v>17</v>
      </c>
      <c r="E266" s="59" t="s">
        <v>183</v>
      </c>
      <c r="F266" s="60" t="s">
        <v>0</v>
      </c>
      <c r="G266" s="61">
        <v>106013.2</v>
      </c>
      <c r="H266" s="61">
        <f>H267+H270+H273+H276</f>
        <v>106013.20793999999</v>
      </c>
      <c r="I266" s="61">
        <f t="shared" ref="I266:J266" si="121">I267+I270+I273+I276</f>
        <v>102925.94579999999</v>
      </c>
      <c r="J266" s="61">
        <f t="shared" si="121"/>
        <v>102925.94579999999</v>
      </c>
      <c r="K266" s="61">
        <f t="shared" si="105"/>
        <v>97.087858681749054</v>
      </c>
      <c r="L266" s="61">
        <f t="shared" si="106"/>
        <v>97.087851410224943</v>
      </c>
    </row>
    <row r="267" spans="1:12" ht="30">
      <c r="A267" s="58" t="s">
        <v>76</v>
      </c>
      <c r="B267" s="59" t="s">
        <v>164</v>
      </c>
      <c r="C267" s="59" t="s">
        <v>95</v>
      </c>
      <c r="D267" s="59" t="s">
        <v>17</v>
      </c>
      <c r="E267" s="59" t="s">
        <v>193</v>
      </c>
      <c r="F267" s="60" t="s">
        <v>0</v>
      </c>
      <c r="G267" s="61">
        <v>400</v>
      </c>
      <c r="H267" s="61">
        <f>H268</f>
        <v>400</v>
      </c>
      <c r="I267" s="61">
        <f t="shared" ref="I267:J268" si="122">I268</f>
        <v>400</v>
      </c>
      <c r="J267" s="61">
        <f t="shared" si="122"/>
        <v>400</v>
      </c>
      <c r="K267" s="61">
        <f t="shared" si="105"/>
        <v>100</v>
      </c>
      <c r="L267" s="61">
        <f t="shared" si="106"/>
        <v>100</v>
      </c>
    </row>
    <row r="268" spans="1:12" ht="30">
      <c r="A268" s="58" t="s">
        <v>82</v>
      </c>
      <c r="B268" s="59" t="s">
        <v>164</v>
      </c>
      <c r="C268" s="59" t="s">
        <v>95</v>
      </c>
      <c r="D268" s="59" t="s">
        <v>17</v>
      </c>
      <c r="E268" s="59" t="s">
        <v>193</v>
      </c>
      <c r="F268" s="59" t="s">
        <v>83</v>
      </c>
      <c r="G268" s="61">
        <v>400</v>
      </c>
      <c r="H268" s="61">
        <f>H269</f>
        <v>400</v>
      </c>
      <c r="I268" s="61">
        <f t="shared" si="122"/>
        <v>400</v>
      </c>
      <c r="J268" s="61">
        <f t="shared" si="122"/>
        <v>400</v>
      </c>
      <c r="K268" s="61">
        <f t="shared" si="105"/>
        <v>100</v>
      </c>
      <c r="L268" s="61">
        <f t="shared" si="106"/>
        <v>100</v>
      </c>
    </row>
    <row r="269" spans="1:12" ht="15">
      <c r="A269" s="58" t="s">
        <v>84</v>
      </c>
      <c r="B269" s="59" t="s">
        <v>164</v>
      </c>
      <c r="C269" s="59" t="s">
        <v>95</v>
      </c>
      <c r="D269" s="59" t="s">
        <v>17</v>
      </c>
      <c r="E269" s="59" t="s">
        <v>193</v>
      </c>
      <c r="F269" s="59" t="s">
        <v>85</v>
      </c>
      <c r="G269" s="61">
        <v>400</v>
      </c>
      <c r="H269" s="61">
        <v>400</v>
      </c>
      <c r="I269" s="61">
        <v>400</v>
      </c>
      <c r="J269" s="61">
        <v>400</v>
      </c>
      <c r="K269" s="61">
        <f t="shared" si="105"/>
        <v>100</v>
      </c>
      <c r="L269" s="61">
        <f t="shared" si="106"/>
        <v>100</v>
      </c>
    </row>
    <row r="270" spans="1:12" ht="45">
      <c r="A270" s="58" t="s">
        <v>194</v>
      </c>
      <c r="B270" s="59" t="s">
        <v>164</v>
      </c>
      <c r="C270" s="59" t="s">
        <v>95</v>
      </c>
      <c r="D270" s="59" t="s">
        <v>17</v>
      </c>
      <c r="E270" s="59" t="s">
        <v>195</v>
      </c>
      <c r="F270" s="60" t="s">
        <v>0</v>
      </c>
      <c r="G270" s="61">
        <v>1854</v>
      </c>
      <c r="H270" s="61">
        <f>H271</f>
        <v>1854</v>
      </c>
      <c r="I270" s="61">
        <f t="shared" ref="I270:J271" si="123">I271</f>
        <v>1854</v>
      </c>
      <c r="J270" s="61">
        <f t="shared" si="123"/>
        <v>1854</v>
      </c>
      <c r="K270" s="61">
        <f t="shared" si="105"/>
        <v>100</v>
      </c>
      <c r="L270" s="61">
        <f t="shared" si="106"/>
        <v>100</v>
      </c>
    </row>
    <row r="271" spans="1:12" ht="30">
      <c r="A271" s="58" t="s">
        <v>82</v>
      </c>
      <c r="B271" s="59" t="s">
        <v>164</v>
      </c>
      <c r="C271" s="59" t="s">
        <v>95</v>
      </c>
      <c r="D271" s="59" t="s">
        <v>17</v>
      </c>
      <c r="E271" s="59" t="s">
        <v>195</v>
      </c>
      <c r="F271" s="59" t="s">
        <v>83</v>
      </c>
      <c r="G271" s="61">
        <v>1854</v>
      </c>
      <c r="H271" s="61">
        <f>H272</f>
        <v>1854</v>
      </c>
      <c r="I271" s="61">
        <f t="shared" si="123"/>
        <v>1854</v>
      </c>
      <c r="J271" s="61">
        <f t="shared" si="123"/>
        <v>1854</v>
      </c>
      <c r="K271" s="61">
        <f t="shared" si="105"/>
        <v>100</v>
      </c>
      <c r="L271" s="61">
        <f t="shared" si="106"/>
        <v>100</v>
      </c>
    </row>
    <row r="272" spans="1:12" ht="30">
      <c r="A272" s="58" t="s">
        <v>196</v>
      </c>
      <c r="B272" s="59" t="s">
        <v>164</v>
      </c>
      <c r="C272" s="59" t="s">
        <v>95</v>
      </c>
      <c r="D272" s="59" t="s">
        <v>17</v>
      </c>
      <c r="E272" s="59" t="s">
        <v>195</v>
      </c>
      <c r="F272" s="59" t="s">
        <v>197</v>
      </c>
      <c r="G272" s="61">
        <v>1854</v>
      </c>
      <c r="H272" s="61">
        <v>1854</v>
      </c>
      <c r="I272" s="61">
        <v>1854</v>
      </c>
      <c r="J272" s="61">
        <v>1854</v>
      </c>
      <c r="K272" s="61">
        <f t="shared" si="105"/>
        <v>100</v>
      </c>
      <c r="L272" s="61">
        <f t="shared" si="106"/>
        <v>100</v>
      </c>
    </row>
    <row r="273" spans="1:12" ht="45">
      <c r="A273" s="58" t="s">
        <v>198</v>
      </c>
      <c r="B273" s="59" t="s">
        <v>164</v>
      </c>
      <c r="C273" s="59" t="s">
        <v>95</v>
      </c>
      <c r="D273" s="59" t="s">
        <v>17</v>
      </c>
      <c r="E273" s="59" t="s">
        <v>199</v>
      </c>
      <c r="F273" s="60" t="s">
        <v>0</v>
      </c>
      <c r="G273" s="61">
        <v>66525.2</v>
      </c>
      <c r="H273" s="61">
        <f>H274</f>
        <v>66525.207939999993</v>
      </c>
      <c r="I273" s="61">
        <f t="shared" ref="I273:J274" si="124">I274</f>
        <v>66525.207939999993</v>
      </c>
      <c r="J273" s="61">
        <f t="shared" si="124"/>
        <v>66525.207939999993</v>
      </c>
      <c r="K273" s="61">
        <f t="shared" si="105"/>
        <v>100.00001193532675</v>
      </c>
      <c r="L273" s="61">
        <f t="shared" si="106"/>
        <v>100</v>
      </c>
    </row>
    <row r="274" spans="1:12" ht="30">
      <c r="A274" s="58" t="s">
        <v>82</v>
      </c>
      <c r="B274" s="59" t="s">
        <v>164</v>
      </c>
      <c r="C274" s="59" t="s">
        <v>95</v>
      </c>
      <c r="D274" s="59" t="s">
        <v>17</v>
      </c>
      <c r="E274" s="59" t="s">
        <v>199</v>
      </c>
      <c r="F274" s="59" t="s">
        <v>83</v>
      </c>
      <c r="G274" s="61">
        <v>66525.2</v>
      </c>
      <c r="H274" s="61">
        <f>H275</f>
        <v>66525.207939999993</v>
      </c>
      <c r="I274" s="61">
        <f t="shared" si="124"/>
        <v>66525.207939999993</v>
      </c>
      <c r="J274" s="61">
        <f t="shared" si="124"/>
        <v>66525.207939999993</v>
      </c>
      <c r="K274" s="61">
        <f t="shared" si="105"/>
        <v>100.00001193532675</v>
      </c>
      <c r="L274" s="61">
        <f t="shared" si="106"/>
        <v>100</v>
      </c>
    </row>
    <row r="275" spans="1:12" ht="30">
      <c r="A275" s="58" t="s">
        <v>196</v>
      </c>
      <c r="B275" s="59" t="s">
        <v>164</v>
      </c>
      <c r="C275" s="59" t="s">
        <v>95</v>
      </c>
      <c r="D275" s="59" t="s">
        <v>17</v>
      </c>
      <c r="E275" s="59" t="s">
        <v>199</v>
      </c>
      <c r="F275" s="59" t="s">
        <v>197</v>
      </c>
      <c r="G275" s="61">
        <v>66525.2</v>
      </c>
      <c r="H275" s="61">
        <v>66525.207939999993</v>
      </c>
      <c r="I275" s="61">
        <v>66525.207939999993</v>
      </c>
      <c r="J275" s="61">
        <v>66525.207939999993</v>
      </c>
      <c r="K275" s="61">
        <f t="shared" si="105"/>
        <v>100.00001193532675</v>
      </c>
      <c r="L275" s="61">
        <f t="shared" si="106"/>
        <v>100</v>
      </c>
    </row>
    <row r="276" spans="1:12" ht="75">
      <c r="A276" s="58" t="s">
        <v>200</v>
      </c>
      <c r="B276" s="59" t="s">
        <v>164</v>
      </c>
      <c r="C276" s="59" t="s">
        <v>95</v>
      </c>
      <c r="D276" s="59" t="s">
        <v>17</v>
      </c>
      <c r="E276" s="59" t="s">
        <v>201</v>
      </c>
      <c r="F276" s="60" t="s">
        <v>0</v>
      </c>
      <c r="G276" s="61">
        <v>37234</v>
      </c>
      <c r="H276" s="61">
        <f>H277</f>
        <v>37234</v>
      </c>
      <c r="I276" s="61">
        <f t="shared" ref="I276:J277" si="125">I277</f>
        <v>34146.737860000001</v>
      </c>
      <c r="J276" s="61">
        <f t="shared" si="125"/>
        <v>34146.737860000001</v>
      </c>
      <c r="K276" s="61">
        <f t="shared" si="105"/>
        <v>91.708486490841707</v>
      </c>
      <c r="L276" s="61">
        <f t="shared" si="106"/>
        <v>91.708486490841707</v>
      </c>
    </row>
    <row r="277" spans="1:12" ht="15">
      <c r="A277" s="58" t="s">
        <v>26</v>
      </c>
      <c r="B277" s="59" t="s">
        <v>164</v>
      </c>
      <c r="C277" s="59" t="s">
        <v>95</v>
      </c>
      <c r="D277" s="59" t="s">
        <v>17</v>
      </c>
      <c r="E277" s="59" t="s">
        <v>201</v>
      </c>
      <c r="F277" s="59" t="s">
        <v>27</v>
      </c>
      <c r="G277" s="61">
        <v>37234</v>
      </c>
      <c r="H277" s="61">
        <f>H278</f>
        <v>37234</v>
      </c>
      <c r="I277" s="61">
        <f t="shared" si="125"/>
        <v>34146.737860000001</v>
      </c>
      <c r="J277" s="61">
        <f t="shared" si="125"/>
        <v>34146.737860000001</v>
      </c>
      <c r="K277" s="61">
        <f t="shared" si="105"/>
        <v>91.708486490841707</v>
      </c>
      <c r="L277" s="61">
        <f t="shared" si="106"/>
        <v>91.708486490841707</v>
      </c>
    </row>
    <row r="278" spans="1:12" ht="15">
      <c r="A278" s="58" t="s">
        <v>202</v>
      </c>
      <c r="B278" s="59" t="s">
        <v>164</v>
      </c>
      <c r="C278" s="59" t="s">
        <v>95</v>
      </c>
      <c r="D278" s="59" t="s">
        <v>17</v>
      </c>
      <c r="E278" s="59" t="s">
        <v>201</v>
      </c>
      <c r="F278" s="59" t="s">
        <v>203</v>
      </c>
      <c r="G278" s="61">
        <v>37234</v>
      </c>
      <c r="H278" s="61">
        <v>37234</v>
      </c>
      <c r="I278" s="61">
        <v>34146.737860000001</v>
      </c>
      <c r="J278" s="61">
        <v>34146.737860000001</v>
      </c>
      <c r="K278" s="61">
        <f t="shared" si="105"/>
        <v>91.708486490841707</v>
      </c>
      <c r="L278" s="61">
        <f t="shared" si="106"/>
        <v>91.708486490841707</v>
      </c>
    </row>
    <row r="279" spans="1:12" ht="75">
      <c r="A279" s="58" t="s">
        <v>98</v>
      </c>
      <c r="B279" s="59" t="s">
        <v>164</v>
      </c>
      <c r="C279" s="59" t="s">
        <v>95</v>
      </c>
      <c r="D279" s="59" t="s">
        <v>17</v>
      </c>
      <c r="E279" s="59" t="s">
        <v>99</v>
      </c>
      <c r="F279" s="60" t="s">
        <v>0</v>
      </c>
      <c r="G279" s="61">
        <v>2987986.6</v>
      </c>
      <c r="H279" s="61">
        <f>H280+H286</f>
        <v>2394364.3852199996</v>
      </c>
      <c r="I279" s="61">
        <f t="shared" ref="I279:J279" si="126">I280+I286</f>
        <v>1441869.50829</v>
      </c>
      <c r="J279" s="61">
        <f t="shared" si="126"/>
        <v>1415153.5462799999</v>
      </c>
      <c r="K279" s="61">
        <f t="shared" si="105"/>
        <v>47.361442192545304</v>
      </c>
      <c r="L279" s="61">
        <f t="shared" si="106"/>
        <v>59.103516365992569</v>
      </c>
    </row>
    <row r="280" spans="1:12" ht="30">
      <c r="A280" s="58" t="s">
        <v>204</v>
      </c>
      <c r="B280" s="59" t="s">
        <v>164</v>
      </c>
      <c r="C280" s="59" t="s">
        <v>95</v>
      </c>
      <c r="D280" s="59" t="s">
        <v>17</v>
      </c>
      <c r="E280" s="59" t="s">
        <v>205</v>
      </c>
      <c r="F280" s="60" t="s">
        <v>0</v>
      </c>
      <c r="G280" s="61">
        <v>10355.799999999999</v>
      </c>
      <c r="H280" s="61">
        <f>H281</f>
        <v>10355.79782</v>
      </c>
      <c r="I280" s="61">
        <f t="shared" ref="I280:J280" si="127">I281</f>
        <v>10355.79782</v>
      </c>
      <c r="J280" s="61">
        <f t="shared" si="127"/>
        <v>10355.79782</v>
      </c>
      <c r="K280" s="61">
        <f t="shared" si="105"/>
        <v>99.999978948994766</v>
      </c>
      <c r="L280" s="61">
        <f t="shared" si="106"/>
        <v>100</v>
      </c>
    </row>
    <row r="281" spans="1:12" ht="30">
      <c r="A281" s="58" t="s">
        <v>204</v>
      </c>
      <c r="B281" s="59" t="s">
        <v>164</v>
      </c>
      <c r="C281" s="59" t="s">
        <v>95</v>
      </c>
      <c r="D281" s="59" t="s">
        <v>17</v>
      </c>
      <c r="E281" s="59" t="s">
        <v>206</v>
      </c>
      <c r="F281" s="60" t="s">
        <v>0</v>
      </c>
      <c r="G281" s="61">
        <v>10355.799999999999</v>
      </c>
      <c r="H281" s="61">
        <f>H282+H284</f>
        <v>10355.79782</v>
      </c>
      <c r="I281" s="61">
        <f t="shared" ref="I281:J281" si="128">I282+I284</f>
        <v>10355.79782</v>
      </c>
      <c r="J281" s="61">
        <f t="shared" si="128"/>
        <v>10355.79782</v>
      </c>
      <c r="K281" s="61">
        <f t="shared" si="105"/>
        <v>99.999978948994766</v>
      </c>
      <c r="L281" s="61">
        <f t="shared" si="106"/>
        <v>100</v>
      </c>
    </row>
    <row r="282" spans="1:12" ht="15">
      <c r="A282" s="58" t="s">
        <v>26</v>
      </c>
      <c r="B282" s="59" t="s">
        <v>164</v>
      </c>
      <c r="C282" s="59" t="s">
        <v>95</v>
      </c>
      <c r="D282" s="59" t="s">
        <v>17</v>
      </c>
      <c r="E282" s="59" t="s">
        <v>206</v>
      </c>
      <c r="F282" s="59" t="s">
        <v>27</v>
      </c>
      <c r="G282" s="61">
        <v>1742.8</v>
      </c>
      <c r="H282" s="61">
        <f>H283</f>
        <v>1742.8091300000001</v>
      </c>
      <c r="I282" s="61">
        <f t="shared" ref="I282:J282" si="129">I283</f>
        <v>1742.8091300000001</v>
      </c>
      <c r="J282" s="61">
        <f t="shared" si="129"/>
        <v>1742.8091300000001</v>
      </c>
      <c r="K282" s="61">
        <f t="shared" si="105"/>
        <v>100.00052386963507</v>
      </c>
      <c r="L282" s="61">
        <f t="shared" si="106"/>
        <v>100</v>
      </c>
    </row>
    <row r="283" spans="1:12" ht="15">
      <c r="A283" s="58" t="s">
        <v>56</v>
      </c>
      <c r="B283" s="59" t="s">
        <v>164</v>
      </c>
      <c r="C283" s="59" t="s">
        <v>95</v>
      </c>
      <c r="D283" s="59" t="s">
        <v>17</v>
      </c>
      <c r="E283" s="59" t="s">
        <v>206</v>
      </c>
      <c r="F283" s="59" t="s">
        <v>57</v>
      </c>
      <c r="G283" s="61">
        <v>1742.8</v>
      </c>
      <c r="H283" s="61">
        <v>1742.8091300000001</v>
      </c>
      <c r="I283" s="61">
        <v>1742.8091300000001</v>
      </c>
      <c r="J283" s="61">
        <v>1742.8091300000001</v>
      </c>
      <c r="K283" s="61">
        <f t="shared" si="105"/>
        <v>100.00052386963507</v>
      </c>
      <c r="L283" s="61">
        <f t="shared" si="106"/>
        <v>100</v>
      </c>
    </row>
    <row r="284" spans="1:12" ht="30">
      <c r="A284" s="58" t="s">
        <v>82</v>
      </c>
      <c r="B284" s="59" t="s">
        <v>164</v>
      </c>
      <c r="C284" s="59" t="s">
        <v>95</v>
      </c>
      <c r="D284" s="59" t="s">
        <v>17</v>
      </c>
      <c r="E284" s="59" t="s">
        <v>206</v>
      </c>
      <c r="F284" s="59" t="s">
        <v>83</v>
      </c>
      <c r="G284" s="61">
        <v>8613</v>
      </c>
      <c r="H284" s="61">
        <f>H285</f>
        <v>8612.9886900000001</v>
      </c>
      <c r="I284" s="61">
        <f t="shared" ref="I284:J284" si="130">I285</f>
        <v>8612.9886900000001</v>
      </c>
      <c r="J284" s="61">
        <f t="shared" si="130"/>
        <v>8612.9886900000001</v>
      </c>
      <c r="K284" s="61">
        <f t="shared" si="105"/>
        <v>99.99986868686868</v>
      </c>
      <c r="L284" s="61">
        <f t="shared" si="106"/>
        <v>100</v>
      </c>
    </row>
    <row r="285" spans="1:12" ht="30">
      <c r="A285" s="58" t="s">
        <v>196</v>
      </c>
      <c r="B285" s="59" t="s">
        <v>164</v>
      </c>
      <c r="C285" s="59" t="s">
        <v>95</v>
      </c>
      <c r="D285" s="59" t="s">
        <v>17</v>
      </c>
      <c r="E285" s="59" t="s">
        <v>206</v>
      </c>
      <c r="F285" s="59" t="s">
        <v>197</v>
      </c>
      <c r="G285" s="61">
        <v>8613</v>
      </c>
      <c r="H285" s="61">
        <v>8612.9886900000001</v>
      </c>
      <c r="I285" s="61">
        <v>8612.9886900000001</v>
      </c>
      <c r="J285" s="61">
        <v>8612.9886900000001</v>
      </c>
      <c r="K285" s="61">
        <f t="shared" si="105"/>
        <v>99.99986868686868</v>
      </c>
      <c r="L285" s="61">
        <f t="shared" si="106"/>
        <v>100</v>
      </c>
    </row>
    <row r="286" spans="1:12" ht="60">
      <c r="A286" s="58" t="s">
        <v>100</v>
      </c>
      <c r="B286" s="59" t="s">
        <v>164</v>
      </c>
      <c r="C286" s="59" t="s">
        <v>95</v>
      </c>
      <c r="D286" s="59" t="s">
        <v>17</v>
      </c>
      <c r="E286" s="59" t="s">
        <v>101</v>
      </c>
      <c r="F286" s="60" t="s">
        <v>0</v>
      </c>
      <c r="G286" s="61">
        <v>2977630.8</v>
      </c>
      <c r="H286" s="61">
        <f>H287+H290+H293+H296+H299+H302</f>
        <v>2384008.5873999996</v>
      </c>
      <c r="I286" s="61">
        <f t="shared" ref="I286:J286" si="131">I287+I290+I293+I296+I299+I302</f>
        <v>1431513.71047</v>
      </c>
      <c r="J286" s="61">
        <f t="shared" si="131"/>
        <v>1404797.7484599999</v>
      </c>
      <c r="K286" s="61">
        <f t="shared" si="105"/>
        <v>47.178372431531805</v>
      </c>
      <c r="L286" s="61">
        <f t="shared" si="106"/>
        <v>58.925867796142164</v>
      </c>
    </row>
    <row r="287" spans="1:12" ht="60">
      <c r="A287" s="58" t="s">
        <v>102</v>
      </c>
      <c r="B287" s="59" t="s">
        <v>164</v>
      </c>
      <c r="C287" s="59" t="s">
        <v>95</v>
      </c>
      <c r="D287" s="59" t="s">
        <v>17</v>
      </c>
      <c r="E287" s="59" t="s">
        <v>103</v>
      </c>
      <c r="F287" s="60" t="s">
        <v>0</v>
      </c>
      <c r="G287" s="61">
        <v>1342739.3</v>
      </c>
      <c r="H287" s="61">
        <f>H288</f>
        <v>755138.65686999995</v>
      </c>
      <c r="I287" s="61">
        <f t="shared" ref="I287:J288" si="132">I288</f>
        <v>148068.06779999999</v>
      </c>
      <c r="J287" s="61">
        <f t="shared" si="132"/>
        <v>148068.06779999999</v>
      </c>
      <c r="K287" s="61">
        <f t="shared" si="105"/>
        <v>11.027313179855538</v>
      </c>
      <c r="L287" s="61">
        <f t="shared" si="106"/>
        <v>19.608063559311397</v>
      </c>
    </row>
    <row r="288" spans="1:12" ht="15">
      <c r="A288" s="58" t="s">
        <v>26</v>
      </c>
      <c r="B288" s="59" t="s">
        <v>164</v>
      </c>
      <c r="C288" s="59" t="s">
        <v>95</v>
      </c>
      <c r="D288" s="59" t="s">
        <v>17</v>
      </c>
      <c r="E288" s="59" t="s">
        <v>103</v>
      </c>
      <c r="F288" s="59" t="s">
        <v>27</v>
      </c>
      <c r="G288" s="61">
        <v>1342739.3</v>
      </c>
      <c r="H288" s="61">
        <f>H289</f>
        <v>755138.65686999995</v>
      </c>
      <c r="I288" s="61">
        <f t="shared" si="132"/>
        <v>148068.06779999999</v>
      </c>
      <c r="J288" s="61">
        <f t="shared" si="132"/>
        <v>148068.06779999999</v>
      </c>
      <c r="K288" s="61">
        <f t="shared" si="105"/>
        <v>11.027313179855538</v>
      </c>
      <c r="L288" s="61">
        <f t="shared" si="106"/>
        <v>19.608063559311397</v>
      </c>
    </row>
    <row r="289" spans="1:12" ht="15">
      <c r="A289" s="58" t="s">
        <v>56</v>
      </c>
      <c r="B289" s="59" t="s">
        <v>164</v>
      </c>
      <c r="C289" s="59" t="s">
        <v>95</v>
      </c>
      <c r="D289" s="59" t="s">
        <v>17</v>
      </c>
      <c r="E289" s="59" t="s">
        <v>103</v>
      </c>
      <c r="F289" s="59" t="s">
        <v>57</v>
      </c>
      <c r="G289" s="61">
        <v>1342739.3</v>
      </c>
      <c r="H289" s="61">
        <v>755138.65686999995</v>
      </c>
      <c r="I289" s="61">
        <v>148068.06779999999</v>
      </c>
      <c r="J289" s="61">
        <v>148068.06779999999</v>
      </c>
      <c r="K289" s="61">
        <f t="shared" si="105"/>
        <v>11.027313179855538</v>
      </c>
      <c r="L289" s="61">
        <f t="shared" si="106"/>
        <v>19.608063559311397</v>
      </c>
    </row>
    <row r="290" spans="1:12" ht="30">
      <c r="A290" s="58" t="s">
        <v>207</v>
      </c>
      <c r="B290" s="59" t="s">
        <v>164</v>
      </c>
      <c r="C290" s="59" t="s">
        <v>95</v>
      </c>
      <c r="D290" s="59" t="s">
        <v>17</v>
      </c>
      <c r="E290" s="59" t="s">
        <v>208</v>
      </c>
      <c r="F290" s="60" t="s">
        <v>0</v>
      </c>
      <c r="G290" s="61">
        <v>686659.8</v>
      </c>
      <c r="H290" s="61">
        <f>H291</f>
        <v>751659.78500000003</v>
      </c>
      <c r="I290" s="61">
        <f t="shared" ref="I290:J291" si="133">I291</f>
        <v>536080.90498999995</v>
      </c>
      <c r="J290" s="61">
        <f t="shared" si="133"/>
        <v>524313.15512000001</v>
      </c>
      <c r="K290" s="61">
        <f t="shared" si="105"/>
        <v>76.357048296696547</v>
      </c>
      <c r="L290" s="61">
        <f t="shared" si="106"/>
        <v>69.754051711041058</v>
      </c>
    </row>
    <row r="291" spans="1:12" ht="15">
      <c r="A291" s="58" t="s">
        <v>26</v>
      </c>
      <c r="B291" s="59" t="s">
        <v>164</v>
      </c>
      <c r="C291" s="59" t="s">
        <v>95</v>
      </c>
      <c r="D291" s="59" t="s">
        <v>17</v>
      </c>
      <c r="E291" s="59" t="s">
        <v>208</v>
      </c>
      <c r="F291" s="59" t="s">
        <v>27</v>
      </c>
      <c r="G291" s="61">
        <v>686659.8</v>
      </c>
      <c r="H291" s="61">
        <f>H292</f>
        <v>751659.78500000003</v>
      </c>
      <c r="I291" s="61">
        <f t="shared" si="133"/>
        <v>536080.90498999995</v>
      </c>
      <c r="J291" s="61">
        <f t="shared" si="133"/>
        <v>524313.15512000001</v>
      </c>
      <c r="K291" s="61">
        <f t="shared" si="105"/>
        <v>76.357048296696547</v>
      </c>
      <c r="L291" s="61">
        <f t="shared" si="106"/>
        <v>69.754051711041058</v>
      </c>
    </row>
    <row r="292" spans="1:12" ht="15">
      <c r="A292" s="58" t="s">
        <v>56</v>
      </c>
      <c r="B292" s="59" t="s">
        <v>164</v>
      </c>
      <c r="C292" s="59" t="s">
        <v>95</v>
      </c>
      <c r="D292" s="59" t="s">
        <v>17</v>
      </c>
      <c r="E292" s="59" t="s">
        <v>208</v>
      </c>
      <c r="F292" s="59" t="s">
        <v>57</v>
      </c>
      <c r="G292" s="61">
        <v>686659.8</v>
      </c>
      <c r="H292" s="61">
        <v>751659.78500000003</v>
      </c>
      <c r="I292" s="61">
        <v>536080.90498999995</v>
      </c>
      <c r="J292" s="61">
        <v>524313.15512000001</v>
      </c>
      <c r="K292" s="61">
        <f t="shared" si="105"/>
        <v>76.357048296696547</v>
      </c>
      <c r="L292" s="61">
        <f t="shared" si="106"/>
        <v>69.754051711041058</v>
      </c>
    </row>
    <row r="293" spans="1:12" ht="45">
      <c r="A293" s="58" t="s">
        <v>209</v>
      </c>
      <c r="B293" s="59" t="s">
        <v>164</v>
      </c>
      <c r="C293" s="59" t="s">
        <v>95</v>
      </c>
      <c r="D293" s="59" t="s">
        <v>17</v>
      </c>
      <c r="E293" s="59" t="s">
        <v>210</v>
      </c>
      <c r="F293" s="60" t="s">
        <v>0</v>
      </c>
      <c r="G293" s="61">
        <v>263799.5</v>
      </c>
      <c r="H293" s="61">
        <f>H294</f>
        <v>192777.94553</v>
      </c>
      <c r="I293" s="61">
        <f t="shared" ref="I293:J294" si="134">I294</f>
        <v>83616.890480000002</v>
      </c>
      <c r="J293" s="61">
        <f t="shared" si="134"/>
        <v>83616.890480000002</v>
      </c>
      <c r="K293" s="61">
        <f t="shared" si="105"/>
        <v>31.6971375912388</v>
      </c>
      <c r="L293" s="61">
        <f t="shared" si="106"/>
        <v>43.374718124583183</v>
      </c>
    </row>
    <row r="294" spans="1:12" ht="15">
      <c r="A294" s="58" t="s">
        <v>26</v>
      </c>
      <c r="B294" s="59" t="s">
        <v>164</v>
      </c>
      <c r="C294" s="59" t="s">
        <v>95</v>
      </c>
      <c r="D294" s="59" t="s">
        <v>17</v>
      </c>
      <c r="E294" s="59" t="s">
        <v>210</v>
      </c>
      <c r="F294" s="59" t="s">
        <v>27</v>
      </c>
      <c r="G294" s="61">
        <v>263799.5</v>
      </c>
      <c r="H294" s="61">
        <f>H295</f>
        <v>192777.94553</v>
      </c>
      <c r="I294" s="61">
        <f t="shared" si="134"/>
        <v>83616.890480000002</v>
      </c>
      <c r="J294" s="61">
        <f t="shared" si="134"/>
        <v>83616.890480000002</v>
      </c>
      <c r="K294" s="61">
        <f t="shared" si="105"/>
        <v>31.6971375912388</v>
      </c>
      <c r="L294" s="61">
        <f t="shared" si="106"/>
        <v>43.374718124583183</v>
      </c>
    </row>
    <row r="295" spans="1:12" ht="15">
      <c r="A295" s="58" t="s">
        <v>56</v>
      </c>
      <c r="B295" s="59" t="s">
        <v>164</v>
      </c>
      <c r="C295" s="59" t="s">
        <v>95</v>
      </c>
      <c r="D295" s="59" t="s">
        <v>17</v>
      </c>
      <c r="E295" s="59" t="s">
        <v>210</v>
      </c>
      <c r="F295" s="59" t="s">
        <v>57</v>
      </c>
      <c r="G295" s="61">
        <v>263799.5</v>
      </c>
      <c r="H295" s="61">
        <v>192777.94553</v>
      </c>
      <c r="I295" s="61">
        <v>83616.890480000002</v>
      </c>
      <c r="J295" s="61">
        <v>83616.890480000002</v>
      </c>
      <c r="K295" s="61">
        <f t="shared" si="105"/>
        <v>31.6971375912388</v>
      </c>
      <c r="L295" s="61">
        <f t="shared" si="106"/>
        <v>43.374718124583183</v>
      </c>
    </row>
    <row r="296" spans="1:12" ht="60">
      <c r="A296" s="58" t="s">
        <v>102</v>
      </c>
      <c r="B296" s="59" t="s">
        <v>164</v>
      </c>
      <c r="C296" s="59" t="s">
        <v>95</v>
      </c>
      <c r="D296" s="59" t="s">
        <v>17</v>
      </c>
      <c r="E296" s="59" t="s">
        <v>104</v>
      </c>
      <c r="F296" s="60" t="s">
        <v>0</v>
      </c>
      <c r="G296" s="61">
        <v>145489.1</v>
      </c>
      <c r="H296" s="61">
        <f>H297</f>
        <v>84303.341620000007</v>
      </c>
      <c r="I296" s="61">
        <f t="shared" ref="I296:J297" si="135">I297</f>
        <v>74743.855970000004</v>
      </c>
      <c r="J296" s="61">
        <f t="shared" si="135"/>
        <v>69363.440969999996</v>
      </c>
      <c r="K296" s="61">
        <f t="shared" si="105"/>
        <v>47.676039627710935</v>
      </c>
      <c r="L296" s="61">
        <f t="shared" si="106"/>
        <v>82.278400401561683</v>
      </c>
    </row>
    <row r="297" spans="1:12" ht="15">
      <c r="A297" s="58" t="s">
        <v>26</v>
      </c>
      <c r="B297" s="59" t="s">
        <v>164</v>
      </c>
      <c r="C297" s="59" t="s">
        <v>95</v>
      </c>
      <c r="D297" s="59" t="s">
        <v>17</v>
      </c>
      <c r="E297" s="59" t="s">
        <v>104</v>
      </c>
      <c r="F297" s="59" t="s">
        <v>27</v>
      </c>
      <c r="G297" s="61">
        <v>145489.1</v>
      </c>
      <c r="H297" s="61">
        <f>H298</f>
        <v>84303.341620000007</v>
      </c>
      <c r="I297" s="61">
        <f t="shared" si="135"/>
        <v>74743.855970000004</v>
      </c>
      <c r="J297" s="61">
        <f t="shared" si="135"/>
        <v>69363.440969999996</v>
      </c>
      <c r="K297" s="61">
        <f t="shared" ref="K297:K394" si="136">J297/G297*100</f>
        <v>47.676039627710935</v>
      </c>
      <c r="L297" s="61">
        <f t="shared" ref="L297:L394" si="137">J297/H297*100</f>
        <v>82.278400401561683</v>
      </c>
    </row>
    <row r="298" spans="1:12" ht="15">
      <c r="A298" s="58" t="s">
        <v>56</v>
      </c>
      <c r="B298" s="59" t="s">
        <v>164</v>
      </c>
      <c r="C298" s="59" t="s">
        <v>95</v>
      </c>
      <c r="D298" s="59" t="s">
        <v>17</v>
      </c>
      <c r="E298" s="59" t="s">
        <v>104</v>
      </c>
      <c r="F298" s="59" t="s">
        <v>57</v>
      </c>
      <c r="G298" s="61">
        <v>145489.1</v>
      </c>
      <c r="H298" s="61">
        <v>84303.341620000007</v>
      </c>
      <c r="I298" s="61">
        <v>74743.855970000004</v>
      </c>
      <c r="J298" s="61">
        <v>69363.440969999996</v>
      </c>
      <c r="K298" s="61">
        <f t="shared" si="136"/>
        <v>47.676039627710935</v>
      </c>
      <c r="L298" s="61">
        <f t="shared" si="137"/>
        <v>82.278400401561683</v>
      </c>
    </row>
    <row r="299" spans="1:12" ht="30">
      <c r="A299" s="58" t="s">
        <v>207</v>
      </c>
      <c r="B299" s="59" t="s">
        <v>164</v>
      </c>
      <c r="C299" s="59" t="s">
        <v>95</v>
      </c>
      <c r="D299" s="59" t="s">
        <v>17</v>
      </c>
      <c r="E299" s="59" t="s">
        <v>211</v>
      </c>
      <c r="F299" s="60" t="s">
        <v>0</v>
      </c>
      <c r="G299" s="61">
        <v>468520.1</v>
      </c>
      <c r="H299" s="61">
        <f>H300</f>
        <v>530666.68123999995</v>
      </c>
      <c r="I299" s="61">
        <f t="shared" ref="I299:J300" si="138">I300</f>
        <v>519751.76968999999</v>
      </c>
      <c r="J299" s="61">
        <f t="shared" si="138"/>
        <v>510183.97255000001</v>
      </c>
      <c r="K299" s="61">
        <f t="shared" si="136"/>
        <v>108.89265424258213</v>
      </c>
      <c r="L299" s="61">
        <f t="shared" si="137"/>
        <v>96.140193192054497</v>
      </c>
    </row>
    <row r="300" spans="1:12" ht="15">
      <c r="A300" s="58" t="s">
        <v>26</v>
      </c>
      <c r="B300" s="59" t="s">
        <v>164</v>
      </c>
      <c r="C300" s="59" t="s">
        <v>95</v>
      </c>
      <c r="D300" s="59" t="s">
        <v>17</v>
      </c>
      <c r="E300" s="59" t="s">
        <v>211</v>
      </c>
      <c r="F300" s="59" t="s">
        <v>27</v>
      </c>
      <c r="G300" s="61">
        <v>468520.1</v>
      </c>
      <c r="H300" s="61">
        <f>H301</f>
        <v>530666.68123999995</v>
      </c>
      <c r="I300" s="61">
        <f t="shared" si="138"/>
        <v>519751.76968999999</v>
      </c>
      <c r="J300" s="61">
        <f t="shared" si="138"/>
        <v>510183.97255000001</v>
      </c>
      <c r="K300" s="61">
        <f t="shared" si="136"/>
        <v>108.89265424258213</v>
      </c>
      <c r="L300" s="61">
        <f t="shared" si="137"/>
        <v>96.140193192054497</v>
      </c>
    </row>
    <row r="301" spans="1:12" ht="15">
      <c r="A301" s="58" t="s">
        <v>56</v>
      </c>
      <c r="B301" s="59" t="s">
        <v>164</v>
      </c>
      <c r="C301" s="59" t="s">
        <v>95</v>
      </c>
      <c r="D301" s="59" t="s">
        <v>17</v>
      </c>
      <c r="E301" s="59" t="s">
        <v>211</v>
      </c>
      <c r="F301" s="59" t="s">
        <v>57</v>
      </c>
      <c r="G301" s="61">
        <v>468520.1</v>
      </c>
      <c r="H301" s="61">
        <v>530666.68123999995</v>
      </c>
      <c r="I301" s="61">
        <v>519751.76968999999</v>
      </c>
      <c r="J301" s="61">
        <v>510183.97255000001</v>
      </c>
      <c r="K301" s="61">
        <f t="shared" si="136"/>
        <v>108.89265424258213</v>
      </c>
      <c r="L301" s="61">
        <f t="shared" si="137"/>
        <v>96.140193192054497</v>
      </c>
    </row>
    <row r="302" spans="1:12" ht="45">
      <c r="A302" s="58" t="s">
        <v>209</v>
      </c>
      <c r="B302" s="59" t="s">
        <v>164</v>
      </c>
      <c r="C302" s="59" t="s">
        <v>95</v>
      </c>
      <c r="D302" s="59" t="s">
        <v>17</v>
      </c>
      <c r="E302" s="59" t="s">
        <v>212</v>
      </c>
      <c r="F302" s="60" t="s">
        <v>0</v>
      </c>
      <c r="G302" s="61">
        <v>70423</v>
      </c>
      <c r="H302" s="61">
        <f>H303</f>
        <v>69462.17714</v>
      </c>
      <c r="I302" s="61">
        <f t="shared" ref="I302:J303" si="139">I303</f>
        <v>69252.221539999999</v>
      </c>
      <c r="J302" s="61">
        <f t="shared" si="139"/>
        <v>69252.221539999999</v>
      </c>
      <c r="K302" s="61">
        <f t="shared" si="136"/>
        <v>98.337505559263306</v>
      </c>
      <c r="L302" s="61">
        <f t="shared" si="137"/>
        <v>99.69774111805215</v>
      </c>
    </row>
    <row r="303" spans="1:12" ht="15">
      <c r="A303" s="58" t="s">
        <v>26</v>
      </c>
      <c r="B303" s="59" t="s">
        <v>164</v>
      </c>
      <c r="C303" s="59" t="s">
        <v>95</v>
      </c>
      <c r="D303" s="59" t="s">
        <v>17</v>
      </c>
      <c r="E303" s="59" t="s">
        <v>212</v>
      </c>
      <c r="F303" s="59" t="s">
        <v>27</v>
      </c>
      <c r="G303" s="61">
        <v>70423</v>
      </c>
      <c r="H303" s="61">
        <f>H304</f>
        <v>69462.17714</v>
      </c>
      <c r="I303" s="61">
        <f t="shared" si="139"/>
        <v>69252.221539999999</v>
      </c>
      <c r="J303" s="61">
        <f t="shared" si="139"/>
        <v>69252.221539999999</v>
      </c>
      <c r="K303" s="61">
        <f t="shared" si="136"/>
        <v>98.337505559263306</v>
      </c>
      <c r="L303" s="61">
        <f t="shared" si="137"/>
        <v>99.69774111805215</v>
      </c>
    </row>
    <row r="304" spans="1:12" ht="15">
      <c r="A304" s="58" t="s">
        <v>56</v>
      </c>
      <c r="B304" s="59" t="s">
        <v>164</v>
      </c>
      <c r="C304" s="59" t="s">
        <v>95</v>
      </c>
      <c r="D304" s="59" t="s">
        <v>17</v>
      </c>
      <c r="E304" s="59" t="s">
        <v>212</v>
      </c>
      <c r="F304" s="59" t="s">
        <v>57</v>
      </c>
      <c r="G304" s="61">
        <v>70423</v>
      </c>
      <c r="H304" s="61">
        <v>69462.17714</v>
      </c>
      <c r="I304" s="61">
        <v>69252.221539999999</v>
      </c>
      <c r="J304" s="61">
        <v>69252.221539999999</v>
      </c>
      <c r="K304" s="61">
        <f t="shared" si="136"/>
        <v>98.337505559263306</v>
      </c>
      <c r="L304" s="61">
        <f t="shared" si="137"/>
        <v>99.69774111805215</v>
      </c>
    </row>
    <row r="305" spans="1:12" ht="45">
      <c r="A305" s="58" t="s">
        <v>213</v>
      </c>
      <c r="B305" s="59" t="s">
        <v>164</v>
      </c>
      <c r="C305" s="59" t="s">
        <v>95</v>
      </c>
      <c r="D305" s="59" t="s">
        <v>17</v>
      </c>
      <c r="E305" s="59" t="s">
        <v>214</v>
      </c>
      <c r="F305" s="60" t="s">
        <v>0</v>
      </c>
      <c r="G305" s="61">
        <v>41157</v>
      </c>
      <c r="H305" s="61">
        <f>H306</f>
        <v>41157</v>
      </c>
      <c r="I305" s="61">
        <f t="shared" ref="I305:J307" si="140">I306</f>
        <v>41157</v>
      </c>
      <c r="J305" s="61">
        <f t="shared" si="140"/>
        <v>41157</v>
      </c>
      <c r="K305" s="61">
        <f t="shared" si="136"/>
        <v>100</v>
      </c>
      <c r="L305" s="61">
        <f t="shared" si="137"/>
        <v>100</v>
      </c>
    </row>
    <row r="306" spans="1:12" ht="30">
      <c r="A306" s="58" t="s">
        <v>204</v>
      </c>
      <c r="B306" s="59" t="s">
        <v>164</v>
      </c>
      <c r="C306" s="59" t="s">
        <v>95</v>
      </c>
      <c r="D306" s="59" t="s">
        <v>17</v>
      </c>
      <c r="E306" s="59" t="s">
        <v>215</v>
      </c>
      <c r="F306" s="60" t="s">
        <v>0</v>
      </c>
      <c r="G306" s="61">
        <v>41157</v>
      </c>
      <c r="H306" s="61">
        <f>H307</f>
        <v>41157</v>
      </c>
      <c r="I306" s="61">
        <f t="shared" si="140"/>
        <v>41157</v>
      </c>
      <c r="J306" s="61">
        <f t="shared" si="140"/>
        <v>41157</v>
      </c>
      <c r="K306" s="61">
        <f t="shared" si="136"/>
        <v>100</v>
      </c>
      <c r="L306" s="61">
        <f t="shared" si="137"/>
        <v>100</v>
      </c>
    </row>
    <row r="307" spans="1:12" ht="30">
      <c r="A307" s="58" t="s">
        <v>82</v>
      </c>
      <c r="B307" s="59" t="s">
        <v>164</v>
      </c>
      <c r="C307" s="59" t="s">
        <v>95</v>
      </c>
      <c r="D307" s="59" t="s">
        <v>17</v>
      </c>
      <c r="E307" s="59" t="s">
        <v>215</v>
      </c>
      <c r="F307" s="59" t="s">
        <v>83</v>
      </c>
      <c r="G307" s="61">
        <v>41157</v>
      </c>
      <c r="H307" s="61">
        <f>H308</f>
        <v>41157</v>
      </c>
      <c r="I307" s="61">
        <f t="shared" si="140"/>
        <v>41157</v>
      </c>
      <c r="J307" s="61">
        <f t="shared" si="140"/>
        <v>41157</v>
      </c>
      <c r="K307" s="61">
        <f t="shared" si="136"/>
        <v>100</v>
      </c>
      <c r="L307" s="61">
        <f t="shared" si="137"/>
        <v>100</v>
      </c>
    </row>
    <row r="308" spans="1:12" ht="30">
      <c r="A308" s="58" t="s">
        <v>196</v>
      </c>
      <c r="B308" s="59" t="s">
        <v>164</v>
      </c>
      <c r="C308" s="59" t="s">
        <v>95</v>
      </c>
      <c r="D308" s="59" t="s">
        <v>17</v>
      </c>
      <c r="E308" s="59" t="s">
        <v>215</v>
      </c>
      <c r="F308" s="59" t="s">
        <v>197</v>
      </c>
      <c r="G308" s="61">
        <v>41157</v>
      </c>
      <c r="H308" s="61">
        <v>41157</v>
      </c>
      <c r="I308" s="61">
        <v>41157</v>
      </c>
      <c r="J308" s="61">
        <v>41157</v>
      </c>
      <c r="K308" s="61">
        <f t="shared" si="136"/>
        <v>100</v>
      </c>
      <c r="L308" s="61">
        <f t="shared" si="137"/>
        <v>100</v>
      </c>
    </row>
    <row r="309" spans="1:12" s="18" customFormat="1" ht="15">
      <c r="A309" s="58" t="s">
        <v>641</v>
      </c>
      <c r="B309" s="59" t="s">
        <v>164</v>
      </c>
      <c r="C309" s="59" t="s">
        <v>95</v>
      </c>
      <c r="D309" s="59" t="s">
        <v>17</v>
      </c>
      <c r="E309" s="59" t="s">
        <v>642</v>
      </c>
      <c r="F309" s="59"/>
      <c r="G309" s="61"/>
      <c r="H309" s="61">
        <f>H310</f>
        <v>298.48</v>
      </c>
      <c r="I309" s="61">
        <f t="shared" ref="I309:J311" si="141">I310</f>
        <v>298.48</v>
      </c>
      <c r="J309" s="61">
        <f t="shared" si="141"/>
        <v>298.48</v>
      </c>
      <c r="K309" s="61">
        <v>0</v>
      </c>
      <c r="L309" s="61">
        <f t="shared" si="137"/>
        <v>100</v>
      </c>
    </row>
    <row r="310" spans="1:12" s="18" customFormat="1" ht="15">
      <c r="A310" s="58" t="s">
        <v>641</v>
      </c>
      <c r="B310" s="59" t="s">
        <v>164</v>
      </c>
      <c r="C310" s="59" t="s">
        <v>95</v>
      </c>
      <c r="D310" s="59" t="s">
        <v>17</v>
      </c>
      <c r="E310" s="59" t="s">
        <v>1137</v>
      </c>
      <c r="F310" s="59"/>
      <c r="G310" s="61"/>
      <c r="H310" s="61">
        <f>H311</f>
        <v>298.48</v>
      </c>
      <c r="I310" s="61">
        <f t="shared" si="141"/>
        <v>298.48</v>
      </c>
      <c r="J310" s="61">
        <f t="shared" si="141"/>
        <v>298.48</v>
      </c>
      <c r="K310" s="61">
        <v>0</v>
      </c>
      <c r="L310" s="61">
        <f t="shared" si="137"/>
        <v>100</v>
      </c>
    </row>
    <row r="311" spans="1:12" s="18" customFormat="1" ht="15">
      <c r="A311" s="58" t="s">
        <v>26</v>
      </c>
      <c r="B311" s="59" t="s">
        <v>164</v>
      </c>
      <c r="C311" s="59" t="s">
        <v>95</v>
      </c>
      <c r="D311" s="59" t="s">
        <v>17</v>
      </c>
      <c r="E311" s="59" t="s">
        <v>1137</v>
      </c>
      <c r="F311" s="59">
        <v>500</v>
      </c>
      <c r="G311" s="61"/>
      <c r="H311" s="61">
        <f>H312</f>
        <v>298.48</v>
      </c>
      <c r="I311" s="61">
        <f t="shared" si="141"/>
        <v>298.48</v>
      </c>
      <c r="J311" s="61">
        <f t="shared" si="141"/>
        <v>298.48</v>
      </c>
      <c r="K311" s="61">
        <v>0</v>
      </c>
      <c r="L311" s="61">
        <f t="shared" si="137"/>
        <v>100</v>
      </c>
    </row>
    <row r="312" spans="1:12" s="18" customFormat="1" ht="15">
      <c r="A312" s="58" t="s">
        <v>202</v>
      </c>
      <c r="B312" s="59" t="s">
        <v>164</v>
      </c>
      <c r="C312" s="59" t="s">
        <v>95</v>
      </c>
      <c r="D312" s="59" t="s">
        <v>17</v>
      </c>
      <c r="E312" s="59" t="s">
        <v>1137</v>
      </c>
      <c r="F312" s="59">
        <v>540</v>
      </c>
      <c r="G312" s="61"/>
      <c r="H312" s="61">
        <v>298.48</v>
      </c>
      <c r="I312" s="61">
        <v>298.48</v>
      </c>
      <c r="J312" s="61">
        <v>298.48</v>
      </c>
      <c r="K312" s="61">
        <v>0</v>
      </c>
      <c r="L312" s="61">
        <f t="shared" si="137"/>
        <v>100</v>
      </c>
    </row>
    <row r="313" spans="1:12" ht="15">
      <c r="A313" s="58" t="s">
        <v>105</v>
      </c>
      <c r="B313" s="59" t="s">
        <v>164</v>
      </c>
      <c r="C313" s="59" t="s">
        <v>95</v>
      </c>
      <c r="D313" s="59" t="s">
        <v>106</v>
      </c>
      <c r="E313" s="60" t="s">
        <v>0</v>
      </c>
      <c r="F313" s="60" t="s">
        <v>0</v>
      </c>
      <c r="G313" s="61">
        <v>3229370.9</v>
      </c>
      <c r="H313" s="61">
        <f>H314+H341+H345</f>
        <v>3247029.5986799998</v>
      </c>
      <c r="I313" s="61">
        <f t="shared" ref="I313:J313" si="142">I314+I341+I345</f>
        <v>3238148.5897499998</v>
      </c>
      <c r="J313" s="61">
        <f t="shared" si="142"/>
        <v>3237881.5545899998</v>
      </c>
      <c r="K313" s="61">
        <f t="shared" si="136"/>
        <v>100.26353908713304</v>
      </c>
      <c r="L313" s="61">
        <f t="shared" si="137"/>
        <v>99.718264222361299</v>
      </c>
    </row>
    <row r="314" spans="1:12" ht="45">
      <c r="A314" s="58" t="s">
        <v>176</v>
      </c>
      <c r="B314" s="59" t="s">
        <v>164</v>
      </c>
      <c r="C314" s="59" t="s">
        <v>95</v>
      </c>
      <c r="D314" s="59" t="s">
        <v>106</v>
      </c>
      <c r="E314" s="59" t="s">
        <v>177</v>
      </c>
      <c r="F314" s="60" t="s">
        <v>0</v>
      </c>
      <c r="G314" s="61">
        <v>3229370.9</v>
      </c>
      <c r="H314" s="61">
        <f>H315+H322</f>
        <v>3229370.9055599999</v>
      </c>
      <c r="I314" s="61">
        <f t="shared" ref="I314:J314" si="143">I315+I322</f>
        <v>3220489.8966299999</v>
      </c>
      <c r="J314" s="61">
        <f t="shared" si="143"/>
        <v>3220222.8614699999</v>
      </c>
      <c r="K314" s="61">
        <f t="shared" si="136"/>
        <v>99.716723819800322</v>
      </c>
      <c r="L314" s="61">
        <f t="shared" si="137"/>
        <v>99.716723648118275</v>
      </c>
    </row>
    <row r="315" spans="1:12" ht="30">
      <c r="A315" s="58" t="s">
        <v>178</v>
      </c>
      <c r="B315" s="59" t="s">
        <v>164</v>
      </c>
      <c r="C315" s="59" t="s">
        <v>95</v>
      </c>
      <c r="D315" s="59" t="s">
        <v>106</v>
      </c>
      <c r="E315" s="59" t="s">
        <v>179</v>
      </c>
      <c r="F315" s="60" t="s">
        <v>0</v>
      </c>
      <c r="G315" s="61">
        <v>121901</v>
      </c>
      <c r="H315" s="61">
        <f>H316+H319</f>
        <v>121901</v>
      </c>
      <c r="I315" s="61">
        <f t="shared" ref="I315:J315" si="144">I316+I319</f>
        <v>113042.15686</v>
      </c>
      <c r="J315" s="61">
        <f t="shared" si="144"/>
        <v>112775.1217</v>
      </c>
      <c r="K315" s="61">
        <f t="shared" si="136"/>
        <v>92.513696934397586</v>
      </c>
      <c r="L315" s="61">
        <f t="shared" si="137"/>
        <v>92.513696934397586</v>
      </c>
    </row>
    <row r="316" spans="1:12" ht="34.5" customHeight="1">
      <c r="A316" s="58" t="s">
        <v>216</v>
      </c>
      <c r="B316" s="59" t="s">
        <v>164</v>
      </c>
      <c r="C316" s="59" t="s">
        <v>95</v>
      </c>
      <c r="D316" s="59" t="s">
        <v>106</v>
      </c>
      <c r="E316" s="59" t="s">
        <v>217</v>
      </c>
      <c r="F316" s="60" t="s">
        <v>0</v>
      </c>
      <c r="G316" s="61">
        <v>115255</v>
      </c>
      <c r="H316" s="61">
        <f>H317</f>
        <v>115255</v>
      </c>
      <c r="I316" s="61">
        <f t="shared" ref="I316:J317" si="145">I317</f>
        <v>106396.15686</v>
      </c>
      <c r="J316" s="61">
        <f t="shared" si="145"/>
        <v>106129.1217</v>
      </c>
      <c r="K316" s="61">
        <f t="shared" si="136"/>
        <v>92.082010932280596</v>
      </c>
      <c r="L316" s="61">
        <f t="shared" si="137"/>
        <v>92.082010932280596</v>
      </c>
    </row>
    <row r="317" spans="1:12" ht="15">
      <c r="A317" s="58" t="s">
        <v>26</v>
      </c>
      <c r="B317" s="59" t="s">
        <v>164</v>
      </c>
      <c r="C317" s="59" t="s">
        <v>95</v>
      </c>
      <c r="D317" s="59" t="s">
        <v>106</v>
      </c>
      <c r="E317" s="59" t="s">
        <v>217</v>
      </c>
      <c r="F317" s="59" t="s">
        <v>27</v>
      </c>
      <c r="G317" s="61">
        <v>115255</v>
      </c>
      <c r="H317" s="61">
        <f>H318</f>
        <v>115255</v>
      </c>
      <c r="I317" s="61">
        <f t="shared" si="145"/>
        <v>106396.15686</v>
      </c>
      <c r="J317" s="61">
        <f t="shared" si="145"/>
        <v>106129.1217</v>
      </c>
      <c r="K317" s="61">
        <f t="shared" si="136"/>
        <v>92.082010932280596</v>
      </c>
      <c r="L317" s="61">
        <f t="shared" si="137"/>
        <v>92.082010932280596</v>
      </c>
    </row>
    <row r="318" spans="1:12" ht="15">
      <c r="A318" s="58" t="s">
        <v>56</v>
      </c>
      <c r="B318" s="59" t="s">
        <v>164</v>
      </c>
      <c r="C318" s="59" t="s">
        <v>95</v>
      </c>
      <c r="D318" s="59" t="s">
        <v>106</v>
      </c>
      <c r="E318" s="59" t="s">
        <v>217</v>
      </c>
      <c r="F318" s="59" t="s">
        <v>57</v>
      </c>
      <c r="G318" s="61">
        <v>115255</v>
      </c>
      <c r="H318" s="61">
        <v>115255</v>
      </c>
      <c r="I318" s="61">
        <v>106396.15686</v>
      </c>
      <c r="J318" s="61">
        <v>106129.1217</v>
      </c>
      <c r="K318" s="61">
        <f t="shared" si="136"/>
        <v>92.082010932280596</v>
      </c>
      <c r="L318" s="61">
        <f t="shared" si="137"/>
        <v>92.082010932280596</v>
      </c>
    </row>
    <row r="319" spans="1:12" ht="60">
      <c r="A319" s="58" t="s">
        <v>218</v>
      </c>
      <c r="B319" s="59" t="s">
        <v>164</v>
      </c>
      <c r="C319" s="59" t="s">
        <v>95</v>
      </c>
      <c r="D319" s="59" t="s">
        <v>106</v>
      </c>
      <c r="E319" s="59" t="s">
        <v>219</v>
      </c>
      <c r="F319" s="60" t="s">
        <v>0</v>
      </c>
      <c r="G319" s="61">
        <v>6646</v>
      </c>
      <c r="H319" s="61">
        <f>H320</f>
        <v>6646</v>
      </c>
      <c r="I319" s="61">
        <f t="shared" ref="I319:J320" si="146">I320</f>
        <v>6646</v>
      </c>
      <c r="J319" s="61">
        <f t="shared" si="146"/>
        <v>6646</v>
      </c>
      <c r="K319" s="61">
        <f t="shared" si="136"/>
        <v>100</v>
      </c>
      <c r="L319" s="61">
        <f t="shared" si="137"/>
        <v>100</v>
      </c>
    </row>
    <row r="320" spans="1:12" ht="15">
      <c r="A320" s="58" t="s">
        <v>26</v>
      </c>
      <c r="B320" s="59" t="s">
        <v>164</v>
      </c>
      <c r="C320" s="59" t="s">
        <v>95</v>
      </c>
      <c r="D320" s="59" t="s">
        <v>106</v>
      </c>
      <c r="E320" s="59" t="s">
        <v>219</v>
      </c>
      <c r="F320" s="59" t="s">
        <v>27</v>
      </c>
      <c r="G320" s="61">
        <v>6646</v>
      </c>
      <c r="H320" s="61">
        <f>H321</f>
        <v>6646</v>
      </c>
      <c r="I320" s="61">
        <f t="shared" si="146"/>
        <v>6646</v>
      </c>
      <c r="J320" s="61">
        <f t="shared" si="146"/>
        <v>6646</v>
      </c>
      <c r="K320" s="61">
        <f t="shared" si="136"/>
        <v>100</v>
      </c>
      <c r="L320" s="61">
        <f t="shared" si="137"/>
        <v>100</v>
      </c>
    </row>
    <row r="321" spans="1:12" ht="15">
      <c r="A321" s="58" t="s">
        <v>56</v>
      </c>
      <c r="B321" s="59" t="s">
        <v>164</v>
      </c>
      <c r="C321" s="59" t="s">
        <v>95</v>
      </c>
      <c r="D321" s="59" t="s">
        <v>106</v>
      </c>
      <c r="E321" s="59" t="s">
        <v>219</v>
      </c>
      <c r="F321" s="59" t="s">
        <v>57</v>
      </c>
      <c r="G321" s="61">
        <v>6646</v>
      </c>
      <c r="H321" s="61">
        <v>6646</v>
      </c>
      <c r="I321" s="61">
        <v>6646</v>
      </c>
      <c r="J321" s="61">
        <v>6646</v>
      </c>
      <c r="K321" s="61">
        <f t="shared" si="136"/>
        <v>100</v>
      </c>
      <c r="L321" s="61">
        <f t="shared" si="137"/>
        <v>100</v>
      </c>
    </row>
    <row r="322" spans="1:12" ht="45">
      <c r="A322" s="58" t="s">
        <v>182</v>
      </c>
      <c r="B322" s="59" t="s">
        <v>164</v>
      </c>
      <c r="C322" s="59" t="s">
        <v>95</v>
      </c>
      <c r="D322" s="59" t="s">
        <v>106</v>
      </c>
      <c r="E322" s="59" t="s">
        <v>183</v>
      </c>
      <c r="F322" s="60" t="s">
        <v>0</v>
      </c>
      <c r="G322" s="61">
        <v>3107469.9</v>
      </c>
      <c r="H322" s="61">
        <f>H326+H329+H332+H335+H338+H323</f>
        <v>3107469.9055599999</v>
      </c>
      <c r="I322" s="61">
        <f t="shared" ref="I322:J322" si="147">I326+I329+I332+I335+I338+I323</f>
        <v>3107447.7397699999</v>
      </c>
      <c r="J322" s="61">
        <f t="shared" si="147"/>
        <v>3107447.7397699999</v>
      </c>
      <c r="K322" s="61">
        <f t="shared" si="136"/>
        <v>99.999286872255794</v>
      </c>
      <c r="L322" s="61">
        <f t="shared" si="137"/>
        <v>99.99928669333336</v>
      </c>
    </row>
    <row r="323" spans="1:12" s="18" customFormat="1" ht="15">
      <c r="A323" s="58" t="s">
        <v>638</v>
      </c>
      <c r="B323" s="59" t="s">
        <v>164</v>
      </c>
      <c r="C323" s="75" t="s">
        <v>95</v>
      </c>
      <c r="D323" s="75" t="s">
        <v>106</v>
      </c>
      <c r="E323" s="76" t="s">
        <v>1139</v>
      </c>
      <c r="F323" s="77"/>
      <c r="G323" s="65"/>
      <c r="H323" s="61">
        <f>H324</f>
        <v>80.63</v>
      </c>
      <c r="I323" s="61">
        <f t="shared" ref="I323:J324" si="148">I324</f>
        <v>80.63</v>
      </c>
      <c r="J323" s="61">
        <f t="shared" si="148"/>
        <v>80.63</v>
      </c>
      <c r="K323" s="61">
        <v>0</v>
      </c>
      <c r="L323" s="61">
        <f t="shared" si="137"/>
        <v>100</v>
      </c>
    </row>
    <row r="324" spans="1:12" s="18" customFormat="1" ht="15">
      <c r="A324" s="58" t="s">
        <v>72</v>
      </c>
      <c r="B324" s="59" t="s">
        <v>164</v>
      </c>
      <c r="C324" s="75" t="s">
        <v>95</v>
      </c>
      <c r="D324" s="75" t="s">
        <v>106</v>
      </c>
      <c r="E324" s="76" t="s">
        <v>1139</v>
      </c>
      <c r="F324" s="77">
        <v>800</v>
      </c>
      <c r="G324" s="65"/>
      <c r="H324" s="61">
        <f>H325</f>
        <v>80.63</v>
      </c>
      <c r="I324" s="61">
        <f t="shared" si="148"/>
        <v>80.63</v>
      </c>
      <c r="J324" s="61">
        <f t="shared" si="148"/>
        <v>80.63</v>
      </c>
      <c r="K324" s="61">
        <v>0</v>
      </c>
      <c r="L324" s="61">
        <f t="shared" si="137"/>
        <v>100</v>
      </c>
    </row>
    <row r="325" spans="1:12" s="18" customFormat="1" ht="15">
      <c r="A325" s="58" t="s">
        <v>86</v>
      </c>
      <c r="B325" s="59" t="s">
        <v>164</v>
      </c>
      <c r="C325" s="75" t="s">
        <v>95</v>
      </c>
      <c r="D325" s="75" t="s">
        <v>106</v>
      </c>
      <c r="E325" s="76" t="s">
        <v>1139</v>
      </c>
      <c r="F325" s="77">
        <v>830</v>
      </c>
      <c r="G325" s="65"/>
      <c r="H325" s="61">
        <v>80.63</v>
      </c>
      <c r="I325" s="61">
        <v>80.63</v>
      </c>
      <c r="J325" s="61">
        <v>80.63</v>
      </c>
      <c r="K325" s="61">
        <v>0</v>
      </c>
      <c r="L325" s="61">
        <f t="shared" si="137"/>
        <v>100</v>
      </c>
    </row>
    <row r="326" spans="1:12" ht="45">
      <c r="A326" s="58" t="s">
        <v>220</v>
      </c>
      <c r="B326" s="59" t="s">
        <v>164</v>
      </c>
      <c r="C326" s="59" t="s">
        <v>95</v>
      </c>
      <c r="D326" s="59" t="s">
        <v>106</v>
      </c>
      <c r="E326" s="59" t="s">
        <v>221</v>
      </c>
      <c r="F326" s="60" t="s">
        <v>0</v>
      </c>
      <c r="G326" s="61">
        <v>78078</v>
      </c>
      <c r="H326" s="61">
        <f>H327</f>
        <v>78078</v>
      </c>
      <c r="I326" s="61">
        <f t="shared" ref="I326:J327" si="149">I327</f>
        <v>78055.834210000001</v>
      </c>
      <c r="J326" s="61">
        <f t="shared" si="149"/>
        <v>78055.834210000001</v>
      </c>
      <c r="K326" s="61">
        <f t="shared" si="136"/>
        <v>99.971610709803016</v>
      </c>
      <c r="L326" s="61">
        <f t="shared" si="137"/>
        <v>99.971610709803016</v>
      </c>
    </row>
    <row r="327" spans="1:12" ht="15">
      <c r="A327" s="58" t="s">
        <v>72</v>
      </c>
      <c r="B327" s="59" t="s">
        <v>164</v>
      </c>
      <c r="C327" s="59" t="s">
        <v>95</v>
      </c>
      <c r="D327" s="59" t="s">
        <v>106</v>
      </c>
      <c r="E327" s="59" t="s">
        <v>221</v>
      </c>
      <c r="F327" s="59" t="s">
        <v>73</v>
      </c>
      <c r="G327" s="61">
        <v>78078</v>
      </c>
      <c r="H327" s="61">
        <f>H328</f>
        <v>78078</v>
      </c>
      <c r="I327" s="61">
        <f t="shared" si="149"/>
        <v>78055.834210000001</v>
      </c>
      <c r="J327" s="61">
        <f t="shared" si="149"/>
        <v>78055.834210000001</v>
      </c>
      <c r="K327" s="61">
        <f t="shared" si="136"/>
        <v>99.971610709803016</v>
      </c>
      <c r="L327" s="61">
        <f t="shared" si="137"/>
        <v>99.971610709803016</v>
      </c>
    </row>
    <row r="328" spans="1:12" ht="45">
      <c r="A328" s="58" t="s">
        <v>222</v>
      </c>
      <c r="B328" s="59" t="s">
        <v>164</v>
      </c>
      <c r="C328" s="59" t="s">
        <v>95</v>
      </c>
      <c r="D328" s="59" t="s">
        <v>106</v>
      </c>
      <c r="E328" s="59" t="s">
        <v>221</v>
      </c>
      <c r="F328" s="59" t="s">
        <v>223</v>
      </c>
      <c r="G328" s="61">
        <v>78078</v>
      </c>
      <c r="H328" s="61">
        <v>78078</v>
      </c>
      <c r="I328" s="61">
        <v>78055.834210000001</v>
      </c>
      <c r="J328" s="61">
        <v>78055.834210000001</v>
      </c>
      <c r="K328" s="61">
        <f t="shared" si="136"/>
        <v>99.971610709803016</v>
      </c>
      <c r="L328" s="61">
        <f t="shared" si="137"/>
        <v>99.971610709803016</v>
      </c>
    </row>
    <row r="329" spans="1:12" ht="60">
      <c r="A329" s="58" t="s">
        <v>224</v>
      </c>
      <c r="B329" s="59" t="s">
        <v>164</v>
      </c>
      <c r="C329" s="59" t="s">
        <v>95</v>
      </c>
      <c r="D329" s="59" t="s">
        <v>106</v>
      </c>
      <c r="E329" s="59" t="s">
        <v>225</v>
      </c>
      <c r="F329" s="60" t="s">
        <v>0</v>
      </c>
      <c r="G329" s="61">
        <v>926828.9</v>
      </c>
      <c r="H329" s="61">
        <f>H330</f>
        <v>926818.39599999995</v>
      </c>
      <c r="I329" s="61">
        <f t="shared" ref="I329:J330" si="150">I330</f>
        <v>926818.39599999995</v>
      </c>
      <c r="J329" s="61">
        <f t="shared" si="150"/>
        <v>926818.39599999995</v>
      </c>
      <c r="K329" s="61">
        <f t="shared" si="136"/>
        <v>99.998866673233849</v>
      </c>
      <c r="L329" s="61">
        <f t="shared" si="137"/>
        <v>100</v>
      </c>
    </row>
    <row r="330" spans="1:12" ht="15">
      <c r="A330" s="58" t="s">
        <v>72</v>
      </c>
      <c r="B330" s="59" t="s">
        <v>164</v>
      </c>
      <c r="C330" s="59" t="s">
        <v>95</v>
      </c>
      <c r="D330" s="59" t="s">
        <v>106</v>
      </c>
      <c r="E330" s="59" t="s">
        <v>225</v>
      </c>
      <c r="F330" s="59" t="s">
        <v>73</v>
      </c>
      <c r="G330" s="61">
        <v>926828.9</v>
      </c>
      <c r="H330" s="61">
        <f>H331</f>
        <v>926818.39599999995</v>
      </c>
      <c r="I330" s="61">
        <f t="shared" si="150"/>
        <v>926818.39599999995</v>
      </c>
      <c r="J330" s="61">
        <f t="shared" si="150"/>
        <v>926818.39599999995</v>
      </c>
      <c r="K330" s="61">
        <f t="shared" si="136"/>
        <v>99.998866673233849</v>
      </c>
      <c r="L330" s="61">
        <f t="shared" si="137"/>
        <v>100</v>
      </c>
    </row>
    <row r="331" spans="1:12" ht="45">
      <c r="A331" s="58" t="s">
        <v>222</v>
      </c>
      <c r="B331" s="59" t="s">
        <v>164</v>
      </c>
      <c r="C331" s="59" t="s">
        <v>95</v>
      </c>
      <c r="D331" s="59" t="s">
        <v>106</v>
      </c>
      <c r="E331" s="59" t="s">
        <v>225</v>
      </c>
      <c r="F331" s="59" t="s">
        <v>223</v>
      </c>
      <c r="G331" s="61">
        <v>926828.9</v>
      </c>
      <c r="H331" s="61">
        <v>926818.39599999995</v>
      </c>
      <c r="I331" s="61">
        <v>926818.39599999995</v>
      </c>
      <c r="J331" s="61">
        <v>926818.39599999995</v>
      </c>
      <c r="K331" s="61">
        <f t="shared" si="136"/>
        <v>99.998866673233849</v>
      </c>
      <c r="L331" s="61">
        <f t="shared" si="137"/>
        <v>100</v>
      </c>
    </row>
    <row r="332" spans="1:12" ht="60">
      <c r="A332" s="58" t="s">
        <v>226</v>
      </c>
      <c r="B332" s="59" t="s">
        <v>164</v>
      </c>
      <c r="C332" s="59" t="s">
        <v>95</v>
      </c>
      <c r="D332" s="59" t="s">
        <v>106</v>
      </c>
      <c r="E332" s="59" t="s">
        <v>227</v>
      </c>
      <c r="F332" s="60" t="s">
        <v>0</v>
      </c>
      <c r="G332" s="61">
        <v>1556018.2</v>
      </c>
      <c r="H332" s="61">
        <f>H333</f>
        <v>1555981.07956</v>
      </c>
      <c r="I332" s="61">
        <f t="shared" ref="I332:J333" si="151">I333</f>
        <v>1555981.07956</v>
      </c>
      <c r="J332" s="61">
        <f t="shared" si="151"/>
        <v>1555981.07956</v>
      </c>
      <c r="K332" s="61">
        <f t="shared" si="136"/>
        <v>99.997614395512855</v>
      </c>
      <c r="L332" s="61">
        <f t="shared" si="137"/>
        <v>100</v>
      </c>
    </row>
    <row r="333" spans="1:12" ht="15">
      <c r="A333" s="58" t="s">
        <v>72</v>
      </c>
      <c r="B333" s="59" t="s">
        <v>164</v>
      </c>
      <c r="C333" s="59" t="s">
        <v>95</v>
      </c>
      <c r="D333" s="59" t="s">
        <v>106</v>
      </c>
      <c r="E333" s="59" t="s">
        <v>227</v>
      </c>
      <c r="F333" s="59" t="s">
        <v>73</v>
      </c>
      <c r="G333" s="61">
        <v>1556018.2</v>
      </c>
      <c r="H333" s="61">
        <f>H334</f>
        <v>1555981.07956</v>
      </c>
      <c r="I333" s="61">
        <f t="shared" si="151"/>
        <v>1555981.07956</v>
      </c>
      <c r="J333" s="61">
        <f t="shared" si="151"/>
        <v>1555981.07956</v>
      </c>
      <c r="K333" s="61">
        <f t="shared" si="136"/>
        <v>99.997614395512855</v>
      </c>
      <c r="L333" s="61">
        <f t="shared" si="137"/>
        <v>100</v>
      </c>
    </row>
    <row r="334" spans="1:12" ht="45">
      <c r="A334" s="58" t="s">
        <v>222</v>
      </c>
      <c r="B334" s="59" t="s">
        <v>164</v>
      </c>
      <c r="C334" s="59" t="s">
        <v>95</v>
      </c>
      <c r="D334" s="59" t="s">
        <v>106</v>
      </c>
      <c r="E334" s="59" t="s">
        <v>227</v>
      </c>
      <c r="F334" s="59" t="s">
        <v>223</v>
      </c>
      <c r="G334" s="61">
        <v>1556018.2</v>
      </c>
      <c r="H334" s="61">
        <v>1555981.07956</v>
      </c>
      <c r="I334" s="61">
        <v>1555981.07956</v>
      </c>
      <c r="J334" s="61">
        <v>1555981.07956</v>
      </c>
      <c r="K334" s="61">
        <f t="shared" si="136"/>
        <v>99.997614395512855</v>
      </c>
      <c r="L334" s="61">
        <f t="shared" si="137"/>
        <v>100</v>
      </c>
    </row>
    <row r="335" spans="1:12" ht="45">
      <c r="A335" s="58" t="s">
        <v>228</v>
      </c>
      <c r="B335" s="59" t="s">
        <v>164</v>
      </c>
      <c r="C335" s="59" t="s">
        <v>95</v>
      </c>
      <c r="D335" s="59" t="s">
        <v>106</v>
      </c>
      <c r="E335" s="59" t="s">
        <v>229</v>
      </c>
      <c r="F335" s="60" t="s">
        <v>0</v>
      </c>
      <c r="G335" s="61">
        <v>93571.5</v>
      </c>
      <c r="H335" s="61">
        <f>H336</f>
        <v>93571.5</v>
      </c>
      <c r="I335" s="61">
        <f t="shared" ref="I335:J336" si="152">I336</f>
        <v>93571.5</v>
      </c>
      <c r="J335" s="61">
        <f t="shared" si="152"/>
        <v>93571.5</v>
      </c>
      <c r="K335" s="61">
        <f t="shared" si="136"/>
        <v>100</v>
      </c>
      <c r="L335" s="61">
        <f t="shared" si="137"/>
        <v>100</v>
      </c>
    </row>
    <row r="336" spans="1:12" ht="15">
      <c r="A336" s="58" t="s">
        <v>72</v>
      </c>
      <c r="B336" s="59" t="s">
        <v>164</v>
      </c>
      <c r="C336" s="59" t="s">
        <v>95</v>
      </c>
      <c r="D336" s="59" t="s">
        <v>106</v>
      </c>
      <c r="E336" s="59" t="s">
        <v>229</v>
      </c>
      <c r="F336" s="59" t="s">
        <v>73</v>
      </c>
      <c r="G336" s="61">
        <v>93571.5</v>
      </c>
      <c r="H336" s="61">
        <f>H337</f>
        <v>93571.5</v>
      </c>
      <c r="I336" s="61">
        <f t="shared" si="152"/>
        <v>93571.5</v>
      </c>
      <c r="J336" s="61">
        <f t="shared" si="152"/>
        <v>93571.5</v>
      </c>
      <c r="K336" s="61">
        <f t="shared" si="136"/>
        <v>100</v>
      </c>
      <c r="L336" s="61">
        <f t="shared" si="137"/>
        <v>100</v>
      </c>
    </row>
    <row r="337" spans="1:12" ht="45">
      <c r="A337" s="58" t="s">
        <v>222</v>
      </c>
      <c r="B337" s="59" t="s">
        <v>164</v>
      </c>
      <c r="C337" s="59" t="s">
        <v>95</v>
      </c>
      <c r="D337" s="59" t="s">
        <v>106</v>
      </c>
      <c r="E337" s="59" t="s">
        <v>229</v>
      </c>
      <c r="F337" s="59" t="s">
        <v>223</v>
      </c>
      <c r="G337" s="61">
        <v>93571.5</v>
      </c>
      <c r="H337" s="61">
        <v>93571.5</v>
      </c>
      <c r="I337" s="61">
        <v>93571.5</v>
      </c>
      <c r="J337" s="61">
        <v>93571.5</v>
      </c>
      <c r="K337" s="61">
        <f t="shared" si="136"/>
        <v>100</v>
      </c>
      <c r="L337" s="61">
        <f t="shared" si="137"/>
        <v>100</v>
      </c>
    </row>
    <row r="338" spans="1:12" ht="62.25" customHeight="1">
      <c r="A338" s="58" t="s">
        <v>230</v>
      </c>
      <c r="B338" s="59" t="s">
        <v>164</v>
      </c>
      <c r="C338" s="59" t="s">
        <v>95</v>
      </c>
      <c r="D338" s="59" t="s">
        <v>106</v>
      </c>
      <c r="E338" s="59" t="s">
        <v>231</v>
      </c>
      <c r="F338" s="60" t="s">
        <v>0</v>
      </c>
      <c r="G338" s="61">
        <v>452973.3</v>
      </c>
      <c r="H338" s="61">
        <f>H339</f>
        <v>452940.3</v>
      </c>
      <c r="I338" s="61">
        <f t="shared" ref="I338:J339" si="153">I339</f>
        <v>452940.3</v>
      </c>
      <c r="J338" s="61">
        <f t="shared" si="153"/>
        <v>452940.3</v>
      </c>
      <c r="K338" s="61">
        <f t="shared" si="136"/>
        <v>99.992714802395639</v>
      </c>
      <c r="L338" s="61">
        <f t="shared" si="137"/>
        <v>100</v>
      </c>
    </row>
    <row r="339" spans="1:12" ht="15">
      <c r="A339" s="58" t="s">
        <v>72</v>
      </c>
      <c r="B339" s="59" t="s">
        <v>164</v>
      </c>
      <c r="C339" s="59" t="s">
        <v>95</v>
      </c>
      <c r="D339" s="59" t="s">
        <v>106</v>
      </c>
      <c r="E339" s="59" t="s">
        <v>231</v>
      </c>
      <c r="F339" s="59" t="s">
        <v>73</v>
      </c>
      <c r="G339" s="61">
        <v>452973.3</v>
      </c>
      <c r="H339" s="61">
        <f>H340</f>
        <v>452940.3</v>
      </c>
      <c r="I339" s="61">
        <f t="shared" si="153"/>
        <v>452940.3</v>
      </c>
      <c r="J339" s="61">
        <f t="shared" si="153"/>
        <v>452940.3</v>
      </c>
      <c r="K339" s="61">
        <f t="shared" si="136"/>
        <v>99.992714802395639</v>
      </c>
      <c r="L339" s="61">
        <f t="shared" si="137"/>
        <v>100</v>
      </c>
    </row>
    <row r="340" spans="1:12" ht="45">
      <c r="A340" s="58" t="s">
        <v>222</v>
      </c>
      <c r="B340" s="59" t="s">
        <v>164</v>
      </c>
      <c r="C340" s="59" t="s">
        <v>95</v>
      </c>
      <c r="D340" s="59" t="s">
        <v>106</v>
      </c>
      <c r="E340" s="59" t="s">
        <v>231</v>
      </c>
      <c r="F340" s="59" t="s">
        <v>223</v>
      </c>
      <c r="G340" s="61">
        <v>452973.3</v>
      </c>
      <c r="H340" s="61">
        <v>452940.3</v>
      </c>
      <c r="I340" s="61">
        <v>452940.3</v>
      </c>
      <c r="J340" s="61">
        <v>452940.3</v>
      </c>
      <c r="K340" s="61">
        <f t="shared" si="136"/>
        <v>99.992714802395639</v>
      </c>
      <c r="L340" s="61">
        <f t="shared" si="137"/>
        <v>100</v>
      </c>
    </row>
    <row r="341" spans="1:12" s="18" customFormat="1" ht="51" customHeight="1">
      <c r="A341" s="58" t="s">
        <v>126</v>
      </c>
      <c r="B341" s="59" t="s">
        <v>164</v>
      </c>
      <c r="C341" s="59" t="s">
        <v>95</v>
      </c>
      <c r="D341" s="59" t="s">
        <v>106</v>
      </c>
      <c r="E341" s="59" t="s">
        <v>127</v>
      </c>
      <c r="F341" s="59"/>
      <c r="G341" s="61"/>
      <c r="H341" s="61">
        <f>H342</f>
        <v>8250</v>
      </c>
      <c r="I341" s="61">
        <f t="shared" ref="I341:J341" si="154">I342</f>
        <v>8250</v>
      </c>
      <c r="J341" s="61">
        <f t="shared" si="154"/>
        <v>8250</v>
      </c>
      <c r="K341" s="61">
        <v>0</v>
      </c>
      <c r="L341" s="61">
        <f t="shared" si="137"/>
        <v>100</v>
      </c>
    </row>
    <row r="342" spans="1:12" s="18" customFormat="1" ht="54" customHeight="1">
      <c r="A342" s="58" t="s">
        <v>1135</v>
      </c>
      <c r="B342" s="59" t="s">
        <v>164</v>
      </c>
      <c r="C342" s="59" t="s">
        <v>95</v>
      </c>
      <c r="D342" s="59" t="s">
        <v>106</v>
      </c>
      <c r="E342" s="59" t="s">
        <v>1134</v>
      </c>
      <c r="F342" s="59"/>
      <c r="G342" s="61"/>
      <c r="H342" s="61">
        <f>H344</f>
        <v>8250</v>
      </c>
      <c r="I342" s="61">
        <f t="shared" ref="I342:J342" si="155">I344</f>
        <v>8250</v>
      </c>
      <c r="J342" s="61">
        <f t="shared" si="155"/>
        <v>8250</v>
      </c>
      <c r="K342" s="61">
        <v>0</v>
      </c>
      <c r="L342" s="61">
        <f t="shared" si="137"/>
        <v>100</v>
      </c>
    </row>
    <row r="343" spans="1:12" s="18" customFormat="1" ht="15">
      <c r="A343" s="58" t="s">
        <v>26</v>
      </c>
      <c r="B343" s="59" t="s">
        <v>164</v>
      </c>
      <c r="C343" s="59" t="s">
        <v>95</v>
      </c>
      <c r="D343" s="59" t="s">
        <v>106</v>
      </c>
      <c r="E343" s="59" t="s">
        <v>1134</v>
      </c>
      <c r="F343" s="59">
        <v>500</v>
      </c>
      <c r="G343" s="61"/>
      <c r="H343" s="61">
        <f>H344</f>
        <v>8250</v>
      </c>
      <c r="I343" s="61">
        <f t="shared" ref="I343:J343" si="156">I344</f>
        <v>8250</v>
      </c>
      <c r="J343" s="61">
        <f t="shared" si="156"/>
        <v>8250</v>
      </c>
      <c r="K343" s="61">
        <v>0</v>
      </c>
      <c r="L343" s="61">
        <f t="shared" si="137"/>
        <v>100</v>
      </c>
    </row>
    <row r="344" spans="1:12" ht="13.5" customHeight="1">
      <c r="A344" s="58" t="s">
        <v>56</v>
      </c>
      <c r="B344" s="59" t="s">
        <v>164</v>
      </c>
      <c r="C344" s="59" t="s">
        <v>95</v>
      </c>
      <c r="D344" s="59" t="s">
        <v>106</v>
      </c>
      <c r="E344" s="59" t="s">
        <v>1134</v>
      </c>
      <c r="F344" s="59">
        <v>520</v>
      </c>
      <c r="G344" s="63" t="s">
        <v>0</v>
      </c>
      <c r="H344" s="63">
        <v>8250</v>
      </c>
      <c r="I344" s="63">
        <v>8250</v>
      </c>
      <c r="J344" s="63">
        <v>8250</v>
      </c>
      <c r="K344" s="63">
        <v>0</v>
      </c>
      <c r="L344" s="61">
        <f t="shared" si="137"/>
        <v>100</v>
      </c>
    </row>
    <row r="345" spans="1:12" s="18" customFormat="1" ht="14.25" customHeight="1">
      <c r="A345" s="58" t="s">
        <v>641</v>
      </c>
      <c r="B345" s="59" t="s">
        <v>164</v>
      </c>
      <c r="C345" s="59" t="s">
        <v>95</v>
      </c>
      <c r="D345" s="59" t="s">
        <v>106</v>
      </c>
      <c r="E345" s="59" t="s">
        <v>642</v>
      </c>
      <c r="F345" s="59"/>
      <c r="G345" s="63"/>
      <c r="H345" s="63">
        <f>H346</f>
        <v>9408.6931199999999</v>
      </c>
      <c r="I345" s="63">
        <f t="shared" ref="I345:J347" si="157">I346</f>
        <v>9408.6931199999999</v>
      </c>
      <c r="J345" s="63">
        <f t="shared" si="157"/>
        <v>9408.6931199999999</v>
      </c>
      <c r="K345" s="63">
        <v>0</v>
      </c>
      <c r="L345" s="61">
        <f t="shared" si="137"/>
        <v>100</v>
      </c>
    </row>
    <row r="346" spans="1:12" s="18" customFormat="1" ht="14.25" customHeight="1">
      <c r="A346" s="58" t="s">
        <v>641</v>
      </c>
      <c r="B346" s="59" t="s">
        <v>164</v>
      </c>
      <c r="C346" s="59" t="s">
        <v>95</v>
      </c>
      <c r="D346" s="59" t="s">
        <v>106</v>
      </c>
      <c r="E346" s="59" t="s">
        <v>643</v>
      </c>
      <c r="F346" s="59"/>
      <c r="G346" s="63"/>
      <c r="H346" s="63">
        <f>H347</f>
        <v>9408.6931199999999</v>
      </c>
      <c r="I346" s="63">
        <f t="shared" si="157"/>
        <v>9408.6931199999999</v>
      </c>
      <c r="J346" s="63">
        <f t="shared" si="157"/>
        <v>9408.6931199999999</v>
      </c>
      <c r="K346" s="63">
        <v>0</v>
      </c>
      <c r="L346" s="61">
        <f t="shared" si="137"/>
        <v>100</v>
      </c>
    </row>
    <row r="347" spans="1:12" s="18" customFormat="1" ht="14.25" customHeight="1">
      <c r="A347" s="58" t="s">
        <v>26</v>
      </c>
      <c r="B347" s="59" t="s">
        <v>164</v>
      </c>
      <c r="C347" s="59" t="s">
        <v>95</v>
      </c>
      <c r="D347" s="59" t="s">
        <v>106</v>
      </c>
      <c r="E347" s="59" t="s">
        <v>643</v>
      </c>
      <c r="F347" s="59">
        <v>500</v>
      </c>
      <c r="G347" s="63"/>
      <c r="H347" s="63">
        <f>H348</f>
        <v>9408.6931199999999</v>
      </c>
      <c r="I347" s="63">
        <f t="shared" si="157"/>
        <v>9408.6931199999999</v>
      </c>
      <c r="J347" s="63">
        <f t="shared" si="157"/>
        <v>9408.6931199999999</v>
      </c>
      <c r="K347" s="63">
        <v>0</v>
      </c>
      <c r="L347" s="61">
        <f t="shared" si="137"/>
        <v>100</v>
      </c>
    </row>
    <row r="348" spans="1:12" s="18" customFormat="1" ht="16.5" customHeight="1">
      <c r="A348" s="58" t="s">
        <v>202</v>
      </c>
      <c r="B348" s="59" t="s">
        <v>164</v>
      </c>
      <c r="C348" s="59" t="s">
        <v>95</v>
      </c>
      <c r="D348" s="59" t="s">
        <v>106</v>
      </c>
      <c r="E348" s="59" t="s">
        <v>643</v>
      </c>
      <c r="F348" s="59">
        <v>540</v>
      </c>
      <c r="G348" s="63"/>
      <c r="H348" s="63">
        <v>9408.6931199999999</v>
      </c>
      <c r="I348" s="63">
        <v>9408.6931199999999</v>
      </c>
      <c r="J348" s="63">
        <v>9408.6931199999999</v>
      </c>
      <c r="K348" s="63">
        <v>0</v>
      </c>
      <c r="L348" s="61">
        <f t="shared" si="137"/>
        <v>100</v>
      </c>
    </row>
    <row r="349" spans="1:12" s="18" customFormat="1" ht="13.5" customHeight="1">
      <c r="A349" s="58"/>
      <c r="B349" s="59"/>
      <c r="C349" s="59"/>
      <c r="D349" s="59"/>
      <c r="E349" s="59"/>
      <c r="F349" s="59"/>
      <c r="G349" s="63"/>
      <c r="H349" s="63"/>
      <c r="I349" s="63"/>
      <c r="J349" s="63"/>
      <c r="K349" s="63"/>
      <c r="L349" s="61"/>
    </row>
    <row r="350" spans="1:12" s="18" customFormat="1" ht="13.5" customHeight="1">
      <c r="A350" s="58" t="s">
        <v>1138</v>
      </c>
      <c r="B350" s="59" t="s">
        <v>164</v>
      </c>
      <c r="C350" s="59" t="s">
        <v>95</v>
      </c>
      <c r="D350" s="59" t="s">
        <v>149</v>
      </c>
      <c r="E350" s="59"/>
      <c r="F350" s="59"/>
      <c r="G350" s="63"/>
      <c r="H350" s="63">
        <f>H351</f>
        <v>16271.829030000001</v>
      </c>
      <c r="I350" s="63">
        <f t="shared" ref="I350:J353" si="158">I351</f>
        <v>16271.829030000001</v>
      </c>
      <c r="J350" s="63">
        <f t="shared" si="158"/>
        <v>16062.35837</v>
      </c>
      <c r="K350" s="63">
        <v>0</v>
      </c>
      <c r="L350" s="61">
        <f t="shared" si="137"/>
        <v>98.712679074898062</v>
      </c>
    </row>
    <row r="351" spans="1:12" s="18" customFormat="1" ht="17.25" customHeight="1">
      <c r="A351" s="58" t="s">
        <v>641</v>
      </c>
      <c r="B351" s="59" t="s">
        <v>164</v>
      </c>
      <c r="C351" s="59" t="s">
        <v>95</v>
      </c>
      <c r="D351" s="59" t="s">
        <v>149</v>
      </c>
      <c r="E351" s="59" t="s">
        <v>642</v>
      </c>
      <c r="F351" s="59"/>
      <c r="G351" s="63"/>
      <c r="H351" s="63">
        <f>H352</f>
        <v>16271.829030000001</v>
      </c>
      <c r="I351" s="63">
        <f t="shared" si="158"/>
        <v>16271.829030000001</v>
      </c>
      <c r="J351" s="63">
        <f t="shared" si="158"/>
        <v>16062.35837</v>
      </c>
      <c r="K351" s="63">
        <v>0</v>
      </c>
      <c r="L351" s="61">
        <f t="shared" si="137"/>
        <v>98.712679074898062</v>
      </c>
    </row>
    <row r="352" spans="1:12" s="18" customFormat="1" ht="17.25" customHeight="1">
      <c r="A352" s="58" t="s">
        <v>641</v>
      </c>
      <c r="B352" s="59" t="s">
        <v>164</v>
      </c>
      <c r="C352" s="59" t="s">
        <v>95</v>
      </c>
      <c r="D352" s="59" t="s">
        <v>149</v>
      </c>
      <c r="E352" s="59" t="s">
        <v>643</v>
      </c>
      <c r="F352" s="59"/>
      <c r="G352" s="63"/>
      <c r="H352" s="63">
        <f>H353</f>
        <v>16271.829030000001</v>
      </c>
      <c r="I352" s="63">
        <f t="shared" si="158"/>
        <v>16271.829030000001</v>
      </c>
      <c r="J352" s="63">
        <f t="shared" si="158"/>
        <v>16062.35837</v>
      </c>
      <c r="K352" s="63">
        <v>0</v>
      </c>
      <c r="L352" s="61">
        <f t="shared" si="137"/>
        <v>98.712679074898062</v>
      </c>
    </row>
    <row r="353" spans="1:12" s="18" customFormat="1" ht="17.25" customHeight="1">
      <c r="A353" s="58" t="s">
        <v>26</v>
      </c>
      <c r="B353" s="59" t="s">
        <v>164</v>
      </c>
      <c r="C353" s="59" t="s">
        <v>95</v>
      </c>
      <c r="D353" s="59" t="s">
        <v>149</v>
      </c>
      <c r="E353" s="59" t="s">
        <v>643</v>
      </c>
      <c r="F353" s="59">
        <v>500</v>
      </c>
      <c r="G353" s="63"/>
      <c r="H353" s="63">
        <f>H354</f>
        <v>16271.829030000001</v>
      </c>
      <c r="I353" s="63">
        <f t="shared" si="158"/>
        <v>16271.829030000001</v>
      </c>
      <c r="J353" s="63">
        <f t="shared" si="158"/>
        <v>16062.35837</v>
      </c>
      <c r="K353" s="63">
        <v>0</v>
      </c>
      <c r="L353" s="61">
        <f t="shared" si="137"/>
        <v>98.712679074898062</v>
      </c>
    </row>
    <row r="354" spans="1:12" s="18" customFormat="1" ht="15" customHeight="1">
      <c r="A354" s="58" t="s">
        <v>202</v>
      </c>
      <c r="B354" s="59" t="s">
        <v>164</v>
      </c>
      <c r="C354" s="59" t="s">
        <v>95</v>
      </c>
      <c r="D354" s="59" t="s">
        <v>149</v>
      </c>
      <c r="E354" s="59" t="s">
        <v>643</v>
      </c>
      <c r="F354" s="59">
        <v>540</v>
      </c>
      <c r="G354" s="63"/>
      <c r="H354" s="63">
        <v>16271.829030000001</v>
      </c>
      <c r="I354" s="63">
        <v>16271.829030000001</v>
      </c>
      <c r="J354" s="63">
        <v>16062.35837</v>
      </c>
      <c r="K354" s="63">
        <v>0</v>
      </c>
      <c r="L354" s="61">
        <f t="shared" si="137"/>
        <v>98.712679074898062</v>
      </c>
    </row>
    <row r="355" spans="1:12" s="18" customFormat="1" ht="13.5" customHeight="1">
      <c r="A355" s="58"/>
      <c r="B355" s="59"/>
      <c r="C355" s="59"/>
      <c r="D355" s="59"/>
      <c r="E355" s="59"/>
      <c r="F355" s="59"/>
      <c r="G355" s="63"/>
      <c r="H355" s="63"/>
      <c r="I355" s="63"/>
      <c r="J355" s="63"/>
      <c r="K355" s="63"/>
      <c r="L355" s="61"/>
    </row>
    <row r="356" spans="1:12" s="18" customFormat="1" ht="15.75" customHeight="1">
      <c r="A356" s="58" t="s">
        <v>1075</v>
      </c>
      <c r="B356" s="59" t="s">
        <v>164</v>
      </c>
      <c r="C356" s="59" t="s">
        <v>95</v>
      </c>
      <c r="D356" s="72" t="s">
        <v>95</v>
      </c>
      <c r="E356" s="59"/>
      <c r="F356" s="59"/>
      <c r="G356" s="63"/>
      <c r="H356" s="63">
        <f>H357</f>
        <v>1400</v>
      </c>
      <c r="I356" s="63">
        <f t="shared" ref="I356:J359" si="159">I357</f>
        <v>1400</v>
      </c>
      <c r="J356" s="63">
        <f t="shared" si="159"/>
        <v>1400</v>
      </c>
      <c r="K356" s="63">
        <v>0</v>
      </c>
      <c r="L356" s="61">
        <f t="shared" si="137"/>
        <v>100</v>
      </c>
    </row>
    <row r="357" spans="1:12" s="18" customFormat="1" ht="15.75" customHeight="1">
      <c r="A357" s="58" t="s">
        <v>641</v>
      </c>
      <c r="B357" s="59" t="s">
        <v>164</v>
      </c>
      <c r="C357" s="59" t="s">
        <v>95</v>
      </c>
      <c r="D357" s="72" t="s">
        <v>95</v>
      </c>
      <c r="E357" s="59" t="s">
        <v>642</v>
      </c>
      <c r="F357" s="59"/>
      <c r="G357" s="63"/>
      <c r="H357" s="63">
        <f>H358</f>
        <v>1400</v>
      </c>
      <c r="I357" s="63">
        <f t="shared" si="159"/>
        <v>1400</v>
      </c>
      <c r="J357" s="63">
        <f t="shared" si="159"/>
        <v>1400</v>
      </c>
      <c r="K357" s="63">
        <v>0</v>
      </c>
      <c r="L357" s="61">
        <f t="shared" si="137"/>
        <v>100</v>
      </c>
    </row>
    <row r="358" spans="1:12" s="18" customFormat="1" ht="15.75" customHeight="1">
      <c r="A358" s="58" t="s">
        <v>641</v>
      </c>
      <c r="B358" s="59" t="s">
        <v>164</v>
      </c>
      <c r="C358" s="59" t="s">
        <v>95</v>
      </c>
      <c r="D358" s="72" t="s">
        <v>95</v>
      </c>
      <c r="E358" s="59" t="s">
        <v>643</v>
      </c>
      <c r="F358" s="59"/>
      <c r="G358" s="63"/>
      <c r="H358" s="63">
        <f>H359</f>
        <v>1400</v>
      </c>
      <c r="I358" s="63">
        <f t="shared" si="159"/>
        <v>1400</v>
      </c>
      <c r="J358" s="63">
        <f t="shared" si="159"/>
        <v>1400</v>
      </c>
      <c r="K358" s="63">
        <v>0</v>
      </c>
      <c r="L358" s="61">
        <f t="shared" si="137"/>
        <v>100</v>
      </c>
    </row>
    <row r="359" spans="1:12" s="18" customFormat="1" ht="15.75" customHeight="1">
      <c r="A359" s="58" t="s">
        <v>26</v>
      </c>
      <c r="B359" s="59" t="s">
        <v>164</v>
      </c>
      <c r="C359" s="59" t="s">
        <v>95</v>
      </c>
      <c r="D359" s="72" t="s">
        <v>95</v>
      </c>
      <c r="E359" s="59" t="s">
        <v>643</v>
      </c>
      <c r="F359" s="59">
        <v>500</v>
      </c>
      <c r="G359" s="63"/>
      <c r="H359" s="63">
        <f>H360</f>
        <v>1400</v>
      </c>
      <c r="I359" s="63">
        <f t="shared" si="159"/>
        <v>1400</v>
      </c>
      <c r="J359" s="63">
        <f t="shared" si="159"/>
        <v>1400</v>
      </c>
      <c r="K359" s="63">
        <v>0</v>
      </c>
      <c r="L359" s="61">
        <f t="shared" si="137"/>
        <v>100</v>
      </c>
    </row>
    <row r="360" spans="1:12" s="18" customFormat="1" ht="16.5" customHeight="1">
      <c r="A360" s="58" t="s">
        <v>202</v>
      </c>
      <c r="B360" s="59" t="s">
        <v>164</v>
      </c>
      <c r="C360" s="59" t="s">
        <v>95</v>
      </c>
      <c r="D360" s="72" t="s">
        <v>95</v>
      </c>
      <c r="E360" s="59" t="s">
        <v>643</v>
      </c>
      <c r="F360" s="59">
        <v>540</v>
      </c>
      <c r="G360" s="63"/>
      <c r="H360" s="63">
        <v>1400</v>
      </c>
      <c r="I360" s="63">
        <v>1400</v>
      </c>
      <c r="J360" s="63">
        <v>1400</v>
      </c>
      <c r="K360" s="63">
        <v>0</v>
      </c>
      <c r="L360" s="61">
        <f t="shared" si="137"/>
        <v>100</v>
      </c>
    </row>
    <row r="361" spans="1:12" s="19" customFormat="1" ht="13.5" customHeight="1">
      <c r="A361" s="58"/>
      <c r="B361" s="59"/>
      <c r="C361" s="59"/>
      <c r="D361" s="72"/>
      <c r="E361" s="59"/>
      <c r="F361" s="59"/>
      <c r="G361" s="63"/>
      <c r="H361" s="63"/>
      <c r="I361" s="63"/>
      <c r="J361" s="63"/>
      <c r="K361" s="63"/>
      <c r="L361" s="61"/>
    </row>
    <row r="362" spans="1:12" s="19" customFormat="1" ht="16.5" customHeight="1">
      <c r="A362" s="43" t="s">
        <v>265</v>
      </c>
      <c r="B362" s="59" t="s">
        <v>164</v>
      </c>
      <c r="C362" s="72" t="s">
        <v>32</v>
      </c>
      <c r="D362" s="72"/>
      <c r="E362" s="59"/>
      <c r="F362" s="59"/>
      <c r="G362" s="63"/>
      <c r="H362" s="63">
        <f>H363</f>
        <v>218.56800000000001</v>
      </c>
      <c r="I362" s="63">
        <f t="shared" ref="I362:J366" si="160">I363</f>
        <v>218.56800000000001</v>
      </c>
      <c r="J362" s="63">
        <f t="shared" si="160"/>
        <v>218.56800000000001</v>
      </c>
      <c r="K362" s="63">
        <v>0</v>
      </c>
      <c r="L362" s="61">
        <f t="shared" si="137"/>
        <v>100</v>
      </c>
    </row>
    <row r="363" spans="1:12" s="19" customFormat="1" ht="16.5" customHeight="1">
      <c r="A363" s="58" t="s">
        <v>1140</v>
      </c>
      <c r="B363" s="59" t="s">
        <v>164</v>
      </c>
      <c r="C363" s="72" t="s">
        <v>32</v>
      </c>
      <c r="D363" s="59" t="s">
        <v>106</v>
      </c>
      <c r="E363" s="59"/>
      <c r="F363" s="59"/>
      <c r="G363" s="63"/>
      <c r="H363" s="63">
        <f>H364</f>
        <v>218.56800000000001</v>
      </c>
      <c r="I363" s="63">
        <f t="shared" si="160"/>
        <v>218.56800000000001</v>
      </c>
      <c r="J363" s="63">
        <f t="shared" si="160"/>
        <v>218.56800000000001</v>
      </c>
      <c r="K363" s="63">
        <v>0</v>
      </c>
      <c r="L363" s="61">
        <f t="shared" si="137"/>
        <v>100</v>
      </c>
    </row>
    <row r="364" spans="1:12" s="19" customFormat="1" ht="16.5" customHeight="1">
      <c r="A364" s="58" t="s">
        <v>641</v>
      </c>
      <c r="B364" s="59" t="s">
        <v>164</v>
      </c>
      <c r="C364" s="72" t="s">
        <v>32</v>
      </c>
      <c r="D364" s="59" t="s">
        <v>106</v>
      </c>
      <c r="E364" s="59" t="s">
        <v>642</v>
      </c>
      <c r="F364" s="59"/>
      <c r="G364" s="63"/>
      <c r="H364" s="63">
        <f>H365</f>
        <v>218.56800000000001</v>
      </c>
      <c r="I364" s="63">
        <f t="shared" si="160"/>
        <v>218.56800000000001</v>
      </c>
      <c r="J364" s="63">
        <f t="shared" si="160"/>
        <v>218.56800000000001</v>
      </c>
      <c r="K364" s="63">
        <v>0</v>
      </c>
      <c r="L364" s="61">
        <f t="shared" si="137"/>
        <v>100</v>
      </c>
    </row>
    <row r="365" spans="1:12" s="19" customFormat="1" ht="16.5" customHeight="1">
      <c r="A365" s="58" t="s">
        <v>641</v>
      </c>
      <c r="B365" s="59" t="s">
        <v>164</v>
      </c>
      <c r="C365" s="72" t="s">
        <v>32</v>
      </c>
      <c r="D365" s="59" t="s">
        <v>106</v>
      </c>
      <c r="E365" s="59" t="s">
        <v>643</v>
      </c>
      <c r="F365" s="59"/>
      <c r="G365" s="63"/>
      <c r="H365" s="63">
        <f>H366</f>
        <v>218.56800000000001</v>
      </c>
      <c r="I365" s="63">
        <f t="shared" si="160"/>
        <v>218.56800000000001</v>
      </c>
      <c r="J365" s="63">
        <f t="shared" si="160"/>
        <v>218.56800000000001</v>
      </c>
      <c r="K365" s="63">
        <v>0</v>
      </c>
      <c r="L365" s="61">
        <f t="shared" si="137"/>
        <v>100</v>
      </c>
    </row>
    <row r="366" spans="1:12" s="19" customFormat="1" ht="16.5" customHeight="1">
      <c r="A366" s="58" t="s">
        <v>82</v>
      </c>
      <c r="B366" s="59" t="s">
        <v>164</v>
      </c>
      <c r="C366" s="72" t="s">
        <v>32</v>
      </c>
      <c r="D366" s="59" t="s">
        <v>106</v>
      </c>
      <c r="E366" s="59" t="s">
        <v>643</v>
      </c>
      <c r="F366" s="59">
        <v>600</v>
      </c>
      <c r="G366" s="63"/>
      <c r="H366" s="63">
        <f>H367</f>
        <v>218.56800000000001</v>
      </c>
      <c r="I366" s="63">
        <f t="shared" si="160"/>
        <v>218.56800000000001</v>
      </c>
      <c r="J366" s="63">
        <f t="shared" si="160"/>
        <v>218.56800000000001</v>
      </c>
      <c r="K366" s="63">
        <v>0</v>
      </c>
      <c r="L366" s="61">
        <f t="shared" si="137"/>
        <v>100</v>
      </c>
    </row>
    <row r="367" spans="1:12" s="19" customFormat="1" ht="16.5" customHeight="1">
      <c r="A367" s="58" t="s">
        <v>196</v>
      </c>
      <c r="B367" s="59" t="s">
        <v>164</v>
      </c>
      <c r="C367" s="72" t="s">
        <v>32</v>
      </c>
      <c r="D367" s="59" t="s">
        <v>106</v>
      </c>
      <c r="E367" s="59" t="s">
        <v>643</v>
      </c>
      <c r="F367" s="59">
        <v>630</v>
      </c>
      <c r="G367" s="63"/>
      <c r="H367" s="63">
        <v>218.56800000000001</v>
      </c>
      <c r="I367" s="63">
        <v>218.56800000000001</v>
      </c>
      <c r="J367" s="63">
        <v>218.56800000000001</v>
      </c>
      <c r="K367" s="63">
        <v>0</v>
      </c>
      <c r="L367" s="61">
        <f t="shared" si="137"/>
        <v>100</v>
      </c>
    </row>
    <row r="368" spans="1:12" s="18" customFormat="1" ht="13.5" customHeight="1">
      <c r="A368" s="62"/>
      <c r="B368" s="59"/>
      <c r="C368" s="59"/>
      <c r="D368" s="59"/>
      <c r="E368" s="59"/>
      <c r="F368" s="60"/>
      <c r="G368" s="63"/>
      <c r="H368" s="63"/>
      <c r="I368" s="63"/>
      <c r="J368" s="63"/>
      <c r="K368" s="63"/>
      <c r="L368" s="63"/>
    </row>
    <row r="369" spans="1:12" ht="15">
      <c r="A369" s="58" t="s">
        <v>146</v>
      </c>
      <c r="B369" s="59" t="s">
        <v>164</v>
      </c>
      <c r="C369" s="59" t="s">
        <v>147</v>
      </c>
      <c r="D369" s="60" t="s">
        <v>0</v>
      </c>
      <c r="E369" s="60" t="s">
        <v>0</v>
      </c>
      <c r="F369" s="60" t="s">
        <v>0</v>
      </c>
      <c r="G369" s="61">
        <v>102893.7</v>
      </c>
      <c r="H369" s="61">
        <f t="shared" ref="H369:J374" si="161">H370</f>
        <v>102893.7</v>
      </c>
      <c r="I369" s="61">
        <f t="shared" si="161"/>
        <v>102893.62059999999</v>
      </c>
      <c r="J369" s="61">
        <f t="shared" si="161"/>
        <v>100667.7476</v>
      </c>
      <c r="K369" s="61">
        <f t="shared" si="136"/>
        <v>97.836648502289265</v>
      </c>
      <c r="L369" s="61">
        <f t="shared" si="137"/>
        <v>97.836648502289265</v>
      </c>
    </row>
    <row r="370" spans="1:12" ht="15">
      <c r="A370" s="58" t="s">
        <v>148</v>
      </c>
      <c r="B370" s="59" t="s">
        <v>164</v>
      </c>
      <c r="C370" s="59" t="s">
        <v>147</v>
      </c>
      <c r="D370" s="59" t="s">
        <v>149</v>
      </c>
      <c r="E370" s="60" t="s">
        <v>0</v>
      </c>
      <c r="F370" s="60" t="s">
        <v>0</v>
      </c>
      <c r="G370" s="61">
        <v>102893.7</v>
      </c>
      <c r="H370" s="61">
        <f t="shared" si="161"/>
        <v>102893.7</v>
      </c>
      <c r="I370" s="61">
        <f t="shared" si="161"/>
        <v>102893.62059999999</v>
      </c>
      <c r="J370" s="61">
        <f t="shared" si="161"/>
        <v>100667.7476</v>
      </c>
      <c r="K370" s="61">
        <f t="shared" si="136"/>
        <v>97.836648502289265</v>
      </c>
      <c r="L370" s="61">
        <f t="shared" si="137"/>
        <v>97.836648502289265</v>
      </c>
    </row>
    <row r="371" spans="1:12" ht="75">
      <c r="A371" s="58" t="s">
        <v>98</v>
      </c>
      <c r="B371" s="59" t="s">
        <v>164</v>
      </c>
      <c r="C371" s="59" t="s">
        <v>147</v>
      </c>
      <c r="D371" s="59" t="s">
        <v>149</v>
      </c>
      <c r="E371" s="59" t="s">
        <v>99</v>
      </c>
      <c r="F371" s="60" t="s">
        <v>0</v>
      </c>
      <c r="G371" s="61">
        <v>102893.7</v>
      </c>
      <c r="H371" s="61">
        <f t="shared" si="161"/>
        <v>102893.7</v>
      </c>
      <c r="I371" s="61">
        <f t="shared" si="161"/>
        <v>102893.62059999999</v>
      </c>
      <c r="J371" s="61">
        <f t="shared" si="161"/>
        <v>100667.7476</v>
      </c>
      <c r="K371" s="61">
        <f t="shared" si="136"/>
        <v>97.836648502289265</v>
      </c>
      <c r="L371" s="61">
        <f t="shared" si="137"/>
        <v>97.836648502289265</v>
      </c>
    </row>
    <row r="372" spans="1:12" ht="60">
      <c r="A372" s="58" t="s">
        <v>100</v>
      </c>
      <c r="B372" s="59" t="s">
        <v>164</v>
      </c>
      <c r="C372" s="59" t="s">
        <v>147</v>
      </c>
      <c r="D372" s="59" t="s">
        <v>149</v>
      </c>
      <c r="E372" s="59" t="s">
        <v>101</v>
      </c>
      <c r="F372" s="60" t="s">
        <v>0</v>
      </c>
      <c r="G372" s="61">
        <v>102893.7</v>
      </c>
      <c r="H372" s="61">
        <f t="shared" si="161"/>
        <v>102893.7</v>
      </c>
      <c r="I372" s="61">
        <f t="shared" si="161"/>
        <v>102893.62059999999</v>
      </c>
      <c r="J372" s="61">
        <f t="shared" si="161"/>
        <v>100667.7476</v>
      </c>
      <c r="K372" s="61">
        <f t="shared" si="136"/>
        <v>97.836648502289265</v>
      </c>
      <c r="L372" s="61">
        <f t="shared" si="137"/>
        <v>97.836648502289265</v>
      </c>
    </row>
    <row r="373" spans="1:12" ht="60">
      <c r="A373" s="58" t="s">
        <v>102</v>
      </c>
      <c r="B373" s="59" t="s">
        <v>164</v>
      </c>
      <c r="C373" s="59" t="s">
        <v>147</v>
      </c>
      <c r="D373" s="59" t="s">
        <v>149</v>
      </c>
      <c r="E373" s="59" t="s">
        <v>104</v>
      </c>
      <c r="F373" s="60" t="s">
        <v>0</v>
      </c>
      <c r="G373" s="61">
        <v>102893.7</v>
      </c>
      <c r="H373" s="61">
        <f t="shared" si="161"/>
        <v>102893.7</v>
      </c>
      <c r="I373" s="61">
        <f t="shared" si="161"/>
        <v>102893.62059999999</v>
      </c>
      <c r="J373" s="61">
        <f t="shared" si="161"/>
        <v>100667.7476</v>
      </c>
      <c r="K373" s="61">
        <f t="shared" si="136"/>
        <v>97.836648502289265</v>
      </c>
      <c r="L373" s="61">
        <f t="shared" si="137"/>
        <v>97.836648502289265</v>
      </c>
    </row>
    <row r="374" spans="1:12" ht="15">
      <c r="A374" s="58" t="s">
        <v>26</v>
      </c>
      <c r="B374" s="59" t="s">
        <v>164</v>
      </c>
      <c r="C374" s="59" t="s">
        <v>147</v>
      </c>
      <c r="D374" s="59" t="s">
        <v>149</v>
      </c>
      <c r="E374" s="59" t="s">
        <v>104</v>
      </c>
      <c r="F374" s="59" t="s">
        <v>27</v>
      </c>
      <c r="G374" s="61">
        <v>102893.7</v>
      </c>
      <c r="H374" s="61">
        <f t="shared" si="161"/>
        <v>102893.7</v>
      </c>
      <c r="I374" s="61">
        <f t="shared" si="161"/>
        <v>102893.62059999999</v>
      </c>
      <c r="J374" s="61">
        <f t="shared" si="161"/>
        <v>100667.7476</v>
      </c>
      <c r="K374" s="61">
        <f t="shared" si="136"/>
        <v>97.836648502289265</v>
      </c>
      <c r="L374" s="61">
        <f t="shared" si="137"/>
        <v>97.836648502289265</v>
      </c>
    </row>
    <row r="375" spans="1:12" ht="15">
      <c r="A375" s="58" t="s">
        <v>56</v>
      </c>
      <c r="B375" s="59" t="s">
        <v>164</v>
      </c>
      <c r="C375" s="59" t="s">
        <v>147</v>
      </c>
      <c r="D375" s="59" t="s">
        <v>149</v>
      </c>
      <c r="E375" s="59" t="s">
        <v>104</v>
      </c>
      <c r="F375" s="59" t="s">
        <v>57</v>
      </c>
      <c r="G375" s="61">
        <v>102893.7</v>
      </c>
      <c r="H375" s="61">
        <v>102893.7</v>
      </c>
      <c r="I375" s="61">
        <v>102893.62059999999</v>
      </c>
      <c r="J375" s="61">
        <v>100667.7476</v>
      </c>
      <c r="K375" s="61">
        <f t="shared" si="136"/>
        <v>97.836648502289265</v>
      </c>
      <c r="L375" s="61">
        <f t="shared" si="137"/>
        <v>97.836648502289265</v>
      </c>
    </row>
    <row r="376" spans="1:12" ht="15">
      <c r="A376" s="66" t="s">
        <v>0</v>
      </c>
      <c r="B376" s="67" t="s">
        <v>0</v>
      </c>
      <c r="C376" s="60" t="s">
        <v>0</v>
      </c>
      <c r="D376" s="60" t="s">
        <v>0</v>
      </c>
      <c r="E376" s="60" t="s">
        <v>0</v>
      </c>
      <c r="F376" s="60" t="s">
        <v>0</v>
      </c>
      <c r="G376" s="68" t="s">
        <v>0</v>
      </c>
      <c r="H376" s="68"/>
      <c r="I376" s="68"/>
      <c r="J376" s="68"/>
      <c r="K376" s="68"/>
      <c r="L376" s="68"/>
    </row>
    <row r="377" spans="1:12" ht="42.75">
      <c r="A377" s="69" t="s">
        <v>232</v>
      </c>
      <c r="B377" s="70" t="s">
        <v>233</v>
      </c>
      <c r="C377" s="60" t="s">
        <v>0</v>
      </c>
      <c r="D377" s="60" t="s">
        <v>0</v>
      </c>
      <c r="E377" s="60" t="s">
        <v>0</v>
      </c>
      <c r="F377" s="60" t="s">
        <v>0</v>
      </c>
      <c r="G377" s="71">
        <v>1023151.3</v>
      </c>
      <c r="H377" s="71">
        <f>H378+H456</f>
        <v>1006915.8032300002</v>
      </c>
      <c r="I377" s="71">
        <f t="shared" ref="I377:J377" si="162">I378+I456</f>
        <v>996162.35768000002</v>
      </c>
      <c r="J377" s="71">
        <f t="shared" si="162"/>
        <v>992916.01848000009</v>
      </c>
      <c r="K377" s="71">
        <f t="shared" si="136"/>
        <v>97.044886565652604</v>
      </c>
      <c r="L377" s="71">
        <f t="shared" si="137"/>
        <v>98.609637001913029</v>
      </c>
    </row>
    <row r="378" spans="1:12" ht="15">
      <c r="A378" s="58" t="s">
        <v>30</v>
      </c>
      <c r="B378" s="59" t="s">
        <v>233</v>
      </c>
      <c r="C378" s="59" t="s">
        <v>19</v>
      </c>
      <c r="D378" s="60" t="s">
        <v>0</v>
      </c>
      <c r="E378" s="60" t="s">
        <v>0</v>
      </c>
      <c r="F378" s="60" t="s">
        <v>0</v>
      </c>
      <c r="G378" s="61">
        <v>960418.8</v>
      </c>
      <c r="H378" s="61">
        <f>H379+H392+H401</f>
        <v>940863.32117000013</v>
      </c>
      <c r="I378" s="61">
        <f t="shared" ref="I378:J378" si="163">I379+I392+I401</f>
        <v>930109.95244000002</v>
      </c>
      <c r="J378" s="61">
        <f t="shared" si="163"/>
        <v>927205.91867000004</v>
      </c>
      <c r="K378" s="61">
        <f t="shared" si="136"/>
        <v>96.541833486599799</v>
      </c>
      <c r="L378" s="61">
        <f t="shared" si="137"/>
        <v>98.548418012191547</v>
      </c>
    </row>
    <row r="379" spans="1:12" ht="15">
      <c r="A379" s="58" t="s">
        <v>234</v>
      </c>
      <c r="B379" s="59" t="s">
        <v>233</v>
      </c>
      <c r="C379" s="59" t="s">
        <v>19</v>
      </c>
      <c r="D379" s="59" t="s">
        <v>17</v>
      </c>
      <c r="E379" s="60" t="s">
        <v>0</v>
      </c>
      <c r="F379" s="60" t="s">
        <v>0</v>
      </c>
      <c r="G379" s="61">
        <v>57434.5</v>
      </c>
      <c r="H379" s="61">
        <f>H380</f>
        <v>57359.463700000008</v>
      </c>
      <c r="I379" s="61">
        <f t="shared" ref="I379:J381" si="164">I380</f>
        <v>57325.731090000001</v>
      </c>
      <c r="J379" s="61">
        <f t="shared" si="164"/>
        <v>56902.168369999999</v>
      </c>
      <c r="K379" s="61">
        <f t="shared" si="136"/>
        <v>99.073150057892036</v>
      </c>
      <c r="L379" s="61">
        <f t="shared" si="137"/>
        <v>99.202755220321194</v>
      </c>
    </row>
    <row r="380" spans="1:12" ht="30">
      <c r="A380" s="58" t="s">
        <v>235</v>
      </c>
      <c r="B380" s="59" t="s">
        <v>233</v>
      </c>
      <c r="C380" s="59" t="s">
        <v>19</v>
      </c>
      <c r="D380" s="59" t="s">
        <v>17</v>
      </c>
      <c r="E380" s="59" t="s">
        <v>236</v>
      </c>
      <c r="F380" s="60" t="s">
        <v>0</v>
      </c>
      <c r="G380" s="61">
        <v>57434.5</v>
      </c>
      <c r="H380" s="61">
        <f>H381</f>
        <v>57359.463700000008</v>
      </c>
      <c r="I380" s="61">
        <f t="shared" si="164"/>
        <v>57325.731090000001</v>
      </c>
      <c r="J380" s="61">
        <f t="shared" si="164"/>
        <v>56902.168369999999</v>
      </c>
      <c r="K380" s="61">
        <f t="shared" si="136"/>
        <v>99.073150057892036</v>
      </c>
      <c r="L380" s="61">
        <f t="shared" si="137"/>
        <v>99.202755220321194</v>
      </c>
    </row>
    <row r="381" spans="1:12" ht="45">
      <c r="A381" s="58" t="s">
        <v>237</v>
      </c>
      <c r="B381" s="59" t="s">
        <v>233</v>
      </c>
      <c r="C381" s="59" t="s">
        <v>19</v>
      </c>
      <c r="D381" s="59" t="s">
        <v>17</v>
      </c>
      <c r="E381" s="59" t="s">
        <v>238</v>
      </c>
      <c r="F381" s="60" t="s">
        <v>0</v>
      </c>
      <c r="G381" s="61">
        <v>57434.5</v>
      </c>
      <c r="H381" s="61">
        <f>H382</f>
        <v>57359.463700000008</v>
      </c>
      <c r="I381" s="61">
        <f t="shared" si="164"/>
        <v>57325.731090000001</v>
      </c>
      <c r="J381" s="61">
        <f t="shared" si="164"/>
        <v>56902.168369999999</v>
      </c>
      <c r="K381" s="61">
        <f t="shared" si="136"/>
        <v>99.073150057892036</v>
      </c>
      <c r="L381" s="61">
        <f t="shared" si="137"/>
        <v>99.202755220321194</v>
      </c>
    </row>
    <row r="382" spans="1:12" ht="30">
      <c r="A382" s="58" t="s">
        <v>58</v>
      </c>
      <c r="B382" s="59" t="s">
        <v>233</v>
      </c>
      <c r="C382" s="59" t="s">
        <v>19</v>
      </c>
      <c r="D382" s="59" t="s">
        <v>17</v>
      </c>
      <c r="E382" s="59" t="s">
        <v>239</v>
      </c>
      <c r="F382" s="60" t="s">
        <v>0</v>
      </c>
      <c r="G382" s="61">
        <v>57434.5</v>
      </c>
      <c r="H382" s="61">
        <f>H383+H385+H387+H389</f>
        <v>57359.463700000008</v>
      </c>
      <c r="I382" s="61">
        <f t="shared" ref="I382:J382" si="165">I383+I385+I387+I389</f>
        <v>57325.731090000001</v>
      </c>
      <c r="J382" s="61">
        <f t="shared" si="165"/>
        <v>56902.168369999999</v>
      </c>
      <c r="K382" s="61">
        <f t="shared" si="136"/>
        <v>99.073150057892036</v>
      </c>
      <c r="L382" s="61">
        <f t="shared" si="137"/>
        <v>99.202755220321194</v>
      </c>
    </row>
    <row r="383" spans="1:12" ht="60">
      <c r="A383" s="58" t="s">
        <v>60</v>
      </c>
      <c r="B383" s="59" t="s">
        <v>233</v>
      </c>
      <c r="C383" s="59" t="s">
        <v>19</v>
      </c>
      <c r="D383" s="59" t="s">
        <v>17</v>
      </c>
      <c r="E383" s="59" t="s">
        <v>239</v>
      </c>
      <c r="F383" s="59" t="s">
        <v>61</v>
      </c>
      <c r="G383" s="61">
        <v>49460</v>
      </c>
      <c r="H383" s="61">
        <f>H384</f>
        <v>49085.053770000006</v>
      </c>
      <c r="I383" s="61">
        <f t="shared" ref="I383:J383" si="166">I384</f>
        <v>49051.32116</v>
      </c>
      <c r="J383" s="61">
        <f t="shared" si="166"/>
        <v>48735.403409999999</v>
      </c>
      <c r="K383" s="61">
        <f t="shared" si="136"/>
        <v>98.534984654266069</v>
      </c>
      <c r="L383" s="61">
        <f t="shared" si="137"/>
        <v>99.287664302786794</v>
      </c>
    </row>
    <row r="384" spans="1:12" ht="30">
      <c r="A384" s="58" t="s">
        <v>62</v>
      </c>
      <c r="B384" s="59" t="s">
        <v>233</v>
      </c>
      <c r="C384" s="59" t="s">
        <v>19</v>
      </c>
      <c r="D384" s="59" t="s">
        <v>17</v>
      </c>
      <c r="E384" s="59" t="s">
        <v>239</v>
      </c>
      <c r="F384" s="59" t="s">
        <v>63</v>
      </c>
      <c r="G384" s="61">
        <v>49460</v>
      </c>
      <c r="H384" s="61">
        <f>35926.3+2476.25377+10682.5</f>
        <v>49085.053770000006</v>
      </c>
      <c r="I384" s="61">
        <f>35926.3+2442.52116+10682.5</f>
        <v>49051.32116</v>
      </c>
      <c r="J384" s="61">
        <f>35926.3+2422.0052+10387.09821</f>
        <v>48735.403409999999</v>
      </c>
      <c r="K384" s="61">
        <f t="shared" si="136"/>
        <v>98.534984654266069</v>
      </c>
      <c r="L384" s="61">
        <f t="shared" si="137"/>
        <v>99.287664302786794</v>
      </c>
    </row>
    <row r="385" spans="1:12" ht="30">
      <c r="A385" s="58" t="s">
        <v>64</v>
      </c>
      <c r="B385" s="59" t="s">
        <v>233</v>
      </c>
      <c r="C385" s="59" t="s">
        <v>19</v>
      </c>
      <c r="D385" s="59" t="s">
        <v>17</v>
      </c>
      <c r="E385" s="59" t="s">
        <v>239</v>
      </c>
      <c r="F385" s="59" t="s">
        <v>65</v>
      </c>
      <c r="G385" s="61">
        <v>6178</v>
      </c>
      <c r="H385" s="61">
        <f>H386</f>
        <v>6178</v>
      </c>
      <c r="I385" s="61">
        <f t="shared" ref="I385:J385" si="167">I386</f>
        <v>6178</v>
      </c>
      <c r="J385" s="61">
        <f t="shared" si="167"/>
        <v>6081.7737500000003</v>
      </c>
      <c r="K385" s="61">
        <f t="shared" si="136"/>
        <v>98.442436872774365</v>
      </c>
      <c r="L385" s="61">
        <f t="shared" si="137"/>
        <v>98.442436872774365</v>
      </c>
    </row>
    <row r="386" spans="1:12" ht="30">
      <c r="A386" s="58" t="s">
        <v>66</v>
      </c>
      <c r="B386" s="59" t="s">
        <v>233</v>
      </c>
      <c r="C386" s="59" t="s">
        <v>19</v>
      </c>
      <c r="D386" s="59" t="s">
        <v>17</v>
      </c>
      <c r="E386" s="59" t="s">
        <v>239</v>
      </c>
      <c r="F386" s="59" t="s">
        <v>67</v>
      </c>
      <c r="G386" s="61">
        <v>6178</v>
      </c>
      <c r="H386" s="61">
        <v>6178</v>
      </c>
      <c r="I386" s="61">
        <v>6178</v>
      </c>
      <c r="J386" s="61">
        <v>6081.7737500000003</v>
      </c>
      <c r="K386" s="61">
        <f t="shared" si="136"/>
        <v>98.442436872774365</v>
      </c>
      <c r="L386" s="61">
        <f t="shared" si="137"/>
        <v>98.442436872774365</v>
      </c>
    </row>
    <row r="387" spans="1:12" ht="15">
      <c r="A387" s="58" t="s">
        <v>68</v>
      </c>
      <c r="B387" s="59" t="s">
        <v>233</v>
      </c>
      <c r="C387" s="59" t="s">
        <v>19</v>
      </c>
      <c r="D387" s="59" t="s">
        <v>17</v>
      </c>
      <c r="E387" s="59" t="s">
        <v>239</v>
      </c>
      <c r="F387" s="59" t="s">
        <v>69</v>
      </c>
      <c r="G387" s="61">
        <v>60</v>
      </c>
      <c r="H387" s="61">
        <f>H388</f>
        <v>60</v>
      </c>
      <c r="I387" s="61">
        <f t="shared" ref="I387:J387" si="168">I388</f>
        <v>60</v>
      </c>
      <c r="J387" s="61">
        <f t="shared" si="168"/>
        <v>60</v>
      </c>
      <c r="K387" s="61">
        <f t="shared" si="136"/>
        <v>100</v>
      </c>
      <c r="L387" s="61">
        <f t="shared" si="137"/>
        <v>100</v>
      </c>
    </row>
    <row r="388" spans="1:12" ht="15">
      <c r="A388" s="58" t="s">
        <v>70</v>
      </c>
      <c r="B388" s="59" t="s">
        <v>233</v>
      </c>
      <c r="C388" s="59" t="s">
        <v>19</v>
      </c>
      <c r="D388" s="59" t="s">
        <v>17</v>
      </c>
      <c r="E388" s="59" t="s">
        <v>239</v>
      </c>
      <c r="F388" s="59" t="s">
        <v>71</v>
      </c>
      <c r="G388" s="61">
        <v>60</v>
      </c>
      <c r="H388" s="61">
        <v>60</v>
      </c>
      <c r="I388" s="61">
        <v>60</v>
      </c>
      <c r="J388" s="61">
        <v>60</v>
      </c>
      <c r="K388" s="61">
        <f t="shared" si="136"/>
        <v>100</v>
      </c>
      <c r="L388" s="61">
        <f t="shared" si="137"/>
        <v>100</v>
      </c>
    </row>
    <row r="389" spans="1:12" ht="15">
      <c r="A389" s="58" t="s">
        <v>72</v>
      </c>
      <c r="B389" s="59" t="s">
        <v>233</v>
      </c>
      <c r="C389" s="59" t="s">
        <v>19</v>
      </c>
      <c r="D389" s="59" t="s">
        <v>17</v>
      </c>
      <c r="E389" s="59" t="s">
        <v>239</v>
      </c>
      <c r="F389" s="59" t="s">
        <v>73</v>
      </c>
      <c r="G389" s="61">
        <v>1736.5</v>
      </c>
      <c r="H389" s="61">
        <f>H390+H391</f>
        <v>2036.4099299999998</v>
      </c>
      <c r="I389" s="61">
        <f t="shared" ref="I389:J389" si="169">I390+I391</f>
        <v>2036.4099299999998</v>
      </c>
      <c r="J389" s="61">
        <f t="shared" si="169"/>
        <v>2024.9912100000001</v>
      </c>
      <c r="K389" s="61">
        <f t="shared" si="136"/>
        <v>116.61337230060467</v>
      </c>
      <c r="L389" s="61">
        <f t="shared" si="137"/>
        <v>99.439272033013523</v>
      </c>
    </row>
    <row r="390" spans="1:12" ht="15">
      <c r="A390" s="58" t="s">
        <v>86</v>
      </c>
      <c r="B390" s="59" t="s">
        <v>233</v>
      </c>
      <c r="C390" s="59" t="s">
        <v>19</v>
      </c>
      <c r="D390" s="59" t="s">
        <v>17</v>
      </c>
      <c r="E390" s="59" t="s">
        <v>239</v>
      </c>
      <c r="F390" s="59" t="s">
        <v>87</v>
      </c>
      <c r="G390" s="61">
        <v>120</v>
      </c>
      <c r="H390" s="61">
        <v>501.11147</v>
      </c>
      <c r="I390" s="61">
        <v>501.11147</v>
      </c>
      <c r="J390" s="61">
        <v>501.11147</v>
      </c>
      <c r="K390" s="61">
        <f t="shared" si="136"/>
        <v>417.59289166666667</v>
      </c>
      <c r="L390" s="61">
        <f t="shared" si="137"/>
        <v>100</v>
      </c>
    </row>
    <row r="391" spans="1:12" ht="15">
      <c r="A391" s="58" t="s">
        <v>74</v>
      </c>
      <c r="B391" s="59" t="s">
        <v>233</v>
      </c>
      <c r="C391" s="59" t="s">
        <v>19</v>
      </c>
      <c r="D391" s="59" t="s">
        <v>17</v>
      </c>
      <c r="E391" s="59" t="s">
        <v>239</v>
      </c>
      <c r="F391" s="59" t="s">
        <v>75</v>
      </c>
      <c r="G391" s="61">
        <v>1616.5</v>
      </c>
      <c r="H391" s="61">
        <f>1100.58118+341.33549+93.38179</f>
        <v>1535.2984599999997</v>
      </c>
      <c r="I391" s="61">
        <f>1100.58118+341.33549+93.38179</f>
        <v>1535.2984599999997</v>
      </c>
      <c r="J391" s="61">
        <f>1091.28856+339.28249+93.30869</f>
        <v>1523.8797400000001</v>
      </c>
      <c r="K391" s="61">
        <f t="shared" si="136"/>
        <v>94.270321064027229</v>
      </c>
      <c r="L391" s="61">
        <f t="shared" si="137"/>
        <v>99.25625405759871</v>
      </c>
    </row>
    <row r="392" spans="1:12" ht="15">
      <c r="A392" s="58" t="s">
        <v>31</v>
      </c>
      <c r="B392" s="59" t="s">
        <v>233</v>
      </c>
      <c r="C392" s="59" t="s">
        <v>19</v>
      </c>
      <c r="D392" s="59" t="s">
        <v>32</v>
      </c>
      <c r="E392" s="60" t="s">
        <v>0</v>
      </c>
      <c r="F392" s="60" t="s">
        <v>0</v>
      </c>
      <c r="G392" s="61">
        <v>15638</v>
      </c>
      <c r="H392" s="61">
        <f>H393</f>
        <v>14142.735000000001</v>
      </c>
      <c r="I392" s="61">
        <f t="shared" ref="I392:J393" si="170">I393</f>
        <v>7406.1030099999998</v>
      </c>
      <c r="J392" s="61">
        <f t="shared" si="170"/>
        <v>7397.8530099999998</v>
      </c>
      <c r="K392" s="61">
        <f t="shared" si="136"/>
        <v>47.306899923263842</v>
      </c>
      <c r="L392" s="61">
        <f t="shared" si="137"/>
        <v>52.308503341114708</v>
      </c>
    </row>
    <row r="393" spans="1:12" ht="45">
      <c r="A393" s="58" t="s">
        <v>33</v>
      </c>
      <c r="B393" s="59" t="s">
        <v>233</v>
      </c>
      <c r="C393" s="59" t="s">
        <v>19</v>
      </c>
      <c r="D393" s="59" t="s">
        <v>32</v>
      </c>
      <c r="E393" s="59" t="s">
        <v>34</v>
      </c>
      <c r="F393" s="60" t="s">
        <v>0</v>
      </c>
      <c r="G393" s="61">
        <v>15638</v>
      </c>
      <c r="H393" s="61">
        <f>H394</f>
        <v>14142.735000000001</v>
      </c>
      <c r="I393" s="61">
        <f t="shared" si="170"/>
        <v>7406.1030099999998</v>
      </c>
      <c r="J393" s="61">
        <f t="shared" si="170"/>
        <v>7397.8530099999998</v>
      </c>
      <c r="K393" s="61">
        <f t="shared" si="136"/>
        <v>47.306899923263842</v>
      </c>
      <c r="L393" s="61">
        <f t="shared" si="137"/>
        <v>52.308503341114708</v>
      </c>
    </row>
    <row r="394" spans="1:12" ht="30">
      <c r="A394" s="58" t="s">
        <v>35</v>
      </c>
      <c r="B394" s="59" t="s">
        <v>233</v>
      </c>
      <c r="C394" s="59" t="s">
        <v>19</v>
      </c>
      <c r="D394" s="59" t="s">
        <v>32</v>
      </c>
      <c r="E394" s="59" t="s">
        <v>36</v>
      </c>
      <c r="F394" s="60" t="s">
        <v>0</v>
      </c>
      <c r="G394" s="61">
        <v>15638</v>
      </c>
      <c r="H394" s="61">
        <f>H395+H398</f>
        <v>14142.735000000001</v>
      </c>
      <c r="I394" s="61">
        <f t="shared" ref="I394:J394" si="171">I395+I398</f>
        <v>7406.1030099999998</v>
      </c>
      <c r="J394" s="61">
        <f t="shared" si="171"/>
        <v>7397.8530099999998</v>
      </c>
      <c r="K394" s="61">
        <f t="shared" si="136"/>
        <v>47.306899923263842</v>
      </c>
      <c r="L394" s="61">
        <f t="shared" si="137"/>
        <v>52.308503341114708</v>
      </c>
    </row>
    <row r="395" spans="1:12" ht="30">
      <c r="A395" s="58" t="s">
        <v>240</v>
      </c>
      <c r="B395" s="59" t="s">
        <v>233</v>
      </c>
      <c r="C395" s="59" t="s">
        <v>19</v>
      </c>
      <c r="D395" s="59" t="s">
        <v>32</v>
      </c>
      <c r="E395" s="59" t="s">
        <v>241</v>
      </c>
      <c r="F395" s="60" t="s">
        <v>0</v>
      </c>
      <c r="G395" s="61">
        <v>14952.7</v>
      </c>
      <c r="H395" s="61">
        <f>H396</f>
        <v>13457.4</v>
      </c>
      <c r="I395" s="61">
        <f t="shared" ref="I395:J396" si="172">I396</f>
        <v>6721.1013400000002</v>
      </c>
      <c r="J395" s="61">
        <f t="shared" si="172"/>
        <v>6712.8513400000002</v>
      </c>
      <c r="K395" s="61">
        <f t="shared" ref="K395:K459" si="173">J395/G395*100</f>
        <v>44.893907722351145</v>
      </c>
      <c r="L395" s="61">
        <f t="shared" ref="L395:L459" si="174">J395/H395*100</f>
        <v>49.882230891554094</v>
      </c>
    </row>
    <row r="396" spans="1:12" ht="30">
      <c r="A396" s="58" t="s">
        <v>64</v>
      </c>
      <c r="B396" s="59" t="s">
        <v>233</v>
      </c>
      <c r="C396" s="59" t="s">
        <v>19</v>
      </c>
      <c r="D396" s="59" t="s">
        <v>32</v>
      </c>
      <c r="E396" s="59" t="s">
        <v>241</v>
      </c>
      <c r="F396" s="59" t="s">
        <v>65</v>
      </c>
      <c r="G396" s="61">
        <v>14952.7</v>
      </c>
      <c r="H396" s="61">
        <f>H397</f>
        <v>13457.4</v>
      </c>
      <c r="I396" s="61">
        <f t="shared" si="172"/>
        <v>6721.1013400000002</v>
      </c>
      <c r="J396" s="61">
        <f t="shared" si="172"/>
        <v>6712.8513400000002</v>
      </c>
      <c r="K396" s="61">
        <f t="shared" si="173"/>
        <v>44.893907722351145</v>
      </c>
      <c r="L396" s="61">
        <f t="shared" si="174"/>
        <v>49.882230891554094</v>
      </c>
    </row>
    <row r="397" spans="1:12" ht="30">
      <c r="A397" s="58" t="s">
        <v>66</v>
      </c>
      <c r="B397" s="59" t="s">
        <v>233</v>
      </c>
      <c r="C397" s="59" t="s">
        <v>19</v>
      </c>
      <c r="D397" s="59" t="s">
        <v>32</v>
      </c>
      <c r="E397" s="59" t="s">
        <v>241</v>
      </c>
      <c r="F397" s="59" t="s">
        <v>67</v>
      </c>
      <c r="G397" s="61">
        <v>14952.7</v>
      </c>
      <c r="H397" s="61">
        <v>13457.4</v>
      </c>
      <c r="I397" s="61">
        <v>6721.1013400000002</v>
      </c>
      <c r="J397" s="61">
        <v>6712.8513400000002</v>
      </c>
      <c r="K397" s="61">
        <f t="shared" si="173"/>
        <v>44.893907722351145</v>
      </c>
      <c r="L397" s="61">
        <f t="shared" si="174"/>
        <v>49.882230891554094</v>
      </c>
    </row>
    <row r="398" spans="1:12" ht="15">
      <c r="A398" s="58" t="s">
        <v>242</v>
      </c>
      <c r="B398" s="59" t="s">
        <v>233</v>
      </c>
      <c r="C398" s="59" t="s">
        <v>19</v>
      </c>
      <c r="D398" s="59" t="s">
        <v>32</v>
      </c>
      <c r="E398" s="59" t="s">
        <v>243</v>
      </c>
      <c r="F398" s="60" t="s">
        <v>0</v>
      </c>
      <c r="G398" s="61">
        <v>685.3</v>
      </c>
      <c r="H398" s="61">
        <f>H399</f>
        <v>685.33500000000004</v>
      </c>
      <c r="I398" s="61">
        <f t="shared" ref="I398:J399" si="175">I399</f>
        <v>685.00166999999999</v>
      </c>
      <c r="J398" s="61">
        <f t="shared" si="175"/>
        <v>685.00166999999999</v>
      </c>
      <c r="K398" s="61">
        <f t="shared" si="173"/>
        <v>99.956467240624548</v>
      </c>
      <c r="L398" s="61">
        <f t="shared" si="174"/>
        <v>99.951362472367521</v>
      </c>
    </row>
    <row r="399" spans="1:12" ht="30">
      <c r="A399" s="58" t="s">
        <v>64</v>
      </c>
      <c r="B399" s="59" t="s">
        <v>233</v>
      </c>
      <c r="C399" s="59" t="s">
        <v>19</v>
      </c>
      <c r="D399" s="59" t="s">
        <v>32</v>
      </c>
      <c r="E399" s="59" t="s">
        <v>243</v>
      </c>
      <c r="F399" s="59" t="s">
        <v>65</v>
      </c>
      <c r="G399" s="61">
        <v>685.3</v>
      </c>
      <c r="H399" s="61">
        <f>H400</f>
        <v>685.33500000000004</v>
      </c>
      <c r="I399" s="61">
        <f t="shared" si="175"/>
        <v>685.00166999999999</v>
      </c>
      <c r="J399" s="61">
        <f t="shared" si="175"/>
        <v>685.00166999999999</v>
      </c>
      <c r="K399" s="61">
        <f t="shared" si="173"/>
        <v>99.956467240624548</v>
      </c>
      <c r="L399" s="61">
        <f t="shared" si="174"/>
        <v>99.951362472367521</v>
      </c>
    </row>
    <row r="400" spans="1:12" ht="30">
      <c r="A400" s="58" t="s">
        <v>66</v>
      </c>
      <c r="B400" s="59" t="s">
        <v>233</v>
      </c>
      <c r="C400" s="59" t="s">
        <v>19</v>
      </c>
      <c r="D400" s="59" t="s">
        <v>32</v>
      </c>
      <c r="E400" s="59" t="s">
        <v>243</v>
      </c>
      <c r="F400" s="59" t="s">
        <v>67</v>
      </c>
      <c r="G400" s="61">
        <v>685.3</v>
      </c>
      <c r="H400" s="61">
        <v>685.33500000000004</v>
      </c>
      <c r="I400" s="61">
        <v>685.00166999999999</v>
      </c>
      <c r="J400" s="61">
        <v>685.00166999999999</v>
      </c>
      <c r="K400" s="61">
        <f t="shared" si="173"/>
        <v>99.956467240624548</v>
      </c>
      <c r="L400" s="61">
        <f t="shared" si="174"/>
        <v>99.951362472367521</v>
      </c>
    </row>
    <row r="401" spans="1:12" ht="15">
      <c r="A401" s="58" t="s">
        <v>244</v>
      </c>
      <c r="B401" s="59" t="s">
        <v>233</v>
      </c>
      <c r="C401" s="59" t="s">
        <v>19</v>
      </c>
      <c r="D401" s="59" t="s">
        <v>110</v>
      </c>
      <c r="E401" s="60" t="s">
        <v>0</v>
      </c>
      <c r="F401" s="60" t="s">
        <v>0</v>
      </c>
      <c r="G401" s="61">
        <v>887346.3</v>
      </c>
      <c r="H401" s="61">
        <f>H402</f>
        <v>869361.12247000006</v>
      </c>
      <c r="I401" s="61">
        <f t="shared" ref="I401:J401" si="176">I402</f>
        <v>865378.11834000004</v>
      </c>
      <c r="J401" s="61">
        <f t="shared" si="176"/>
        <v>862905.89728999999</v>
      </c>
      <c r="K401" s="61">
        <f t="shared" si="173"/>
        <v>97.245674804752085</v>
      </c>
      <c r="L401" s="61">
        <f t="shared" si="174"/>
        <v>99.257474826840692</v>
      </c>
    </row>
    <row r="402" spans="1:12" ht="30">
      <c r="A402" s="58" t="s">
        <v>235</v>
      </c>
      <c r="B402" s="59" t="s">
        <v>233</v>
      </c>
      <c r="C402" s="59" t="s">
        <v>19</v>
      </c>
      <c r="D402" s="59" t="s">
        <v>110</v>
      </c>
      <c r="E402" s="59" t="s">
        <v>236</v>
      </c>
      <c r="F402" s="60" t="s">
        <v>0</v>
      </c>
      <c r="G402" s="61">
        <v>887346.3</v>
      </c>
      <c r="H402" s="61">
        <f>H403+H415+H422+H432</f>
        <v>869361.12247000006</v>
      </c>
      <c r="I402" s="61">
        <f t="shared" ref="I402:J402" si="177">I403+I415+I422+I432</f>
        <v>865378.11834000004</v>
      </c>
      <c r="J402" s="61">
        <f t="shared" si="177"/>
        <v>862905.89728999999</v>
      </c>
      <c r="K402" s="61">
        <f t="shared" si="173"/>
        <v>97.245674804752085</v>
      </c>
      <c r="L402" s="61">
        <f t="shared" si="174"/>
        <v>99.257474826840692</v>
      </c>
    </row>
    <row r="403" spans="1:12" ht="15">
      <c r="A403" s="58" t="s">
        <v>245</v>
      </c>
      <c r="B403" s="59" t="s">
        <v>233</v>
      </c>
      <c r="C403" s="59" t="s">
        <v>19</v>
      </c>
      <c r="D403" s="59" t="s">
        <v>110</v>
      </c>
      <c r="E403" s="59" t="s">
        <v>246</v>
      </c>
      <c r="F403" s="60" t="s">
        <v>0</v>
      </c>
      <c r="G403" s="61">
        <v>102087</v>
      </c>
      <c r="H403" s="61">
        <f>H404+H409+H412</f>
        <v>100317.1</v>
      </c>
      <c r="I403" s="61">
        <f t="shared" ref="I403:J403" si="178">I404+I409+I412</f>
        <v>100317.07092</v>
      </c>
      <c r="J403" s="61">
        <f t="shared" si="178"/>
        <v>100262.74926999999</v>
      </c>
      <c r="K403" s="61">
        <f t="shared" si="173"/>
        <v>98.213043061310429</v>
      </c>
      <c r="L403" s="61">
        <f t="shared" si="174"/>
        <v>99.945821071382625</v>
      </c>
    </row>
    <row r="404" spans="1:12" ht="30">
      <c r="A404" s="58" t="s">
        <v>247</v>
      </c>
      <c r="B404" s="59" t="s">
        <v>233</v>
      </c>
      <c r="C404" s="59" t="s">
        <v>19</v>
      </c>
      <c r="D404" s="59" t="s">
        <v>110</v>
      </c>
      <c r="E404" s="59" t="s">
        <v>248</v>
      </c>
      <c r="F404" s="60" t="s">
        <v>0</v>
      </c>
      <c r="G404" s="61">
        <v>62247</v>
      </c>
      <c r="H404" s="61">
        <f>H405+H407</f>
        <v>60477.1</v>
      </c>
      <c r="I404" s="61">
        <f t="shared" ref="I404:J404" si="179">I405+I407</f>
        <v>60477.070919999998</v>
      </c>
      <c r="J404" s="61">
        <f t="shared" si="179"/>
        <v>60427.837589999996</v>
      </c>
      <c r="K404" s="61">
        <f t="shared" si="173"/>
        <v>97.077509904091755</v>
      </c>
      <c r="L404" s="61">
        <f t="shared" si="174"/>
        <v>99.918543696705029</v>
      </c>
    </row>
    <row r="405" spans="1:12" ht="30">
      <c r="A405" s="58" t="s">
        <v>64</v>
      </c>
      <c r="B405" s="59" t="s">
        <v>233</v>
      </c>
      <c r="C405" s="59" t="s">
        <v>19</v>
      </c>
      <c r="D405" s="59" t="s">
        <v>110</v>
      </c>
      <c r="E405" s="59" t="s">
        <v>248</v>
      </c>
      <c r="F405" s="59" t="s">
        <v>65</v>
      </c>
      <c r="G405" s="61">
        <v>53694.9</v>
      </c>
      <c r="H405" s="61">
        <f>H406</f>
        <v>53694.9</v>
      </c>
      <c r="I405" s="61">
        <f t="shared" ref="I405:J405" si="180">I406</f>
        <v>53694.9</v>
      </c>
      <c r="J405" s="61">
        <f t="shared" si="180"/>
        <v>53645.666669999999</v>
      </c>
      <c r="K405" s="61">
        <f t="shared" si="173"/>
        <v>99.908309113155994</v>
      </c>
      <c r="L405" s="61">
        <f t="shared" si="174"/>
        <v>99.908309113155994</v>
      </c>
    </row>
    <row r="406" spans="1:12" ht="30">
      <c r="A406" s="58" t="s">
        <v>66</v>
      </c>
      <c r="B406" s="59" t="s">
        <v>233</v>
      </c>
      <c r="C406" s="59" t="s">
        <v>19</v>
      </c>
      <c r="D406" s="59" t="s">
        <v>110</v>
      </c>
      <c r="E406" s="59" t="s">
        <v>248</v>
      </c>
      <c r="F406" s="59" t="s">
        <v>67</v>
      </c>
      <c r="G406" s="61">
        <v>53694.9</v>
      </c>
      <c r="H406" s="61">
        <v>53694.9</v>
      </c>
      <c r="I406" s="61">
        <v>53694.9</v>
      </c>
      <c r="J406" s="61">
        <v>53645.666669999999</v>
      </c>
      <c r="K406" s="61">
        <f t="shared" si="173"/>
        <v>99.908309113155994</v>
      </c>
      <c r="L406" s="61">
        <f t="shared" si="174"/>
        <v>99.908309113155994</v>
      </c>
    </row>
    <row r="407" spans="1:12" ht="30">
      <c r="A407" s="58" t="s">
        <v>82</v>
      </c>
      <c r="B407" s="59" t="s">
        <v>233</v>
      </c>
      <c r="C407" s="59" t="s">
        <v>19</v>
      </c>
      <c r="D407" s="59" t="s">
        <v>110</v>
      </c>
      <c r="E407" s="59" t="s">
        <v>248</v>
      </c>
      <c r="F407" s="59" t="s">
        <v>83</v>
      </c>
      <c r="G407" s="61">
        <v>8552.1</v>
      </c>
      <c r="H407" s="61">
        <f>H408</f>
        <v>6782.2</v>
      </c>
      <c r="I407" s="61">
        <f t="shared" ref="I407:J407" si="181">I408</f>
        <v>6782.1709199999996</v>
      </c>
      <c r="J407" s="61">
        <f t="shared" si="181"/>
        <v>6782.1709199999996</v>
      </c>
      <c r="K407" s="61">
        <f t="shared" si="173"/>
        <v>79.304158276914436</v>
      </c>
      <c r="L407" s="61">
        <f t="shared" si="174"/>
        <v>99.999571230574148</v>
      </c>
    </row>
    <row r="408" spans="1:12" ht="15">
      <c r="A408" s="58" t="s">
        <v>84</v>
      </c>
      <c r="B408" s="59" t="s">
        <v>233</v>
      </c>
      <c r="C408" s="59" t="s">
        <v>19</v>
      </c>
      <c r="D408" s="59" t="s">
        <v>110</v>
      </c>
      <c r="E408" s="59" t="s">
        <v>248</v>
      </c>
      <c r="F408" s="59" t="s">
        <v>85</v>
      </c>
      <c r="G408" s="61">
        <v>8552.1</v>
      </c>
      <c r="H408" s="61">
        <v>6782.2</v>
      </c>
      <c r="I408" s="61">
        <v>6782.1709199999996</v>
      </c>
      <c r="J408" s="61">
        <v>6782.1709199999996</v>
      </c>
      <c r="K408" s="61">
        <f t="shared" si="173"/>
        <v>79.304158276914436</v>
      </c>
      <c r="L408" s="61">
        <f t="shared" si="174"/>
        <v>99.999571230574148</v>
      </c>
    </row>
    <row r="409" spans="1:12" ht="30">
      <c r="A409" s="58" t="s">
        <v>76</v>
      </c>
      <c r="B409" s="59" t="s">
        <v>233</v>
      </c>
      <c r="C409" s="59" t="s">
        <v>19</v>
      </c>
      <c r="D409" s="59" t="s">
        <v>110</v>
      </c>
      <c r="E409" s="59" t="s">
        <v>249</v>
      </c>
      <c r="F409" s="60" t="s">
        <v>0</v>
      </c>
      <c r="G409" s="61">
        <v>37840</v>
      </c>
      <c r="H409" s="61">
        <f>H410</f>
        <v>37840</v>
      </c>
      <c r="I409" s="61">
        <f t="shared" ref="I409:J410" si="182">I410</f>
        <v>37840</v>
      </c>
      <c r="J409" s="61">
        <f t="shared" si="182"/>
        <v>37839.911690000001</v>
      </c>
      <c r="K409" s="61">
        <f t="shared" si="173"/>
        <v>99.999766622621564</v>
      </c>
      <c r="L409" s="61">
        <f t="shared" si="174"/>
        <v>99.999766622621564</v>
      </c>
    </row>
    <row r="410" spans="1:12" ht="30">
      <c r="A410" s="58" t="s">
        <v>82</v>
      </c>
      <c r="B410" s="59" t="s">
        <v>233</v>
      </c>
      <c r="C410" s="59" t="s">
        <v>19</v>
      </c>
      <c r="D410" s="59" t="s">
        <v>110</v>
      </c>
      <c r="E410" s="59" t="s">
        <v>249</v>
      </c>
      <c r="F410" s="59" t="s">
        <v>83</v>
      </c>
      <c r="G410" s="61">
        <v>37840</v>
      </c>
      <c r="H410" s="61">
        <f>H411</f>
        <v>37840</v>
      </c>
      <c r="I410" s="61">
        <f t="shared" si="182"/>
        <v>37840</v>
      </c>
      <c r="J410" s="61">
        <f t="shared" si="182"/>
        <v>37839.911690000001</v>
      </c>
      <c r="K410" s="61">
        <f t="shared" si="173"/>
        <v>99.999766622621564</v>
      </c>
      <c r="L410" s="61">
        <f t="shared" si="174"/>
        <v>99.999766622621564</v>
      </c>
    </row>
    <row r="411" spans="1:12" ht="15">
      <c r="A411" s="58" t="s">
        <v>84</v>
      </c>
      <c r="B411" s="59" t="s">
        <v>233</v>
      </c>
      <c r="C411" s="59" t="s">
        <v>19</v>
      </c>
      <c r="D411" s="59" t="s">
        <v>110</v>
      </c>
      <c r="E411" s="59" t="s">
        <v>249</v>
      </c>
      <c r="F411" s="59" t="s">
        <v>85</v>
      </c>
      <c r="G411" s="61">
        <v>37840</v>
      </c>
      <c r="H411" s="61">
        <v>37840</v>
      </c>
      <c r="I411" s="61">
        <v>37840</v>
      </c>
      <c r="J411" s="61">
        <v>37839.911690000001</v>
      </c>
      <c r="K411" s="61">
        <f t="shared" si="173"/>
        <v>99.999766622621564</v>
      </c>
      <c r="L411" s="61">
        <f t="shared" si="174"/>
        <v>99.999766622621564</v>
      </c>
    </row>
    <row r="412" spans="1:12" ht="30">
      <c r="A412" s="58" t="s">
        <v>250</v>
      </c>
      <c r="B412" s="59" t="s">
        <v>233</v>
      </c>
      <c r="C412" s="59" t="s">
        <v>19</v>
      </c>
      <c r="D412" s="59" t="s">
        <v>110</v>
      </c>
      <c r="E412" s="59" t="s">
        <v>251</v>
      </c>
      <c r="F412" s="60" t="s">
        <v>0</v>
      </c>
      <c r="G412" s="61">
        <v>2000</v>
      </c>
      <c r="H412" s="61">
        <f>H413</f>
        <v>2000</v>
      </c>
      <c r="I412" s="61">
        <f t="shared" ref="I412:J413" si="183">I413</f>
        <v>2000</v>
      </c>
      <c r="J412" s="61">
        <f t="shared" si="183"/>
        <v>1994.99999</v>
      </c>
      <c r="K412" s="61">
        <f t="shared" si="173"/>
        <v>99.749999500000001</v>
      </c>
      <c r="L412" s="61">
        <f t="shared" si="174"/>
        <v>99.749999500000001</v>
      </c>
    </row>
    <row r="413" spans="1:12" ht="30">
      <c r="A413" s="58" t="s">
        <v>64</v>
      </c>
      <c r="B413" s="59" t="s">
        <v>233</v>
      </c>
      <c r="C413" s="59" t="s">
        <v>19</v>
      </c>
      <c r="D413" s="59" t="s">
        <v>110</v>
      </c>
      <c r="E413" s="59" t="s">
        <v>251</v>
      </c>
      <c r="F413" s="59" t="s">
        <v>65</v>
      </c>
      <c r="G413" s="61">
        <v>2000</v>
      </c>
      <c r="H413" s="61">
        <f>H414</f>
        <v>2000</v>
      </c>
      <c r="I413" s="61">
        <f t="shared" si="183"/>
        <v>2000</v>
      </c>
      <c r="J413" s="61">
        <f t="shared" si="183"/>
        <v>1994.99999</v>
      </c>
      <c r="K413" s="61">
        <f t="shared" si="173"/>
        <v>99.749999500000001</v>
      </c>
      <c r="L413" s="61">
        <f t="shared" si="174"/>
        <v>99.749999500000001</v>
      </c>
    </row>
    <row r="414" spans="1:12" ht="30">
      <c r="A414" s="58" t="s">
        <v>66</v>
      </c>
      <c r="B414" s="59" t="s">
        <v>233</v>
      </c>
      <c r="C414" s="59" t="s">
        <v>19</v>
      </c>
      <c r="D414" s="59" t="s">
        <v>110</v>
      </c>
      <c r="E414" s="59" t="s">
        <v>251</v>
      </c>
      <c r="F414" s="59" t="s">
        <v>67</v>
      </c>
      <c r="G414" s="61">
        <v>2000</v>
      </c>
      <c r="H414" s="61">
        <v>2000</v>
      </c>
      <c r="I414" s="61">
        <v>2000</v>
      </c>
      <c r="J414" s="61">
        <v>1994.99999</v>
      </c>
      <c r="K414" s="61">
        <f t="shared" si="173"/>
        <v>99.749999500000001</v>
      </c>
      <c r="L414" s="61">
        <f t="shared" si="174"/>
        <v>99.749999500000001</v>
      </c>
    </row>
    <row r="415" spans="1:12" ht="15">
      <c r="A415" s="58" t="s">
        <v>252</v>
      </c>
      <c r="B415" s="59" t="s">
        <v>233</v>
      </c>
      <c r="C415" s="59" t="s">
        <v>19</v>
      </c>
      <c r="D415" s="59" t="s">
        <v>110</v>
      </c>
      <c r="E415" s="59" t="s">
        <v>253</v>
      </c>
      <c r="F415" s="60" t="s">
        <v>0</v>
      </c>
      <c r="G415" s="61">
        <v>28578.799999999999</v>
      </c>
      <c r="H415" s="61">
        <f>H416+H419</f>
        <v>23965.4</v>
      </c>
      <c r="I415" s="61">
        <f t="shared" ref="I415:J415" si="184">I416+I419</f>
        <v>23963.200339999999</v>
      </c>
      <c r="J415" s="61">
        <f t="shared" si="184"/>
        <v>23593.13077</v>
      </c>
      <c r="K415" s="61">
        <f t="shared" si="173"/>
        <v>82.554658593082991</v>
      </c>
      <c r="L415" s="61">
        <f t="shared" si="174"/>
        <v>98.446638779240061</v>
      </c>
    </row>
    <row r="416" spans="1:12" ht="30">
      <c r="A416" s="58" t="s">
        <v>247</v>
      </c>
      <c r="B416" s="59" t="s">
        <v>233</v>
      </c>
      <c r="C416" s="59" t="s">
        <v>19</v>
      </c>
      <c r="D416" s="59" t="s">
        <v>110</v>
      </c>
      <c r="E416" s="59" t="s">
        <v>254</v>
      </c>
      <c r="F416" s="60" t="s">
        <v>0</v>
      </c>
      <c r="G416" s="61">
        <v>12309.1</v>
      </c>
      <c r="H416" s="61">
        <f>H417</f>
        <v>7695.7</v>
      </c>
      <c r="I416" s="61">
        <f t="shared" ref="I416:J417" si="185">I417</f>
        <v>7693.5003399999996</v>
      </c>
      <c r="J416" s="61">
        <f t="shared" si="185"/>
        <v>7693.5003399999996</v>
      </c>
      <c r="K416" s="61">
        <f t="shared" si="173"/>
        <v>62.502541534312009</v>
      </c>
      <c r="L416" s="61">
        <f t="shared" si="174"/>
        <v>99.971417025091938</v>
      </c>
    </row>
    <row r="417" spans="1:12" ht="30">
      <c r="A417" s="58" t="s">
        <v>82</v>
      </c>
      <c r="B417" s="59" t="s">
        <v>233</v>
      </c>
      <c r="C417" s="59" t="s">
        <v>19</v>
      </c>
      <c r="D417" s="59" t="s">
        <v>110</v>
      </c>
      <c r="E417" s="59" t="s">
        <v>254</v>
      </c>
      <c r="F417" s="59" t="s">
        <v>83</v>
      </c>
      <c r="G417" s="61">
        <v>12309.1</v>
      </c>
      <c r="H417" s="61">
        <f>H418</f>
        <v>7695.7</v>
      </c>
      <c r="I417" s="61">
        <f t="shared" si="185"/>
        <v>7693.5003399999996</v>
      </c>
      <c r="J417" s="61">
        <f t="shared" si="185"/>
        <v>7693.5003399999996</v>
      </c>
      <c r="K417" s="61">
        <f t="shared" si="173"/>
        <v>62.502541534312009</v>
      </c>
      <c r="L417" s="61">
        <f t="shared" si="174"/>
        <v>99.971417025091938</v>
      </c>
    </row>
    <row r="418" spans="1:12" ht="15">
      <c r="A418" s="58" t="s">
        <v>84</v>
      </c>
      <c r="B418" s="59" t="s">
        <v>233</v>
      </c>
      <c r="C418" s="59" t="s">
        <v>19</v>
      </c>
      <c r="D418" s="59" t="s">
        <v>110</v>
      </c>
      <c r="E418" s="59" t="s">
        <v>254</v>
      </c>
      <c r="F418" s="59" t="s">
        <v>85</v>
      </c>
      <c r="G418" s="61">
        <v>12309.1</v>
      </c>
      <c r="H418" s="61">
        <v>7695.7</v>
      </c>
      <c r="I418" s="61">
        <v>7693.5003399999996</v>
      </c>
      <c r="J418" s="61">
        <v>7693.5003399999996</v>
      </c>
      <c r="K418" s="61">
        <f t="shared" si="173"/>
        <v>62.502541534312009</v>
      </c>
      <c r="L418" s="61">
        <f t="shared" si="174"/>
        <v>99.971417025091938</v>
      </c>
    </row>
    <row r="419" spans="1:12" ht="30">
      <c r="A419" s="58" t="s">
        <v>76</v>
      </c>
      <c r="B419" s="59" t="s">
        <v>233</v>
      </c>
      <c r="C419" s="59" t="s">
        <v>19</v>
      </c>
      <c r="D419" s="59" t="s">
        <v>110</v>
      </c>
      <c r="E419" s="59" t="s">
        <v>255</v>
      </c>
      <c r="F419" s="60" t="s">
        <v>0</v>
      </c>
      <c r="G419" s="61">
        <v>16269.7</v>
      </c>
      <c r="H419" s="61">
        <f>H420</f>
        <v>16269.7</v>
      </c>
      <c r="I419" s="61">
        <f t="shared" ref="I419:J420" si="186">I420</f>
        <v>16269.7</v>
      </c>
      <c r="J419" s="61">
        <f t="shared" si="186"/>
        <v>15899.630429999999</v>
      </c>
      <c r="K419" s="61">
        <f t="shared" si="173"/>
        <v>97.725406307430362</v>
      </c>
      <c r="L419" s="61">
        <f t="shared" si="174"/>
        <v>97.725406307430362</v>
      </c>
    </row>
    <row r="420" spans="1:12" ht="30">
      <c r="A420" s="58" t="s">
        <v>82</v>
      </c>
      <c r="B420" s="59" t="s">
        <v>233</v>
      </c>
      <c r="C420" s="59" t="s">
        <v>19</v>
      </c>
      <c r="D420" s="59" t="s">
        <v>110</v>
      </c>
      <c r="E420" s="59" t="s">
        <v>255</v>
      </c>
      <c r="F420" s="59" t="s">
        <v>83</v>
      </c>
      <c r="G420" s="61">
        <v>16269.7</v>
      </c>
      <c r="H420" s="61">
        <f>H421</f>
        <v>16269.7</v>
      </c>
      <c r="I420" s="61">
        <f t="shared" si="186"/>
        <v>16269.7</v>
      </c>
      <c r="J420" s="61">
        <f t="shared" si="186"/>
        <v>15899.630429999999</v>
      </c>
      <c r="K420" s="61">
        <f t="shared" si="173"/>
        <v>97.725406307430362</v>
      </c>
      <c r="L420" s="61">
        <f t="shared" si="174"/>
        <v>97.725406307430362</v>
      </c>
    </row>
    <row r="421" spans="1:12" ht="15">
      <c r="A421" s="58" t="s">
        <v>84</v>
      </c>
      <c r="B421" s="59" t="s">
        <v>233</v>
      </c>
      <c r="C421" s="59" t="s">
        <v>19</v>
      </c>
      <c r="D421" s="59" t="s">
        <v>110</v>
      </c>
      <c r="E421" s="59" t="s">
        <v>255</v>
      </c>
      <c r="F421" s="59" t="s">
        <v>85</v>
      </c>
      <c r="G421" s="61">
        <v>16269.7</v>
      </c>
      <c r="H421" s="61">
        <v>16269.7</v>
      </c>
      <c r="I421" s="61">
        <v>16269.7</v>
      </c>
      <c r="J421" s="61">
        <v>15899.630429999999</v>
      </c>
      <c r="K421" s="61">
        <f t="shared" si="173"/>
        <v>97.725406307430362</v>
      </c>
      <c r="L421" s="61">
        <f t="shared" si="174"/>
        <v>97.725406307430362</v>
      </c>
    </row>
    <row r="422" spans="1:12" ht="15">
      <c r="A422" s="58" t="s">
        <v>256</v>
      </c>
      <c r="B422" s="59" t="s">
        <v>233</v>
      </c>
      <c r="C422" s="59" t="s">
        <v>19</v>
      </c>
      <c r="D422" s="59" t="s">
        <v>110</v>
      </c>
      <c r="E422" s="59" t="s">
        <v>257</v>
      </c>
      <c r="F422" s="60" t="s">
        <v>0</v>
      </c>
      <c r="G422" s="61">
        <v>251445.3</v>
      </c>
      <c r="H422" s="61">
        <f>H423+H426+H429</f>
        <v>243265.5</v>
      </c>
      <c r="I422" s="61">
        <f t="shared" ref="I422:J422" si="187">I423+I426+I429</f>
        <v>239284.72461</v>
      </c>
      <c r="J422" s="61">
        <f t="shared" si="187"/>
        <v>239231.72469999999</v>
      </c>
      <c r="K422" s="61">
        <f t="shared" si="173"/>
        <v>95.142651184969452</v>
      </c>
      <c r="L422" s="61">
        <f t="shared" si="174"/>
        <v>98.341821877742632</v>
      </c>
    </row>
    <row r="423" spans="1:12" ht="30">
      <c r="A423" s="58" t="s">
        <v>247</v>
      </c>
      <c r="B423" s="59" t="s">
        <v>233</v>
      </c>
      <c r="C423" s="59" t="s">
        <v>19</v>
      </c>
      <c r="D423" s="59" t="s">
        <v>110</v>
      </c>
      <c r="E423" s="59" t="s">
        <v>258</v>
      </c>
      <c r="F423" s="60" t="s">
        <v>0</v>
      </c>
      <c r="G423" s="61">
        <v>73075.8</v>
      </c>
      <c r="H423" s="61">
        <f>H424</f>
        <v>70515.3</v>
      </c>
      <c r="I423" s="61">
        <f t="shared" ref="I423:J424" si="188">I424</f>
        <v>70513.724610000005</v>
      </c>
      <c r="J423" s="61">
        <f t="shared" si="188"/>
        <v>70513.724610000005</v>
      </c>
      <c r="K423" s="61">
        <f t="shared" si="173"/>
        <v>96.493948215414676</v>
      </c>
      <c r="L423" s="61">
        <f t="shared" si="174"/>
        <v>99.997765889104912</v>
      </c>
    </row>
    <row r="424" spans="1:12" ht="30">
      <c r="A424" s="58" t="s">
        <v>82</v>
      </c>
      <c r="B424" s="59" t="s">
        <v>233</v>
      </c>
      <c r="C424" s="59" t="s">
        <v>19</v>
      </c>
      <c r="D424" s="59" t="s">
        <v>110</v>
      </c>
      <c r="E424" s="59" t="s">
        <v>258</v>
      </c>
      <c r="F424" s="59" t="s">
        <v>83</v>
      </c>
      <c r="G424" s="61">
        <v>73075.8</v>
      </c>
      <c r="H424" s="61">
        <f>H425</f>
        <v>70515.3</v>
      </c>
      <c r="I424" s="61">
        <f t="shared" si="188"/>
        <v>70513.724610000005</v>
      </c>
      <c r="J424" s="61">
        <f t="shared" si="188"/>
        <v>70513.724610000005</v>
      </c>
      <c r="K424" s="61">
        <f t="shared" si="173"/>
        <v>96.493948215414676</v>
      </c>
      <c r="L424" s="61">
        <f t="shared" si="174"/>
        <v>99.997765889104912</v>
      </c>
    </row>
    <row r="425" spans="1:12" ht="15">
      <c r="A425" s="58" t="s">
        <v>84</v>
      </c>
      <c r="B425" s="59" t="s">
        <v>233</v>
      </c>
      <c r="C425" s="59" t="s">
        <v>19</v>
      </c>
      <c r="D425" s="59" t="s">
        <v>110</v>
      </c>
      <c r="E425" s="59" t="s">
        <v>258</v>
      </c>
      <c r="F425" s="59" t="s">
        <v>85</v>
      </c>
      <c r="G425" s="61">
        <v>73075.8</v>
      </c>
      <c r="H425" s="61">
        <v>70515.3</v>
      </c>
      <c r="I425" s="61">
        <v>70513.724610000005</v>
      </c>
      <c r="J425" s="61">
        <v>70513.724610000005</v>
      </c>
      <c r="K425" s="61">
        <f t="shared" si="173"/>
        <v>96.493948215414676</v>
      </c>
      <c r="L425" s="61">
        <f t="shared" si="174"/>
        <v>99.997765889104912</v>
      </c>
    </row>
    <row r="426" spans="1:12" ht="30">
      <c r="A426" s="58" t="s">
        <v>259</v>
      </c>
      <c r="B426" s="59" t="s">
        <v>233</v>
      </c>
      <c r="C426" s="59" t="s">
        <v>19</v>
      </c>
      <c r="D426" s="59" t="s">
        <v>110</v>
      </c>
      <c r="E426" s="59" t="s">
        <v>260</v>
      </c>
      <c r="F426" s="60" t="s">
        <v>0</v>
      </c>
      <c r="G426" s="61">
        <v>9598.5</v>
      </c>
      <c r="H426" s="61">
        <f>H427</f>
        <v>3979.2</v>
      </c>
      <c r="I426" s="61">
        <f t="shared" ref="I426:J427" si="189">I427</f>
        <v>0</v>
      </c>
      <c r="J426" s="61">
        <f t="shared" si="189"/>
        <v>0</v>
      </c>
      <c r="K426" s="61">
        <f t="shared" si="173"/>
        <v>0</v>
      </c>
      <c r="L426" s="61">
        <f t="shared" si="174"/>
        <v>0</v>
      </c>
    </row>
    <row r="427" spans="1:12" ht="30">
      <c r="A427" s="58" t="s">
        <v>64</v>
      </c>
      <c r="B427" s="59" t="s">
        <v>233</v>
      </c>
      <c r="C427" s="59" t="s">
        <v>19</v>
      </c>
      <c r="D427" s="59" t="s">
        <v>110</v>
      </c>
      <c r="E427" s="59" t="s">
        <v>260</v>
      </c>
      <c r="F427" s="59" t="s">
        <v>65</v>
      </c>
      <c r="G427" s="61">
        <v>9598.5</v>
      </c>
      <c r="H427" s="61">
        <f>H428</f>
        <v>3979.2</v>
      </c>
      <c r="I427" s="61">
        <f t="shared" si="189"/>
        <v>0</v>
      </c>
      <c r="J427" s="61">
        <f t="shared" si="189"/>
        <v>0</v>
      </c>
      <c r="K427" s="61">
        <f t="shared" si="173"/>
        <v>0</v>
      </c>
      <c r="L427" s="61">
        <f t="shared" si="174"/>
        <v>0</v>
      </c>
    </row>
    <row r="428" spans="1:12" ht="30">
      <c r="A428" s="58" t="s">
        <v>66</v>
      </c>
      <c r="B428" s="59" t="s">
        <v>233</v>
      </c>
      <c r="C428" s="59" t="s">
        <v>19</v>
      </c>
      <c r="D428" s="59" t="s">
        <v>110</v>
      </c>
      <c r="E428" s="59" t="s">
        <v>260</v>
      </c>
      <c r="F428" s="59" t="s">
        <v>67</v>
      </c>
      <c r="G428" s="61">
        <v>9598.5</v>
      </c>
      <c r="H428" s="61">
        <v>3979.2</v>
      </c>
      <c r="I428" s="61">
        <v>0</v>
      </c>
      <c r="J428" s="61">
        <v>0</v>
      </c>
      <c r="K428" s="61">
        <f t="shared" si="173"/>
        <v>0</v>
      </c>
      <c r="L428" s="61">
        <f t="shared" si="174"/>
        <v>0</v>
      </c>
    </row>
    <row r="429" spans="1:12" ht="30">
      <c r="A429" s="58" t="s">
        <v>76</v>
      </c>
      <c r="B429" s="59" t="s">
        <v>233</v>
      </c>
      <c r="C429" s="59" t="s">
        <v>19</v>
      </c>
      <c r="D429" s="59" t="s">
        <v>110</v>
      </c>
      <c r="E429" s="59" t="s">
        <v>261</v>
      </c>
      <c r="F429" s="60" t="s">
        <v>0</v>
      </c>
      <c r="G429" s="61">
        <v>168771</v>
      </c>
      <c r="H429" s="61">
        <f>H430</f>
        <v>168771</v>
      </c>
      <c r="I429" s="61">
        <f t="shared" ref="I429:J430" si="190">I430</f>
        <v>168771</v>
      </c>
      <c r="J429" s="61">
        <f t="shared" si="190"/>
        <v>168718.00008999999</v>
      </c>
      <c r="K429" s="61">
        <f t="shared" si="173"/>
        <v>99.968596553910317</v>
      </c>
      <c r="L429" s="61">
        <f t="shared" si="174"/>
        <v>99.968596553910317</v>
      </c>
    </row>
    <row r="430" spans="1:12" ht="30">
      <c r="A430" s="58" t="s">
        <v>82</v>
      </c>
      <c r="B430" s="59" t="s">
        <v>233</v>
      </c>
      <c r="C430" s="59" t="s">
        <v>19</v>
      </c>
      <c r="D430" s="59" t="s">
        <v>110</v>
      </c>
      <c r="E430" s="59" t="s">
        <v>261</v>
      </c>
      <c r="F430" s="59" t="s">
        <v>83</v>
      </c>
      <c r="G430" s="61">
        <v>168771</v>
      </c>
      <c r="H430" s="61">
        <f>H431</f>
        <v>168771</v>
      </c>
      <c r="I430" s="61">
        <f t="shared" si="190"/>
        <v>168771</v>
      </c>
      <c r="J430" s="61">
        <f t="shared" si="190"/>
        <v>168718.00008999999</v>
      </c>
      <c r="K430" s="61">
        <f t="shared" si="173"/>
        <v>99.968596553910317</v>
      </c>
      <c r="L430" s="61">
        <f t="shared" si="174"/>
        <v>99.968596553910317</v>
      </c>
    </row>
    <row r="431" spans="1:12" ht="15">
      <c r="A431" s="58" t="s">
        <v>84</v>
      </c>
      <c r="B431" s="59" t="s">
        <v>233</v>
      </c>
      <c r="C431" s="59" t="s">
        <v>19</v>
      </c>
      <c r="D431" s="59" t="s">
        <v>110</v>
      </c>
      <c r="E431" s="59" t="s">
        <v>261</v>
      </c>
      <c r="F431" s="59" t="s">
        <v>85</v>
      </c>
      <c r="G431" s="61">
        <v>168771</v>
      </c>
      <c r="H431" s="61">
        <v>168771</v>
      </c>
      <c r="I431" s="61">
        <v>168771</v>
      </c>
      <c r="J431" s="61">
        <v>168718.00008999999</v>
      </c>
      <c r="K431" s="61">
        <f t="shared" si="173"/>
        <v>99.968596553910317</v>
      </c>
      <c r="L431" s="61">
        <f t="shared" si="174"/>
        <v>99.968596553910317</v>
      </c>
    </row>
    <row r="432" spans="1:12" ht="45">
      <c r="A432" s="58" t="s">
        <v>237</v>
      </c>
      <c r="B432" s="59" t="s">
        <v>233</v>
      </c>
      <c r="C432" s="59" t="s">
        <v>19</v>
      </c>
      <c r="D432" s="59" t="s">
        <v>110</v>
      </c>
      <c r="E432" s="59" t="s">
        <v>238</v>
      </c>
      <c r="F432" s="60" t="s">
        <v>0</v>
      </c>
      <c r="G432" s="61">
        <v>505235.20000000001</v>
      </c>
      <c r="H432" s="61">
        <f>H433+H442+H450</f>
        <v>501813.12247000006</v>
      </c>
      <c r="I432" s="61">
        <f t="shared" ref="I432:J432" si="191">I433+I442+I450</f>
        <v>501813.12247000006</v>
      </c>
      <c r="J432" s="61">
        <f t="shared" si="191"/>
        <v>499818.29255000001</v>
      </c>
      <c r="K432" s="61">
        <f t="shared" si="173"/>
        <v>98.927844407911408</v>
      </c>
      <c r="L432" s="61">
        <f t="shared" si="174"/>
        <v>99.602475537072209</v>
      </c>
    </row>
    <row r="433" spans="1:12" ht="30">
      <c r="A433" s="58" t="s">
        <v>247</v>
      </c>
      <c r="B433" s="59" t="s">
        <v>233</v>
      </c>
      <c r="C433" s="59" t="s">
        <v>19</v>
      </c>
      <c r="D433" s="59" t="s">
        <v>110</v>
      </c>
      <c r="E433" s="59" t="s">
        <v>262</v>
      </c>
      <c r="F433" s="60" t="s">
        <v>0</v>
      </c>
      <c r="G433" s="61">
        <v>394612.9</v>
      </c>
      <c r="H433" s="61">
        <f>H434+H437+H439</f>
        <v>391115.80000000005</v>
      </c>
      <c r="I433" s="61">
        <f t="shared" ref="I433:J433" si="192">I434+I437+I439</f>
        <v>391115.80000000005</v>
      </c>
      <c r="J433" s="61">
        <f t="shared" si="192"/>
        <v>389270.58416000003</v>
      </c>
      <c r="K433" s="61">
        <f t="shared" si="173"/>
        <v>98.646188241692045</v>
      </c>
      <c r="L433" s="61">
        <f t="shared" si="174"/>
        <v>99.52821751511955</v>
      </c>
    </row>
    <row r="434" spans="1:12" ht="60">
      <c r="A434" s="58" t="s">
        <v>60</v>
      </c>
      <c r="B434" s="59" t="s">
        <v>233</v>
      </c>
      <c r="C434" s="59" t="s">
        <v>19</v>
      </c>
      <c r="D434" s="59" t="s">
        <v>110</v>
      </c>
      <c r="E434" s="59" t="s">
        <v>262</v>
      </c>
      <c r="F434" s="59" t="s">
        <v>61</v>
      </c>
      <c r="G434" s="61">
        <v>349797.5</v>
      </c>
      <c r="H434" s="61">
        <f>H435+H436</f>
        <v>349755.02020000003</v>
      </c>
      <c r="I434" s="61">
        <f t="shared" ref="I434:J434" si="193">I435+I436</f>
        <v>349755.02020000003</v>
      </c>
      <c r="J434" s="61">
        <f t="shared" si="193"/>
        <v>348651.86064000003</v>
      </c>
      <c r="K434" s="61">
        <f t="shared" si="173"/>
        <v>99.672484977737128</v>
      </c>
      <c r="L434" s="61">
        <f t="shared" si="174"/>
        <v>99.684590786039564</v>
      </c>
    </row>
    <row r="435" spans="1:12" ht="15">
      <c r="A435" s="58" t="s">
        <v>78</v>
      </c>
      <c r="B435" s="59" t="s">
        <v>233</v>
      </c>
      <c r="C435" s="59" t="s">
        <v>19</v>
      </c>
      <c r="D435" s="59" t="s">
        <v>110</v>
      </c>
      <c r="E435" s="59" t="s">
        <v>262</v>
      </c>
      <c r="F435" s="59" t="s">
        <v>79</v>
      </c>
      <c r="G435" s="61">
        <v>123822.3</v>
      </c>
      <c r="H435" s="61">
        <f>92904.2+1885.1+29033</f>
        <v>123822.3</v>
      </c>
      <c r="I435" s="61">
        <f>92904.2+1885.1+29033</f>
        <v>123822.3</v>
      </c>
      <c r="J435" s="61">
        <f>92894.43214+1619.28568+28789.73331</f>
        <v>123303.45113</v>
      </c>
      <c r="K435" s="61">
        <f t="shared" si="173"/>
        <v>99.580972999209351</v>
      </c>
      <c r="L435" s="61">
        <f t="shared" si="174"/>
        <v>99.580972999209351</v>
      </c>
    </row>
    <row r="436" spans="1:12" ht="30">
      <c r="A436" s="58" t="s">
        <v>62</v>
      </c>
      <c r="B436" s="59" t="s">
        <v>233</v>
      </c>
      <c r="C436" s="59" t="s">
        <v>19</v>
      </c>
      <c r="D436" s="59" t="s">
        <v>110</v>
      </c>
      <c r="E436" s="59" t="s">
        <v>262</v>
      </c>
      <c r="F436" s="59" t="s">
        <v>63</v>
      </c>
      <c r="G436" s="61">
        <v>225975.2</v>
      </c>
      <c r="H436" s="61">
        <f>171401.6+4449.1+50082.0202</f>
        <v>225932.72020000001</v>
      </c>
      <c r="I436" s="61">
        <f>171401.6+4449.1+50082.0202</f>
        <v>225932.72020000001</v>
      </c>
      <c r="J436" s="61">
        <f>171401.6+4427.70589+49519.10362</f>
        <v>225348.40951000003</v>
      </c>
      <c r="K436" s="61">
        <f t="shared" si="173"/>
        <v>99.722628638009837</v>
      </c>
      <c r="L436" s="61">
        <f t="shared" si="174"/>
        <v>99.741378455726675</v>
      </c>
    </row>
    <row r="437" spans="1:12" ht="30">
      <c r="A437" s="58" t="s">
        <v>64</v>
      </c>
      <c r="B437" s="59" t="s">
        <v>233</v>
      </c>
      <c r="C437" s="59" t="s">
        <v>19</v>
      </c>
      <c r="D437" s="59" t="s">
        <v>110</v>
      </c>
      <c r="E437" s="59" t="s">
        <v>262</v>
      </c>
      <c r="F437" s="59" t="s">
        <v>65</v>
      </c>
      <c r="G437" s="61">
        <v>44040.800000000003</v>
      </c>
      <c r="H437" s="61">
        <f>H438</f>
        <v>40543.699999999997</v>
      </c>
      <c r="I437" s="61">
        <f t="shared" ref="I437:J437" si="194">I438</f>
        <v>40543.699999999997</v>
      </c>
      <c r="J437" s="61">
        <f t="shared" si="194"/>
        <v>39822.002520000002</v>
      </c>
      <c r="K437" s="61">
        <f t="shared" si="173"/>
        <v>90.420706526675261</v>
      </c>
      <c r="L437" s="61">
        <f t="shared" si="174"/>
        <v>98.219951607771378</v>
      </c>
    </row>
    <row r="438" spans="1:12" ht="30">
      <c r="A438" s="58" t="s">
        <v>66</v>
      </c>
      <c r="B438" s="59" t="s">
        <v>233</v>
      </c>
      <c r="C438" s="59" t="s">
        <v>19</v>
      </c>
      <c r="D438" s="59" t="s">
        <v>110</v>
      </c>
      <c r="E438" s="59" t="s">
        <v>262</v>
      </c>
      <c r="F438" s="59" t="s">
        <v>67</v>
      </c>
      <c r="G438" s="61">
        <v>44040.800000000003</v>
      </c>
      <c r="H438" s="61">
        <v>40543.699999999997</v>
      </c>
      <c r="I438" s="61">
        <v>40543.699999999997</v>
      </c>
      <c r="J438" s="61">
        <v>39822.002520000002</v>
      </c>
      <c r="K438" s="61">
        <f t="shared" si="173"/>
        <v>90.420706526675261</v>
      </c>
      <c r="L438" s="61">
        <f t="shared" si="174"/>
        <v>98.219951607771378</v>
      </c>
    </row>
    <row r="439" spans="1:12" ht="15">
      <c r="A439" s="58" t="s">
        <v>72</v>
      </c>
      <c r="B439" s="59" t="s">
        <v>233</v>
      </c>
      <c r="C439" s="59" t="s">
        <v>19</v>
      </c>
      <c r="D439" s="59" t="s">
        <v>110</v>
      </c>
      <c r="E439" s="59" t="s">
        <v>262</v>
      </c>
      <c r="F439" s="59" t="s">
        <v>73</v>
      </c>
      <c r="G439" s="61">
        <v>774.6</v>
      </c>
      <c r="H439" s="61">
        <f>H440+H441</f>
        <v>817.07979999999998</v>
      </c>
      <c r="I439" s="61">
        <f t="shared" ref="I439:J439" si="195">I440+I441</f>
        <v>817.07979999999998</v>
      </c>
      <c r="J439" s="61">
        <f t="shared" si="195"/>
        <v>796.721</v>
      </c>
      <c r="K439" s="61">
        <f t="shared" si="173"/>
        <v>102.85579654014975</v>
      </c>
      <c r="L439" s="61">
        <f t="shared" si="174"/>
        <v>97.508346186015132</v>
      </c>
    </row>
    <row r="440" spans="1:12" ht="15">
      <c r="A440" s="58" t="s">
        <v>86</v>
      </c>
      <c r="B440" s="59" t="s">
        <v>233</v>
      </c>
      <c r="C440" s="59" t="s">
        <v>19</v>
      </c>
      <c r="D440" s="59" t="s">
        <v>110</v>
      </c>
      <c r="E440" s="59" t="s">
        <v>262</v>
      </c>
      <c r="F440" s="59" t="s">
        <v>87</v>
      </c>
      <c r="G440" s="61">
        <v>180</v>
      </c>
      <c r="H440" s="61">
        <v>225.50479999999999</v>
      </c>
      <c r="I440" s="61">
        <v>225.50479999999999</v>
      </c>
      <c r="J440" s="61">
        <v>224.51742999999999</v>
      </c>
      <c r="K440" s="61">
        <f t="shared" si="173"/>
        <v>124.73190555555556</v>
      </c>
      <c r="L440" s="61">
        <f t="shared" si="174"/>
        <v>99.562151226936194</v>
      </c>
    </row>
    <row r="441" spans="1:12" ht="15">
      <c r="A441" s="58" t="s">
        <v>74</v>
      </c>
      <c r="B441" s="59" t="s">
        <v>233</v>
      </c>
      <c r="C441" s="59" t="s">
        <v>19</v>
      </c>
      <c r="D441" s="59" t="s">
        <v>110</v>
      </c>
      <c r="E441" s="59" t="s">
        <v>262</v>
      </c>
      <c r="F441" s="59" t="s">
        <v>75</v>
      </c>
      <c r="G441" s="61">
        <v>594.6</v>
      </c>
      <c r="H441" s="61">
        <f>176.7+414.875</f>
        <v>591.57500000000005</v>
      </c>
      <c r="I441" s="61">
        <f>176.7+414.875</f>
        <v>591.57500000000005</v>
      </c>
      <c r="J441" s="61">
        <f>157.42036+414.78321</f>
        <v>572.20357000000001</v>
      </c>
      <c r="K441" s="61">
        <f t="shared" si="173"/>
        <v>96.233361923982514</v>
      </c>
      <c r="L441" s="61">
        <f t="shared" si="174"/>
        <v>96.725448168026034</v>
      </c>
    </row>
    <row r="442" spans="1:12" ht="30">
      <c r="A442" s="58" t="s">
        <v>76</v>
      </c>
      <c r="B442" s="59" t="s">
        <v>233</v>
      </c>
      <c r="C442" s="59" t="s">
        <v>19</v>
      </c>
      <c r="D442" s="59" t="s">
        <v>110</v>
      </c>
      <c r="E442" s="59" t="s">
        <v>263</v>
      </c>
      <c r="F442" s="60" t="s">
        <v>0</v>
      </c>
      <c r="G442" s="61">
        <v>39194.5</v>
      </c>
      <c r="H442" s="61">
        <f>H443+H445+H447</f>
        <v>39269.534470000006</v>
      </c>
      <c r="I442" s="61">
        <f t="shared" ref="I442:J442" si="196">I443+I445+I447</f>
        <v>39269.534470000006</v>
      </c>
      <c r="J442" s="61">
        <f t="shared" si="196"/>
        <v>39148.537000000004</v>
      </c>
      <c r="K442" s="61">
        <f t="shared" si="173"/>
        <v>99.882730995420289</v>
      </c>
      <c r="L442" s="61">
        <f t="shared" si="174"/>
        <v>99.691879540633622</v>
      </c>
    </row>
    <row r="443" spans="1:12" ht="60">
      <c r="A443" s="58" t="s">
        <v>60</v>
      </c>
      <c r="B443" s="59" t="s">
        <v>233</v>
      </c>
      <c r="C443" s="59" t="s">
        <v>19</v>
      </c>
      <c r="D443" s="59" t="s">
        <v>110</v>
      </c>
      <c r="E443" s="59" t="s">
        <v>263</v>
      </c>
      <c r="F443" s="59" t="s">
        <v>61</v>
      </c>
      <c r="G443" s="61">
        <v>34746.199999999997</v>
      </c>
      <c r="H443" s="61">
        <f>H444</f>
        <v>34746.234470000003</v>
      </c>
      <c r="I443" s="61">
        <f t="shared" ref="I443:J443" si="197">I444</f>
        <v>34746.234470000003</v>
      </c>
      <c r="J443" s="61">
        <f t="shared" si="197"/>
        <v>34741.624609999999</v>
      </c>
      <c r="K443" s="61">
        <f t="shared" si="173"/>
        <v>99.986831970114721</v>
      </c>
      <c r="L443" s="61">
        <f t="shared" si="174"/>
        <v>99.986732778183523</v>
      </c>
    </row>
    <row r="444" spans="1:12" ht="15">
      <c r="A444" s="58" t="s">
        <v>78</v>
      </c>
      <c r="B444" s="59" t="s">
        <v>233</v>
      </c>
      <c r="C444" s="59" t="s">
        <v>19</v>
      </c>
      <c r="D444" s="59" t="s">
        <v>110</v>
      </c>
      <c r="E444" s="59" t="s">
        <v>263</v>
      </c>
      <c r="F444" s="59" t="s">
        <v>79</v>
      </c>
      <c r="G444" s="61">
        <v>34746.199999999997</v>
      </c>
      <c r="H444" s="61">
        <f>26668.291+12.8363+8065.10717</f>
        <v>34746.234470000003</v>
      </c>
      <c r="I444" s="61">
        <f>26668.291+12.8363+8065.10717</f>
        <v>34746.234470000003</v>
      </c>
      <c r="J444" s="61">
        <f>26668.28752+12.8363+8060.50079</f>
        <v>34741.624609999999</v>
      </c>
      <c r="K444" s="61">
        <f t="shared" si="173"/>
        <v>99.986831970114721</v>
      </c>
      <c r="L444" s="61">
        <f t="shared" si="174"/>
        <v>99.986732778183523</v>
      </c>
    </row>
    <row r="445" spans="1:12" ht="30">
      <c r="A445" s="58" t="s">
        <v>64</v>
      </c>
      <c r="B445" s="59" t="s">
        <v>233</v>
      </c>
      <c r="C445" s="59" t="s">
        <v>19</v>
      </c>
      <c r="D445" s="59" t="s">
        <v>110</v>
      </c>
      <c r="E445" s="59" t="s">
        <v>263</v>
      </c>
      <c r="F445" s="59" t="s">
        <v>65</v>
      </c>
      <c r="G445" s="61">
        <v>3221.3</v>
      </c>
      <c r="H445" s="61">
        <f>H446</f>
        <v>3221.3</v>
      </c>
      <c r="I445" s="61">
        <f t="shared" ref="I445:J445" si="198">I446</f>
        <v>3221.3</v>
      </c>
      <c r="J445" s="61">
        <f t="shared" si="198"/>
        <v>3221.04817</v>
      </c>
      <c r="K445" s="61">
        <f t="shared" si="173"/>
        <v>99.992182348741181</v>
      </c>
      <c r="L445" s="61">
        <f t="shared" si="174"/>
        <v>99.992182348741181</v>
      </c>
    </row>
    <row r="446" spans="1:12" ht="30">
      <c r="A446" s="58" t="s">
        <v>66</v>
      </c>
      <c r="B446" s="59" t="s">
        <v>233</v>
      </c>
      <c r="C446" s="59" t="s">
        <v>19</v>
      </c>
      <c r="D446" s="59" t="s">
        <v>110</v>
      </c>
      <c r="E446" s="59" t="s">
        <v>263</v>
      </c>
      <c r="F446" s="59" t="s">
        <v>67</v>
      </c>
      <c r="G446" s="61">
        <v>3221.3</v>
      </c>
      <c r="H446" s="61">
        <v>3221.3</v>
      </c>
      <c r="I446" s="61">
        <v>3221.3</v>
      </c>
      <c r="J446" s="61">
        <v>3221.04817</v>
      </c>
      <c r="K446" s="61">
        <f t="shared" si="173"/>
        <v>99.992182348741181</v>
      </c>
      <c r="L446" s="61">
        <f t="shared" si="174"/>
        <v>99.992182348741181</v>
      </c>
    </row>
    <row r="447" spans="1:12" ht="15">
      <c r="A447" s="58" t="s">
        <v>72</v>
      </c>
      <c r="B447" s="59" t="s">
        <v>233</v>
      </c>
      <c r="C447" s="59" t="s">
        <v>19</v>
      </c>
      <c r="D447" s="59" t="s">
        <v>110</v>
      </c>
      <c r="E447" s="59" t="s">
        <v>263</v>
      </c>
      <c r="F447" s="59" t="s">
        <v>73</v>
      </c>
      <c r="G447" s="61">
        <v>1227</v>
      </c>
      <c r="H447" s="61">
        <f>H449+H448</f>
        <v>1302</v>
      </c>
      <c r="I447" s="61">
        <f>I449+I448</f>
        <v>1302</v>
      </c>
      <c r="J447" s="61">
        <f>J449+J448</f>
        <v>1185.8642199999999</v>
      </c>
      <c r="K447" s="61">
        <f t="shared" si="173"/>
        <v>96.647450692746531</v>
      </c>
      <c r="L447" s="61">
        <f t="shared" si="174"/>
        <v>91.08020122887865</v>
      </c>
    </row>
    <row r="448" spans="1:12" s="19" customFormat="1" ht="15">
      <c r="A448" s="58" t="s">
        <v>86</v>
      </c>
      <c r="B448" s="59" t="s">
        <v>233</v>
      </c>
      <c r="C448" s="59" t="s">
        <v>19</v>
      </c>
      <c r="D448" s="59" t="s">
        <v>110</v>
      </c>
      <c r="E448" s="59" t="s">
        <v>263</v>
      </c>
      <c r="F448" s="59">
        <v>830</v>
      </c>
      <c r="G448" s="61"/>
      <c r="H448" s="61">
        <v>75</v>
      </c>
      <c r="I448" s="61">
        <v>75</v>
      </c>
      <c r="J448" s="61">
        <v>75</v>
      </c>
      <c r="K448" s="61"/>
      <c r="L448" s="61"/>
    </row>
    <row r="449" spans="1:12" ht="15">
      <c r="A449" s="58" t="s">
        <v>74</v>
      </c>
      <c r="B449" s="59" t="s">
        <v>233</v>
      </c>
      <c r="C449" s="59" t="s">
        <v>19</v>
      </c>
      <c r="D449" s="59" t="s">
        <v>110</v>
      </c>
      <c r="E449" s="59" t="s">
        <v>263</v>
      </c>
      <c r="F449" s="59" t="s">
        <v>75</v>
      </c>
      <c r="G449" s="61">
        <v>1227</v>
      </c>
      <c r="H449" s="61">
        <f>836.9+388.1+2</f>
        <v>1227</v>
      </c>
      <c r="I449" s="61">
        <f>836.9+388.1+2</f>
        <v>1227</v>
      </c>
      <c r="J449" s="61">
        <f>752.89103+355.97324+1.99995</f>
        <v>1110.8642199999999</v>
      </c>
      <c r="K449" s="61">
        <f t="shared" si="173"/>
        <v>90.534981255093712</v>
      </c>
      <c r="L449" s="61">
        <f t="shared" si="174"/>
        <v>90.534981255093712</v>
      </c>
    </row>
    <row r="450" spans="1:12" ht="30">
      <c r="A450" s="58" t="s">
        <v>250</v>
      </c>
      <c r="B450" s="59" t="s">
        <v>233</v>
      </c>
      <c r="C450" s="59" t="s">
        <v>19</v>
      </c>
      <c r="D450" s="59" t="s">
        <v>110</v>
      </c>
      <c r="E450" s="59" t="s">
        <v>264</v>
      </c>
      <c r="F450" s="60" t="s">
        <v>0</v>
      </c>
      <c r="G450" s="61">
        <v>71427.8</v>
      </c>
      <c r="H450" s="61">
        <f>H451+H453</f>
        <v>71427.788</v>
      </c>
      <c r="I450" s="61">
        <f t="shared" ref="I450:J450" si="199">I451+I453</f>
        <v>71427.788</v>
      </c>
      <c r="J450" s="61">
        <f t="shared" si="199"/>
        <v>71399.171390000003</v>
      </c>
      <c r="K450" s="61">
        <f t="shared" si="173"/>
        <v>99.959919513130743</v>
      </c>
      <c r="L450" s="61">
        <f t="shared" si="174"/>
        <v>99.959936306581412</v>
      </c>
    </row>
    <row r="451" spans="1:12" ht="60">
      <c r="A451" s="58" t="s">
        <v>60</v>
      </c>
      <c r="B451" s="59" t="s">
        <v>233</v>
      </c>
      <c r="C451" s="59" t="s">
        <v>19</v>
      </c>
      <c r="D451" s="59" t="s">
        <v>110</v>
      </c>
      <c r="E451" s="59" t="s">
        <v>264</v>
      </c>
      <c r="F451" s="59" t="s">
        <v>61</v>
      </c>
      <c r="G451" s="61">
        <v>71047.600000000006</v>
      </c>
      <c r="H451" s="61">
        <f>H452</f>
        <v>71047.588000000003</v>
      </c>
      <c r="I451" s="61">
        <f t="shared" ref="I451:J451" si="200">I452</f>
        <v>71047.588000000003</v>
      </c>
      <c r="J451" s="61">
        <f t="shared" si="200"/>
        <v>71019.59031</v>
      </c>
      <c r="K451" s="61">
        <f t="shared" si="173"/>
        <v>99.960576163023092</v>
      </c>
      <c r="L451" s="61">
        <f t="shared" si="174"/>
        <v>99.960593046452189</v>
      </c>
    </row>
    <row r="452" spans="1:12" ht="30">
      <c r="A452" s="58" t="s">
        <v>62</v>
      </c>
      <c r="B452" s="59" t="s">
        <v>233</v>
      </c>
      <c r="C452" s="59" t="s">
        <v>19</v>
      </c>
      <c r="D452" s="59" t="s">
        <v>110</v>
      </c>
      <c r="E452" s="59" t="s">
        <v>264</v>
      </c>
      <c r="F452" s="59" t="s">
        <v>63</v>
      </c>
      <c r="G452" s="61">
        <v>71047.600000000006</v>
      </c>
      <c r="H452" s="61">
        <f>59087.8+11959.788</f>
        <v>71047.588000000003</v>
      </c>
      <c r="I452" s="61">
        <f>59087.8+11959.788</f>
        <v>71047.588000000003</v>
      </c>
      <c r="J452" s="61">
        <f>59087.8+11931.79031</f>
        <v>71019.59031</v>
      </c>
      <c r="K452" s="61">
        <f t="shared" si="173"/>
        <v>99.960576163023092</v>
      </c>
      <c r="L452" s="61">
        <f t="shared" si="174"/>
        <v>99.960593046452189</v>
      </c>
    </row>
    <row r="453" spans="1:12" ht="30">
      <c r="A453" s="58" t="s">
        <v>64</v>
      </c>
      <c r="B453" s="59" t="s">
        <v>233</v>
      </c>
      <c r="C453" s="59" t="s">
        <v>19</v>
      </c>
      <c r="D453" s="59" t="s">
        <v>110</v>
      </c>
      <c r="E453" s="59" t="s">
        <v>264</v>
      </c>
      <c r="F453" s="59" t="s">
        <v>65</v>
      </c>
      <c r="G453" s="61">
        <v>380.2</v>
      </c>
      <c r="H453" s="61">
        <f>H454</f>
        <v>380.2</v>
      </c>
      <c r="I453" s="61">
        <f t="shared" ref="I453:J453" si="201">I454</f>
        <v>380.2</v>
      </c>
      <c r="J453" s="61">
        <f t="shared" si="201"/>
        <v>379.58107999999999</v>
      </c>
      <c r="K453" s="61">
        <f t="shared" si="173"/>
        <v>99.837211993687532</v>
      </c>
      <c r="L453" s="61">
        <f t="shared" si="174"/>
        <v>99.837211993687532</v>
      </c>
    </row>
    <row r="454" spans="1:12" ht="30">
      <c r="A454" s="58" t="s">
        <v>66</v>
      </c>
      <c r="B454" s="59" t="s">
        <v>233</v>
      </c>
      <c r="C454" s="59" t="s">
        <v>19</v>
      </c>
      <c r="D454" s="59" t="s">
        <v>110</v>
      </c>
      <c r="E454" s="59" t="s">
        <v>264</v>
      </c>
      <c r="F454" s="59" t="s">
        <v>67</v>
      </c>
      <c r="G454" s="61">
        <v>380.2</v>
      </c>
      <c r="H454" s="61">
        <v>380.2</v>
      </c>
      <c r="I454" s="61">
        <v>380.2</v>
      </c>
      <c r="J454" s="61">
        <v>379.58107999999999</v>
      </c>
      <c r="K454" s="61">
        <f t="shared" si="173"/>
        <v>99.837211993687532</v>
      </c>
      <c r="L454" s="61">
        <f t="shared" si="174"/>
        <v>99.837211993687532</v>
      </c>
    </row>
    <row r="455" spans="1:12" ht="15">
      <c r="A455" s="62" t="s">
        <v>0</v>
      </c>
      <c r="B455" s="60" t="s">
        <v>0</v>
      </c>
      <c r="C455" s="60" t="s">
        <v>0</v>
      </c>
      <c r="D455" s="60" t="s">
        <v>0</v>
      </c>
      <c r="E455" s="60" t="s">
        <v>0</v>
      </c>
      <c r="F455" s="60" t="s">
        <v>0</v>
      </c>
      <c r="G455" s="63" t="s">
        <v>0</v>
      </c>
      <c r="H455" s="63"/>
      <c r="I455" s="63"/>
      <c r="J455" s="63"/>
      <c r="K455" s="63"/>
      <c r="L455" s="63"/>
    </row>
    <row r="456" spans="1:12" ht="15">
      <c r="A456" s="58" t="s">
        <v>265</v>
      </c>
      <c r="B456" s="59" t="s">
        <v>233</v>
      </c>
      <c r="C456" s="59" t="s">
        <v>32</v>
      </c>
      <c r="D456" s="60" t="s">
        <v>0</v>
      </c>
      <c r="E456" s="60" t="s">
        <v>0</v>
      </c>
      <c r="F456" s="60" t="s">
        <v>0</v>
      </c>
      <c r="G456" s="61">
        <v>62732.5</v>
      </c>
      <c r="H456" s="61">
        <f>H457</f>
        <v>66052.482060000009</v>
      </c>
      <c r="I456" s="61">
        <f t="shared" ref="I456:J456" si="202">I457</f>
        <v>66052.405240000007</v>
      </c>
      <c r="J456" s="61">
        <f t="shared" si="202"/>
        <v>65710.09981</v>
      </c>
      <c r="K456" s="61">
        <f t="shared" si="173"/>
        <v>104.74650270593393</v>
      </c>
      <c r="L456" s="61">
        <f t="shared" si="174"/>
        <v>99.481651197166215</v>
      </c>
    </row>
    <row r="457" spans="1:12" ht="30">
      <c r="A457" s="58" t="s">
        <v>266</v>
      </c>
      <c r="B457" s="59" t="s">
        <v>233</v>
      </c>
      <c r="C457" s="59" t="s">
        <v>32</v>
      </c>
      <c r="D457" s="59" t="s">
        <v>149</v>
      </c>
      <c r="E457" s="60" t="s">
        <v>0</v>
      </c>
      <c r="F457" s="60" t="s">
        <v>0</v>
      </c>
      <c r="G457" s="61">
        <v>62732.5</v>
      </c>
      <c r="H457" s="61">
        <f>H458+H463+H485</f>
        <v>66052.482060000009</v>
      </c>
      <c r="I457" s="61">
        <f t="shared" ref="I457:J457" si="203">I458+I463+I485</f>
        <v>66052.405240000007</v>
      </c>
      <c r="J457" s="61">
        <f t="shared" si="203"/>
        <v>65710.09981</v>
      </c>
      <c r="K457" s="61">
        <f t="shared" si="173"/>
        <v>104.74650270593393</v>
      </c>
      <c r="L457" s="61">
        <f t="shared" si="174"/>
        <v>99.481651197166215</v>
      </c>
    </row>
    <row r="458" spans="1:12" ht="81" customHeight="1">
      <c r="A458" s="58" t="s">
        <v>88</v>
      </c>
      <c r="B458" s="59" t="s">
        <v>233</v>
      </c>
      <c r="C458" s="59" t="s">
        <v>32</v>
      </c>
      <c r="D458" s="59" t="s">
        <v>149</v>
      </c>
      <c r="E458" s="59" t="s">
        <v>89</v>
      </c>
      <c r="F458" s="60" t="s">
        <v>0</v>
      </c>
      <c r="G458" s="61">
        <v>300</v>
      </c>
      <c r="H458" s="61">
        <f>H459</f>
        <v>300</v>
      </c>
      <c r="I458" s="61">
        <f t="shared" ref="I458:J461" si="204">I459</f>
        <v>300</v>
      </c>
      <c r="J458" s="61">
        <f t="shared" si="204"/>
        <v>299.92200000000003</v>
      </c>
      <c r="K458" s="61">
        <f t="shared" si="173"/>
        <v>99.974000000000004</v>
      </c>
      <c r="L458" s="61">
        <f t="shared" si="174"/>
        <v>99.974000000000004</v>
      </c>
    </row>
    <row r="459" spans="1:12" ht="30">
      <c r="A459" s="58" t="s">
        <v>90</v>
      </c>
      <c r="B459" s="59" t="s">
        <v>233</v>
      </c>
      <c r="C459" s="59" t="s">
        <v>32</v>
      </c>
      <c r="D459" s="59" t="s">
        <v>149</v>
      </c>
      <c r="E459" s="59" t="s">
        <v>91</v>
      </c>
      <c r="F459" s="60" t="s">
        <v>0</v>
      </c>
      <c r="G459" s="61">
        <v>300</v>
      </c>
      <c r="H459" s="61">
        <f>H460</f>
        <v>300</v>
      </c>
      <c r="I459" s="61">
        <f t="shared" si="204"/>
        <v>300</v>
      </c>
      <c r="J459" s="61">
        <f t="shared" si="204"/>
        <v>299.92200000000003</v>
      </c>
      <c r="K459" s="61">
        <f t="shared" si="173"/>
        <v>99.974000000000004</v>
      </c>
      <c r="L459" s="61">
        <f t="shared" si="174"/>
        <v>99.974000000000004</v>
      </c>
    </row>
    <row r="460" spans="1:12" ht="30">
      <c r="A460" s="58" t="s">
        <v>267</v>
      </c>
      <c r="B460" s="59" t="s">
        <v>233</v>
      </c>
      <c r="C460" s="59" t="s">
        <v>32</v>
      </c>
      <c r="D460" s="59" t="s">
        <v>149</v>
      </c>
      <c r="E460" s="59" t="s">
        <v>268</v>
      </c>
      <c r="F460" s="60" t="s">
        <v>0</v>
      </c>
      <c r="G460" s="61">
        <v>300</v>
      </c>
      <c r="H460" s="61">
        <f>H461</f>
        <v>300</v>
      </c>
      <c r="I460" s="61">
        <f t="shared" si="204"/>
        <v>300</v>
      </c>
      <c r="J460" s="61">
        <f t="shared" si="204"/>
        <v>299.92200000000003</v>
      </c>
      <c r="K460" s="61">
        <f t="shared" ref="K460:K535" si="205">J460/G460*100</f>
        <v>99.974000000000004</v>
      </c>
      <c r="L460" s="61">
        <f t="shared" ref="L460:L536" si="206">J460/H460*100</f>
        <v>99.974000000000004</v>
      </c>
    </row>
    <row r="461" spans="1:12" ht="15">
      <c r="A461" s="58" t="s">
        <v>68</v>
      </c>
      <c r="B461" s="59" t="s">
        <v>233</v>
      </c>
      <c r="C461" s="59" t="s">
        <v>32</v>
      </c>
      <c r="D461" s="59" t="s">
        <v>149</v>
      </c>
      <c r="E461" s="59" t="s">
        <v>268</v>
      </c>
      <c r="F461" s="59" t="s">
        <v>69</v>
      </c>
      <c r="G461" s="61">
        <v>300</v>
      </c>
      <c r="H461" s="61">
        <f>H462</f>
        <v>300</v>
      </c>
      <c r="I461" s="61">
        <f t="shared" si="204"/>
        <v>300</v>
      </c>
      <c r="J461" s="61">
        <f t="shared" si="204"/>
        <v>299.92200000000003</v>
      </c>
      <c r="K461" s="61">
        <f t="shared" si="205"/>
        <v>99.974000000000004</v>
      </c>
      <c r="L461" s="61">
        <f t="shared" si="206"/>
        <v>99.974000000000004</v>
      </c>
    </row>
    <row r="462" spans="1:12" ht="15">
      <c r="A462" s="58" t="s">
        <v>70</v>
      </c>
      <c r="B462" s="59" t="s">
        <v>233</v>
      </c>
      <c r="C462" s="59" t="s">
        <v>32</v>
      </c>
      <c r="D462" s="59" t="s">
        <v>149</v>
      </c>
      <c r="E462" s="59" t="s">
        <v>268</v>
      </c>
      <c r="F462" s="59" t="s">
        <v>71</v>
      </c>
      <c r="G462" s="61">
        <v>300</v>
      </c>
      <c r="H462" s="61">
        <v>300</v>
      </c>
      <c r="I462" s="61">
        <v>300</v>
      </c>
      <c r="J462" s="61">
        <v>299.92200000000003</v>
      </c>
      <c r="K462" s="61">
        <f t="shared" si="205"/>
        <v>99.974000000000004</v>
      </c>
      <c r="L462" s="61">
        <f t="shared" si="206"/>
        <v>99.974000000000004</v>
      </c>
    </row>
    <row r="463" spans="1:12" ht="45">
      <c r="A463" s="58" t="s">
        <v>33</v>
      </c>
      <c r="B463" s="59" t="s">
        <v>233</v>
      </c>
      <c r="C463" s="59" t="s">
        <v>32</v>
      </c>
      <c r="D463" s="59" t="s">
        <v>149</v>
      </c>
      <c r="E463" s="59" t="s">
        <v>34</v>
      </c>
      <c r="F463" s="60" t="s">
        <v>0</v>
      </c>
      <c r="G463" s="61">
        <v>62432.5</v>
      </c>
      <c r="H463" s="61">
        <f>H464+H474</f>
        <v>62432.482060000002</v>
      </c>
      <c r="I463" s="61">
        <f t="shared" ref="I463:J463" si="207">I464+I474</f>
        <v>62432.405240000007</v>
      </c>
      <c r="J463" s="61">
        <f t="shared" si="207"/>
        <v>62100.272809999995</v>
      </c>
      <c r="K463" s="61">
        <f t="shared" si="205"/>
        <v>99.467861786729657</v>
      </c>
      <c r="L463" s="61">
        <f t="shared" si="206"/>
        <v>99.467890368861617</v>
      </c>
    </row>
    <row r="464" spans="1:12" ht="30">
      <c r="A464" s="58" t="s">
        <v>269</v>
      </c>
      <c r="B464" s="59" t="s">
        <v>233</v>
      </c>
      <c r="C464" s="59" t="s">
        <v>32</v>
      </c>
      <c r="D464" s="59" t="s">
        <v>149</v>
      </c>
      <c r="E464" s="59" t="s">
        <v>270</v>
      </c>
      <c r="F464" s="60" t="s">
        <v>0</v>
      </c>
      <c r="G464" s="61">
        <v>41298.1</v>
      </c>
      <c r="H464" s="61">
        <f>H465+H468+H471</f>
        <v>41298.082060000001</v>
      </c>
      <c r="I464" s="61">
        <f t="shared" ref="I464:J464" si="208">I465+I468+I471</f>
        <v>41298.082060000001</v>
      </c>
      <c r="J464" s="61">
        <f t="shared" si="208"/>
        <v>41259.914659999995</v>
      </c>
      <c r="K464" s="61">
        <f t="shared" si="205"/>
        <v>99.907537295904646</v>
      </c>
      <c r="L464" s="61">
        <f t="shared" si="206"/>
        <v>99.907580696012573</v>
      </c>
    </row>
    <row r="465" spans="1:12" ht="30">
      <c r="A465" s="58" t="s">
        <v>76</v>
      </c>
      <c r="B465" s="59" t="s">
        <v>233</v>
      </c>
      <c r="C465" s="59" t="s">
        <v>32</v>
      </c>
      <c r="D465" s="59" t="s">
        <v>149</v>
      </c>
      <c r="E465" s="59" t="s">
        <v>271</v>
      </c>
      <c r="F465" s="60" t="s">
        <v>0</v>
      </c>
      <c r="G465" s="61">
        <v>29073.1</v>
      </c>
      <c r="H465" s="61">
        <f>H466</f>
        <v>29073.082060000001</v>
      </c>
      <c r="I465" s="61">
        <f t="shared" ref="I465:J466" si="209">I466</f>
        <v>29073.082060000001</v>
      </c>
      <c r="J465" s="61">
        <f t="shared" si="209"/>
        <v>29034.914659999999</v>
      </c>
      <c r="K465" s="61">
        <f t="shared" si="205"/>
        <v>99.868657487505629</v>
      </c>
      <c r="L465" s="61">
        <f t="shared" si="206"/>
        <v>99.868719113022721</v>
      </c>
    </row>
    <row r="466" spans="1:12" ht="30">
      <c r="A466" s="58" t="s">
        <v>82</v>
      </c>
      <c r="B466" s="59" t="s">
        <v>233</v>
      </c>
      <c r="C466" s="59" t="s">
        <v>32</v>
      </c>
      <c r="D466" s="59" t="s">
        <v>149</v>
      </c>
      <c r="E466" s="59" t="s">
        <v>271</v>
      </c>
      <c r="F466" s="59" t="s">
        <v>83</v>
      </c>
      <c r="G466" s="61">
        <v>29073.1</v>
      </c>
      <c r="H466" s="61">
        <f>H467</f>
        <v>29073.082060000001</v>
      </c>
      <c r="I466" s="61">
        <f t="shared" si="209"/>
        <v>29073.082060000001</v>
      </c>
      <c r="J466" s="61">
        <f t="shared" si="209"/>
        <v>29034.914659999999</v>
      </c>
      <c r="K466" s="61">
        <f t="shared" si="205"/>
        <v>99.868657487505629</v>
      </c>
      <c r="L466" s="61">
        <f t="shared" si="206"/>
        <v>99.868719113022721</v>
      </c>
    </row>
    <row r="467" spans="1:12" ht="15">
      <c r="A467" s="58" t="s">
        <v>272</v>
      </c>
      <c r="B467" s="59" t="s">
        <v>233</v>
      </c>
      <c r="C467" s="59" t="s">
        <v>32</v>
      </c>
      <c r="D467" s="59" t="s">
        <v>149</v>
      </c>
      <c r="E467" s="59" t="s">
        <v>271</v>
      </c>
      <c r="F467" s="59" t="s">
        <v>273</v>
      </c>
      <c r="G467" s="61">
        <v>29073.1</v>
      </c>
      <c r="H467" s="61">
        <v>29073.082060000001</v>
      </c>
      <c r="I467" s="61">
        <v>29073.082060000001</v>
      </c>
      <c r="J467" s="61">
        <v>29034.914659999999</v>
      </c>
      <c r="K467" s="61">
        <f t="shared" si="205"/>
        <v>99.868657487505629</v>
      </c>
      <c r="L467" s="61">
        <f t="shared" si="206"/>
        <v>99.868719113022721</v>
      </c>
    </row>
    <row r="468" spans="1:12" ht="30">
      <c r="A468" s="58" t="s">
        <v>274</v>
      </c>
      <c r="B468" s="59" t="s">
        <v>233</v>
      </c>
      <c r="C468" s="59" t="s">
        <v>32</v>
      </c>
      <c r="D468" s="59" t="s">
        <v>149</v>
      </c>
      <c r="E468" s="59" t="s">
        <v>275</v>
      </c>
      <c r="F468" s="60" t="s">
        <v>0</v>
      </c>
      <c r="G468" s="61">
        <v>225</v>
      </c>
      <c r="H468" s="61">
        <f>H469</f>
        <v>225</v>
      </c>
      <c r="I468" s="61">
        <f t="shared" ref="I468:J469" si="210">I469</f>
        <v>225</v>
      </c>
      <c r="J468" s="61">
        <f t="shared" si="210"/>
        <v>225</v>
      </c>
      <c r="K468" s="61">
        <f t="shared" si="205"/>
        <v>100</v>
      </c>
      <c r="L468" s="61">
        <f t="shared" si="206"/>
        <v>100</v>
      </c>
    </row>
    <row r="469" spans="1:12" ht="30">
      <c r="A469" s="58" t="s">
        <v>82</v>
      </c>
      <c r="B469" s="59" t="s">
        <v>233</v>
      </c>
      <c r="C469" s="59" t="s">
        <v>32</v>
      </c>
      <c r="D469" s="59" t="s">
        <v>149</v>
      </c>
      <c r="E469" s="59" t="s">
        <v>275</v>
      </c>
      <c r="F469" s="59" t="s">
        <v>83</v>
      </c>
      <c r="G469" s="61">
        <v>225</v>
      </c>
      <c r="H469" s="61">
        <f>H470</f>
        <v>225</v>
      </c>
      <c r="I469" s="61">
        <f t="shared" si="210"/>
        <v>225</v>
      </c>
      <c r="J469" s="61">
        <f t="shared" si="210"/>
        <v>225</v>
      </c>
      <c r="K469" s="61">
        <f t="shared" si="205"/>
        <v>100</v>
      </c>
      <c r="L469" s="61">
        <f t="shared" si="206"/>
        <v>100</v>
      </c>
    </row>
    <row r="470" spans="1:12" ht="15">
      <c r="A470" s="58" t="s">
        <v>272</v>
      </c>
      <c r="B470" s="59" t="s">
        <v>233</v>
      </c>
      <c r="C470" s="59" t="s">
        <v>32</v>
      </c>
      <c r="D470" s="59" t="s">
        <v>149</v>
      </c>
      <c r="E470" s="59" t="s">
        <v>275</v>
      </c>
      <c r="F470" s="59" t="s">
        <v>273</v>
      </c>
      <c r="G470" s="61">
        <v>225</v>
      </c>
      <c r="H470" s="61">
        <v>225</v>
      </c>
      <c r="I470" s="61">
        <v>225</v>
      </c>
      <c r="J470" s="61">
        <v>225</v>
      </c>
      <c r="K470" s="61">
        <f t="shared" si="205"/>
        <v>100</v>
      </c>
      <c r="L470" s="61">
        <f t="shared" si="206"/>
        <v>100</v>
      </c>
    </row>
    <row r="471" spans="1:12" ht="30">
      <c r="A471" s="58" t="s">
        <v>267</v>
      </c>
      <c r="B471" s="59" t="s">
        <v>233</v>
      </c>
      <c r="C471" s="59" t="s">
        <v>32</v>
      </c>
      <c r="D471" s="59" t="s">
        <v>149</v>
      </c>
      <c r="E471" s="59" t="s">
        <v>276</v>
      </c>
      <c r="F471" s="60" t="s">
        <v>0</v>
      </c>
      <c r="G471" s="61">
        <v>12000</v>
      </c>
      <c r="H471" s="61">
        <f>H472</f>
        <v>12000</v>
      </c>
      <c r="I471" s="61">
        <f t="shared" ref="I471:J472" si="211">I472</f>
        <v>12000</v>
      </c>
      <c r="J471" s="61">
        <f t="shared" si="211"/>
        <v>12000</v>
      </c>
      <c r="K471" s="61">
        <f t="shared" si="205"/>
        <v>100</v>
      </c>
      <c r="L471" s="61">
        <f t="shared" si="206"/>
        <v>100</v>
      </c>
    </row>
    <row r="472" spans="1:12" ht="30">
      <c r="A472" s="58" t="s">
        <v>64</v>
      </c>
      <c r="B472" s="59" t="s">
        <v>233</v>
      </c>
      <c r="C472" s="59" t="s">
        <v>32</v>
      </c>
      <c r="D472" s="59" t="s">
        <v>149</v>
      </c>
      <c r="E472" s="59" t="s">
        <v>276</v>
      </c>
      <c r="F472" s="59" t="s">
        <v>65</v>
      </c>
      <c r="G472" s="61">
        <v>12000</v>
      </c>
      <c r="H472" s="61">
        <f>H473</f>
        <v>12000</v>
      </c>
      <c r="I472" s="61">
        <f t="shared" si="211"/>
        <v>12000</v>
      </c>
      <c r="J472" s="61">
        <f t="shared" si="211"/>
        <v>12000</v>
      </c>
      <c r="K472" s="61">
        <f t="shared" si="205"/>
        <v>100</v>
      </c>
      <c r="L472" s="61">
        <f t="shared" si="206"/>
        <v>100</v>
      </c>
    </row>
    <row r="473" spans="1:12" ht="30">
      <c r="A473" s="58" t="s">
        <v>66</v>
      </c>
      <c r="B473" s="59" t="s">
        <v>233</v>
      </c>
      <c r="C473" s="59" t="s">
        <v>32</v>
      </c>
      <c r="D473" s="59" t="s">
        <v>149</v>
      </c>
      <c r="E473" s="59" t="s">
        <v>276</v>
      </c>
      <c r="F473" s="59" t="s">
        <v>67</v>
      </c>
      <c r="G473" s="61">
        <v>12000</v>
      </c>
      <c r="H473" s="61">
        <v>12000</v>
      </c>
      <c r="I473" s="61">
        <v>12000</v>
      </c>
      <c r="J473" s="61">
        <v>12000</v>
      </c>
      <c r="K473" s="61">
        <f t="shared" si="205"/>
        <v>100</v>
      </c>
      <c r="L473" s="61">
        <f t="shared" si="206"/>
        <v>100</v>
      </c>
    </row>
    <row r="474" spans="1:12" ht="30">
      <c r="A474" s="58" t="s">
        <v>277</v>
      </c>
      <c r="B474" s="59" t="s">
        <v>233</v>
      </c>
      <c r="C474" s="59" t="s">
        <v>32</v>
      </c>
      <c r="D474" s="59" t="s">
        <v>149</v>
      </c>
      <c r="E474" s="59" t="s">
        <v>278</v>
      </c>
      <c r="F474" s="60" t="s">
        <v>0</v>
      </c>
      <c r="G474" s="61">
        <v>21134.400000000001</v>
      </c>
      <c r="H474" s="61">
        <f>H475+H478</f>
        <v>21134.400000000001</v>
      </c>
      <c r="I474" s="61">
        <f t="shared" ref="I474:J474" si="212">I475+I478</f>
        <v>21134.323180000003</v>
      </c>
      <c r="J474" s="61">
        <f t="shared" si="212"/>
        <v>20840.35815</v>
      </c>
      <c r="K474" s="61">
        <f t="shared" si="205"/>
        <v>98.608705002271165</v>
      </c>
      <c r="L474" s="61">
        <f t="shared" si="206"/>
        <v>98.608705002271165</v>
      </c>
    </row>
    <row r="475" spans="1:12" ht="105">
      <c r="A475" s="58" t="s">
        <v>279</v>
      </c>
      <c r="B475" s="59" t="s">
        <v>233</v>
      </c>
      <c r="C475" s="59" t="s">
        <v>32</v>
      </c>
      <c r="D475" s="59" t="s">
        <v>149</v>
      </c>
      <c r="E475" s="59" t="s">
        <v>280</v>
      </c>
      <c r="F475" s="60" t="s">
        <v>0</v>
      </c>
      <c r="G475" s="61">
        <v>80.3</v>
      </c>
      <c r="H475" s="61">
        <f>H476</f>
        <v>80.3</v>
      </c>
      <c r="I475" s="61">
        <f t="shared" ref="I475:J476" si="213">I476</f>
        <v>80.3</v>
      </c>
      <c r="J475" s="61">
        <f t="shared" si="213"/>
        <v>0</v>
      </c>
      <c r="K475" s="61">
        <f t="shared" si="205"/>
        <v>0</v>
      </c>
      <c r="L475" s="61">
        <f t="shared" si="206"/>
        <v>0</v>
      </c>
    </row>
    <row r="476" spans="1:12" ht="30">
      <c r="A476" s="58" t="s">
        <v>64</v>
      </c>
      <c r="B476" s="59" t="s">
        <v>233</v>
      </c>
      <c r="C476" s="59" t="s">
        <v>32</v>
      </c>
      <c r="D476" s="59" t="s">
        <v>149</v>
      </c>
      <c r="E476" s="59" t="s">
        <v>280</v>
      </c>
      <c r="F476" s="59" t="s">
        <v>65</v>
      </c>
      <c r="G476" s="61">
        <v>80.3</v>
      </c>
      <c r="H476" s="61">
        <f>H477</f>
        <v>80.3</v>
      </c>
      <c r="I476" s="61">
        <f t="shared" si="213"/>
        <v>80.3</v>
      </c>
      <c r="J476" s="61">
        <f t="shared" si="213"/>
        <v>0</v>
      </c>
      <c r="K476" s="61">
        <f t="shared" si="205"/>
        <v>0</v>
      </c>
      <c r="L476" s="61">
        <f t="shared" si="206"/>
        <v>0</v>
      </c>
    </row>
    <row r="477" spans="1:12" ht="30">
      <c r="A477" s="58" t="s">
        <v>66</v>
      </c>
      <c r="B477" s="59" t="s">
        <v>233</v>
      </c>
      <c r="C477" s="59" t="s">
        <v>32</v>
      </c>
      <c r="D477" s="59" t="s">
        <v>149</v>
      </c>
      <c r="E477" s="59" t="s">
        <v>280</v>
      </c>
      <c r="F477" s="59" t="s">
        <v>67</v>
      </c>
      <c r="G477" s="61">
        <v>80.3</v>
      </c>
      <c r="H477" s="61">
        <v>80.3</v>
      </c>
      <c r="I477" s="61">
        <v>80.3</v>
      </c>
      <c r="J477" s="61">
        <v>0</v>
      </c>
      <c r="K477" s="61">
        <f t="shared" si="205"/>
        <v>0</v>
      </c>
      <c r="L477" s="61">
        <f t="shared" si="206"/>
        <v>0</v>
      </c>
    </row>
    <row r="478" spans="1:12" ht="105">
      <c r="A478" s="58" t="s">
        <v>281</v>
      </c>
      <c r="B478" s="59" t="s">
        <v>233</v>
      </c>
      <c r="C478" s="59" t="s">
        <v>32</v>
      </c>
      <c r="D478" s="59" t="s">
        <v>149</v>
      </c>
      <c r="E478" s="59" t="s">
        <v>282</v>
      </c>
      <c r="F478" s="60" t="s">
        <v>0</v>
      </c>
      <c r="G478" s="61">
        <v>21054.1</v>
      </c>
      <c r="H478" s="61">
        <f>H479+H481+H483</f>
        <v>21054.100000000002</v>
      </c>
      <c r="I478" s="61">
        <f t="shared" ref="I478:J478" si="214">I479+I481+I483</f>
        <v>21054.023180000004</v>
      </c>
      <c r="J478" s="61">
        <f t="shared" si="214"/>
        <v>20840.35815</v>
      </c>
      <c r="K478" s="61">
        <f t="shared" si="205"/>
        <v>98.984797022907657</v>
      </c>
      <c r="L478" s="61">
        <f t="shared" si="206"/>
        <v>98.984797022907642</v>
      </c>
    </row>
    <row r="479" spans="1:12" ht="60">
      <c r="A479" s="58" t="s">
        <v>60</v>
      </c>
      <c r="B479" s="59" t="s">
        <v>233</v>
      </c>
      <c r="C479" s="59" t="s">
        <v>32</v>
      </c>
      <c r="D479" s="59" t="s">
        <v>149</v>
      </c>
      <c r="E479" s="59" t="s">
        <v>282</v>
      </c>
      <c r="F479" s="59" t="s">
        <v>61</v>
      </c>
      <c r="G479" s="61">
        <v>17386.3</v>
      </c>
      <c r="H479" s="61">
        <f>H480</f>
        <v>17386.3</v>
      </c>
      <c r="I479" s="61">
        <f t="shared" ref="I479:J479" si="215">I480</f>
        <v>17386.223180000001</v>
      </c>
      <c r="J479" s="61">
        <f t="shared" si="215"/>
        <v>17239.30545</v>
      </c>
      <c r="K479" s="61">
        <f t="shared" si="205"/>
        <v>99.154538055825569</v>
      </c>
      <c r="L479" s="61">
        <f t="shared" si="206"/>
        <v>99.154538055825569</v>
      </c>
    </row>
    <row r="480" spans="1:12" ht="30">
      <c r="A480" s="58" t="s">
        <v>62</v>
      </c>
      <c r="B480" s="59" t="s">
        <v>233</v>
      </c>
      <c r="C480" s="59" t="s">
        <v>32</v>
      </c>
      <c r="D480" s="59" t="s">
        <v>149</v>
      </c>
      <c r="E480" s="59" t="s">
        <v>282</v>
      </c>
      <c r="F480" s="59" t="s">
        <v>63</v>
      </c>
      <c r="G480" s="61">
        <v>17386.3</v>
      </c>
      <c r="H480" s="61">
        <f>13099.302+372.2+3914.798</f>
        <v>17386.3</v>
      </c>
      <c r="I480" s="61">
        <f>13099.302+372.12318+3914.798</f>
        <v>17386.223180000001</v>
      </c>
      <c r="J480" s="61">
        <f>13099.302+290.7457+3849.25775</f>
        <v>17239.30545</v>
      </c>
      <c r="K480" s="61">
        <f t="shared" si="205"/>
        <v>99.154538055825569</v>
      </c>
      <c r="L480" s="61">
        <f t="shared" si="206"/>
        <v>99.154538055825569</v>
      </c>
    </row>
    <row r="481" spans="1:12" ht="30">
      <c r="A481" s="58" t="s">
        <v>64</v>
      </c>
      <c r="B481" s="59" t="s">
        <v>233</v>
      </c>
      <c r="C481" s="59" t="s">
        <v>32</v>
      </c>
      <c r="D481" s="59" t="s">
        <v>149</v>
      </c>
      <c r="E481" s="59" t="s">
        <v>282</v>
      </c>
      <c r="F481" s="59" t="s">
        <v>65</v>
      </c>
      <c r="G481" s="61">
        <v>3599.9</v>
      </c>
      <c r="H481" s="61">
        <f>H482</f>
        <v>3599.9</v>
      </c>
      <c r="I481" s="61">
        <f t="shared" ref="I481:J481" si="216">I482</f>
        <v>3599.9</v>
      </c>
      <c r="J481" s="61">
        <f t="shared" si="216"/>
        <v>3562.2852499999999</v>
      </c>
      <c r="K481" s="61">
        <f t="shared" si="205"/>
        <v>98.955116808800241</v>
      </c>
      <c r="L481" s="61">
        <f t="shared" si="206"/>
        <v>98.955116808800241</v>
      </c>
    </row>
    <row r="482" spans="1:12" ht="30">
      <c r="A482" s="58" t="s">
        <v>66</v>
      </c>
      <c r="B482" s="59" t="s">
        <v>233</v>
      </c>
      <c r="C482" s="59" t="s">
        <v>32</v>
      </c>
      <c r="D482" s="59" t="s">
        <v>149</v>
      </c>
      <c r="E482" s="59" t="s">
        <v>282</v>
      </c>
      <c r="F482" s="59" t="s">
        <v>67</v>
      </c>
      <c r="G482" s="61">
        <v>3599.9</v>
      </c>
      <c r="H482" s="61">
        <v>3599.9</v>
      </c>
      <c r="I482" s="61">
        <v>3599.9</v>
      </c>
      <c r="J482" s="61">
        <v>3562.2852499999999</v>
      </c>
      <c r="K482" s="61">
        <f t="shared" si="205"/>
        <v>98.955116808800241</v>
      </c>
      <c r="L482" s="61">
        <f t="shared" si="206"/>
        <v>98.955116808800241</v>
      </c>
    </row>
    <row r="483" spans="1:12" ht="15">
      <c r="A483" s="58" t="s">
        <v>72</v>
      </c>
      <c r="B483" s="59" t="s">
        <v>233</v>
      </c>
      <c r="C483" s="59" t="s">
        <v>32</v>
      </c>
      <c r="D483" s="59" t="s">
        <v>149</v>
      </c>
      <c r="E483" s="59" t="s">
        <v>282</v>
      </c>
      <c r="F483" s="59" t="s">
        <v>73</v>
      </c>
      <c r="G483" s="61">
        <v>67.900000000000006</v>
      </c>
      <c r="H483" s="61">
        <f>H484</f>
        <v>67.900000000000006</v>
      </c>
      <c r="I483" s="61">
        <f t="shared" ref="I483:J483" si="217">I484</f>
        <v>67.900000000000006</v>
      </c>
      <c r="J483" s="61">
        <f t="shared" si="217"/>
        <v>38.767449999999997</v>
      </c>
      <c r="K483" s="61">
        <f t="shared" si="205"/>
        <v>57.094918998527234</v>
      </c>
      <c r="L483" s="61">
        <f t="shared" si="206"/>
        <v>57.094918998527234</v>
      </c>
    </row>
    <row r="484" spans="1:12" ht="15">
      <c r="A484" s="58" t="s">
        <v>74</v>
      </c>
      <c r="B484" s="59" t="s">
        <v>233</v>
      </c>
      <c r="C484" s="59" t="s">
        <v>32</v>
      </c>
      <c r="D484" s="59" t="s">
        <v>149</v>
      </c>
      <c r="E484" s="59" t="s">
        <v>282</v>
      </c>
      <c r="F484" s="59" t="s">
        <v>75</v>
      </c>
      <c r="G484" s="61">
        <v>67.900000000000006</v>
      </c>
      <c r="H484" s="61">
        <f>37.9+30</f>
        <v>67.900000000000006</v>
      </c>
      <c r="I484" s="61">
        <v>67.900000000000006</v>
      </c>
      <c r="J484" s="61">
        <f>20.336+18.43145</f>
        <v>38.767449999999997</v>
      </c>
      <c r="K484" s="61">
        <f t="shared" si="205"/>
        <v>57.094918998527234</v>
      </c>
      <c r="L484" s="61">
        <f t="shared" si="206"/>
        <v>57.094918998527234</v>
      </c>
    </row>
    <row r="485" spans="1:12" s="19" customFormat="1" ht="15">
      <c r="A485" s="58" t="s">
        <v>641</v>
      </c>
      <c r="B485" s="59" t="s">
        <v>233</v>
      </c>
      <c r="C485" s="59" t="s">
        <v>32</v>
      </c>
      <c r="D485" s="59" t="s">
        <v>149</v>
      </c>
      <c r="E485" s="59" t="s">
        <v>642</v>
      </c>
      <c r="F485" s="59"/>
      <c r="G485" s="61"/>
      <c r="H485" s="61">
        <f>H486</f>
        <v>3320</v>
      </c>
      <c r="I485" s="61">
        <f t="shared" ref="I485:J487" si="218">I486</f>
        <v>3320</v>
      </c>
      <c r="J485" s="61">
        <f t="shared" si="218"/>
        <v>3309.9050000000002</v>
      </c>
      <c r="K485" s="61">
        <v>0</v>
      </c>
      <c r="L485" s="61">
        <f t="shared" si="206"/>
        <v>99.695933734939771</v>
      </c>
    </row>
    <row r="486" spans="1:12" s="19" customFormat="1" ht="15">
      <c r="A486" s="58" t="s">
        <v>641</v>
      </c>
      <c r="B486" s="59" t="s">
        <v>233</v>
      </c>
      <c r="C486" s="59" t="s">
        <v>32</v>
      </c>
      <c r="D486" s="59" t="s">
        <v>149</v>
      </c>
      <c r="E486" s="59" t="s">
        <v>643</v>
      </c>
      <c r="F486" s="59"/>
      <c r="G486" s="61"/>
      <c r="H486" s="61">
        <f>H487</f>
        <v>3320</v>
      </c>
      <c r="I486" s="61">
        <f t="shared" si="218"/>
        <v>3320</v>
      </c>
      <c r="J486" s="61">
        <f t="shared" si="218"/>
        <v>3309.9050000000002</v>
      </c>
      <c r="K486" s="61">
        <v>0</v>
      </c>
      <c r="L486" s="61">
        <f t="shared" si="206"/>
        <v>99.695933734939771</v>
      </c>
    </row>
    <row r="487" spans="1:12" s="19" customFormat="1" ht="15">
      <c r="A487" s="58" t="s">
        <v>68</v>
      </c>
      <c r="B487" s="59" t="s">
        <v>233</v>
      </c>
      <c r="C487" s="59" t="s">
        <v>32</v>
      </c>
      <c r="D487" s="59" t="s">
        <v>149</v>
      </c>
      <c r="E487" s="59" t="s">
        <v>643</v>
      </c>
      <c r="F487" s="59">
        <v>300</v>
      </c>
      <c r="G487" s="61"/>
      <c r="H487" s="61">
        <f>H488</f>
        <v>3320</v>
      </c>
      <c r="I487" s="61">
        <f t="shared" si="218"/>
        <v>3320</v>
      </c>
      <c r="J487" s="61">
        <f t="shared" si="218"/>
        <v>3309.9050000000002</v>
      </c>
      <c r="K487" s="61">
        <v>0</v>
      </c>
      <c r="L487" s="61">
        <f t="shared" si="206"/>
        <v>99.695933734939771</v>
      </c>
    </row>
    <row r="488" spans="1:12" s="19" customFormat="1" ht="15">
      <c r="A488" s="58" t="s">
        <v>70</v>
      </c>
      <c r="B488" s="59" t="s">
        <v>233</v>
      </c>
      <c r="C488" s="59" t="s">
        <v>32</v>
      </c>
      <c r="D488" s="59" t="s">
        <v>149</v>
      </c>
      <c r="E488" s="59" t="s">
        <v>643</v>
      </c>
      <c r="F488" s="59">
        <v>360</v>
      </c>
      <c r="G488" s="61"/>
      <c r="H488" s="61">
        <v>3320</v>
      </c>
      <c r="I488" s="61">
        <v>3320</v>
      </c>
      <c r="J488" s="61">
        <v>3309.9050000000002</v>
      </c>
      <c r="K488" s="61">
        <v>0</v>
      </c>
      <c r="L488" s="61">
        <f t="shared" si="206"/>
        <v>99.695933734939771</v>
      </c>
    </row>
    <row r="489" spans="1:12" ht="15">
      <c r="A489" s="66" t="s">
        <v>0</v>
      </c>
      <c r="B489" s="67" t="s">
        <v>0</v>
      </c>
      <c r="C489" s="60" t="s">
        <v>0</v>
      </c>
      <c r="D489" s="60" t="s">
        <v>0</v>
      </c>
      <c r="E489" s="60" t="s">
        <v>0</v>
      </c>
      <c r="F489" s="60" t="s">
        <v>0</v>
      </c>
      <c r="G489" s="68" t="s">
        <v>0</v>
      </c>
      <c r="H489" s="68"/>
      <c r="I489" s="68"/>
      <c r="J489" s="68"/>
      <c r="K489" s="68"/>
      <c r="L489" s="68"/>
    </row>
    <row r="490" spans="1:12" ht="28.5">
      <c r="A490" s="69" t="s">
        <v>283</v>
      </c>
      <c r="B490" s="70" t="s">
        <v>284</v>
      </c>
      <c r="C490" s="60" t="s">
        <v>0</v>
      </c>
      <c r="D490" s="60" t="s">
        <v>0</v>
      </c>
      <c r="E490" s="60" t="s">
        <v>0</v>
      </c>
      <c r="F490" s="60" t="s">
        <v>0</v>
      </c>
      <c r="G490" s="71">
        <v>12148252.4</v>
      </c>
      <c r="H490" s="71">
        <f>H491+H513+H739</f>
        <v>12625205.544990001</v>
      </c>
      <c r="I490" s="71">
        <f t="shared" ref="I490:J490" si="219">I491+I513+I739</f>
        <v>12624043.004000001</v>
      </c>
      <c r="J490" s="71">
        <f t="shared" si="219"/>
        <v>12619632.90105</v>
      </c>
      <c r="K490" s="71">
        <f t="shared" si="205"/>
        <v>103.88023302059479</v>
      </c>
      <c r="L490" s="71">
        <f t="shared" si="206"/>
        <v>99.955860964638205</v>
      </c>
    </row>
    <row r="491" spans="1:12" ht="15">
      <c r="A491" s="58" t="s">
        <v>109</v>
      </c>
      <c r="B491" s="59" t="s">
        <v>284</v>
      </c>
      <c r="C491" s="59" t="s">
        <v>110</v>
      </c>
      <c r="D491" s="60" t="s">
        <v>0</v>
      </c>
      <c r="E491" s="60" t="s">
        <v>0</v>
      </c>
      <c r="F491" s="60" t="s">
        <v>0</v>
      </c>
      <c r="G491" s="61">
        <v>82129.2</v>
      </c>
      <c r="H491" s="61">
        <f>H492+H502</f>
        <v>82429.2</v>
      </c>
      <c r="I491" s="61">
        <f t="shared" ref="I491:J491" si="220">I492+I502</f>
        <v>82429.2</v>
      </c>
      <c r="J491" s="61">
        <f t="shared" si="220"/>
        <v>82429.2</v>
      </c>
      <c r="K491" s="61">
        <f t="shared" si="205"/>
        <v>100.36527812276267</v>
      </c>
      <c r="L491" s="61">
        <f t="shared" si="206"/>
        <v>100</v>
      </c>
    </row>
    <row r="492" spans="1:12" ht="15">
      <c r="A492" s="58" t="s">
        <v>131</v>
      </c>
      <c r="B492" s="59" t="s">
        <v>284</v>
      </c>
      <c r="C492" s="59" t="s">
        <v>110</v>
      </c>
      <c r="D492" s="59" t="s">
        <v>19</v>
      </c>
      <c r="E492" s="60" t="s">
        <v>0</v>
      </c>
      <c r="F492" s="60" t="s">
        <v>0</v>
      </c>
      <c r="G492" s="61">
        <v>77145</v>
      </c>
      <c r="H492" s="61">
        <f>H493+H498</f>
        <v>77445</v>
      </c>
      <c r="I492" s="61">
        <f t="shared" ref="I492:J492" si="221">I493+I498</f>
        <v>77445</v>
      </c>
      <c r="J492" s="61">
        <f t="shared" si="221"/>
        <v>77445</v>
      </c>
      <c r="K492" s="61">
        <f t="shared" si="205"/>
        <v>100.38887808671981</v>
      </c>
      <c r="L492" s="61">
        <f t="shared" si="206"/>
        <v>100</v>
      </c>
    </row>
    <row r="493" spans="1:12" ht="30">
      <c r="A493" s="58" t="s">
        <v>140</v>
      </c>
      <c r="B493" s="59" t="s">
        <v>284</v>
      </c>
      <c r="C493" s="59" t="s">
        <v>110</v>
      </c>
      <c r="D493" s="59" t="s">
        <v>19</v>
      </c>
      <c r="E493" s="59" t="s">
        <v>141</v>
      </c>
      <c r="F493" s="60" t="s">
        <v>0</v>
      </c>
      <c r="G493" s="61">
        <v>77064</v>
      </c>
      <c r="H493" s="61">
        <f>H494</f>
        <v>77364</v>
      </c>
      <c r="I493" s="61">
        <f t="shared" ref="I493:J496" si="222">I494</f>
        <v>77364</v>
      </c>
      <c r="J493" s="61">
        <f t="shared" si="222"/>
        <v>77364</v>
      </c>
      <c r="K493" s="61">
        <f t="shared" si="205"/>
        <v>100.38928682653379</v>
      </c>
      <c r="L493" s="61">
        <f t="shared" si="206"/>
        <v>100</v>
      </c>
    </row>
    <row r="494" spans="1:12" ht="16.5" customHeight="1">
      <c r="A494" s="58" t="s">
        <v>285</v>
      </c>
      <c r="B494" s="59" t="s">
        <v>284</v>
      </c>
      <c r="C494" s="59" t="s">
        <v>110</v>
      </c>
      <c r="D494" s="59" t="s">
        <v>19</v>
      </c>
      <c r="E494" s="59" t="s">
        <v>286</v>
      </c>
      <c r="F494" s="60" t="s">
        <v>0</v>
      </c>
      <c r="G494" s="61">
        <v>77064</v>
      </c>
      <c r="H494" s="61">
        <f>H495</f>
        <v>77364</v>
      </c>
      <c r="I494" s="61">
        <f t="shared" si="222"/>
        <v>77364</v>
      </c>
      <c r="J494" s="61">
        <f t="shared" si="222"/>
        <v>77364</v>
      </c>
      <c r="K494" s="61">
        <f t="shared" si="205"/>
        <v>100.38928682653379</v>
      </c>
      <c r="L494" s="61">
        <f t="shared" si="206"/>
        <v>100</v>
      </c>
    </row>
    <row r="495" spans="1:12" ht="30">
      <c r="A495" s="58" t="s">
        <v>76</v>
      </c>
      <c r="B495" s="59" t="s">
        <v>284</v>
      </c>
      <c r="C495" s="59" t="s">
        <v>110</v>
      </c>
      <c r="D495" s="59" t="s">
        <v>19</v>
      </c>
      <c r="E495" s="59" t="s">
        <v>287</v>
      </c>
      <c r="F495" s="60" t="s">
        <v>0</v>
      </c>
      <c r="G495" s="61">
        <v>77064</v>
      </c>
      <c r="H495" s="61">
        <f>H496</f>
        <v>77364</v>
      </c>
      <c r="I495" s="61">
        <f t="shared" si="222"/>
        <v>77364</v>
      </c>
      <c r="J495" s="61">
        <f t="shared" si="222"/>
        <v>77364</v>
      </c>
      <c r="K495" s="61">
        <f t="shared" si="205"/>
        <v>100.38928682653379</v>
      </c>
      <c r="L495" s="61">
        <f t="shared" si="206"/>
        <v>100</v>
      </c>
    </row>
    <row r="496" spans="1:12" ht="30">
      <c r="A496" s="58" t="s">
        <v>82</v>
      </c>
      <c r="B496" s="59" t="s">
        <v>284</v>
      </c>
      <c r="C496" s="59" t="s">
        <v>110</v>
      </c>
      <c r="D496" s="59" t="s">
        <v>19</v>
      </c>
      <c r="E496" s="59" t="s">
        <v>287</v>
      </c>
      <c r="F496" s="59" t="s">
        <v>83</v>
      </c>
      <c r="G496" s="61">
        <v>77064</v>
      </c>
      <c r="H496" s="61">
        <f>H497</f>
        <v>77364</v>
      </c>
      <c r="I496" s="61">
        <f t="shared" si="222"/>
        <v>77364</v>
      </c>
      <c r="J496" s="61">
        <f t="shared" si="222"/>
        <v>77364</v>
      </c>
      <c r="K496" s="61">
        <f t="shared" si="205"/>
        <v>100.38928682653379</v>
      </c>
      <c r="L496" s="61">
        <f t="shared" si="206"/>
        <v>100</v>
      </c>
    </row>
    <row r="497" spans="1:12" ht="15">
      <c r="A497" s="58" t="s">
        <v>84</v>
      </c>
      <c r="B497" s="59" t="s">
        <v>284</v>
      </c>
      <c r="C497" s="59" t="s">
        <v>110</v>
      </c>
      <c r="D497" s="59" t="s">
        <v>19</v>
      </c>
      <c r="E497" s="59" t="s">
        <v>287</v>
      </c>
      <c r="F497" s="59" t="s">
        <v>85</v>
      </c>
      <c r="G497" s="61">
        <v>77064</v>
      </c>
      <c r="H497" s="61">
        <v>77364</v>
      </c>
      <c r="I497" s="61">
        <v>77364</v>
      </c>
      <c r="J497" s="61">
        <v>77364</v>
      </c>
      <c r="K497" s="61">
        <f t="shared" si="205"/>
        <v>100.38928682653379</v>
      </c>
      <c r="L497" s="61">
        <f t="shared" si="206"/>
        <v>100</v>
      </c>
    </row>
    <row r="498" spans="1:12" ht="30">
      <c r="A498" s="58" t="s">
        <v>288</v>
      </c>
      <c r="B498" s="59" t="s">
        <v>284</v>
      </c>
      <c r="C498" s="59" t="s">
        <v>110</v>
      </c>
      <c r="D498" s="59" t="s">
        <v>19</v>
      </c>
      <c r="E498" s="59" t="s">
        <v>289</v>
      </c>
      <c r="F498" s="60" t="s">
        <v>0</v>
      </c>
      <c r="G498" s="61">
        <v>81</v>
      </c>
      <c r="H498" s="61">
        <f>H499</f>
        <v>81</v>
      </c>
      <c r="I498" s="61">
        <f t="shared" ref="I498:J500" si="223">I499</f>
        <v>81</v>
      </c>
      <c r="J498" s="61">
        <f t="shared" si="223"/>
        <v>81</v>
      </c>
      <c r="K498" s="61">
        <f t="shared" si="205"/>
        <v>100</v>
      </c>
      <c r="L498" s="61">
        <f t="shared" si="206"/>
        <v>100</v>
      </c>
    </row>
    <row r="499" spans="1:12" ht="30">
      <c r="A499" s="58" t="s">
        <v>76</v>
      </c>
      <c r="B499" s="59" t="s">
        <v>284</v>
      </c>
      <c r="C499" s="59" t="s">
        <v>110</v>
      </c>
      <c r="D499" s="59" t="s">
        <v>19</v>
      </c>
      <c r="E499" s="59" t="s">
        <v>290</v>
      </c>
      <c r="F499" s="60" t="s">
        <v>0</v>
      </c>
      <c r="G499" s="61">
        <v>81</v>
      </c>
      <c r="H499" s="61">
        <f>H500</f>
        <v>81</v>
      </c>
      <c r="I499" s="61">
        <f t="shared" si="223"/>
        <v>81</v>
      </c>
      <c r="J499" s="61">
        <f t="shared" si="223"/>
        <v>81</v>
      </c>
      <c r="K499" s="61">
        <f t="shared" si="205"/>
        <v>100</v>
      </c>
      <c r="L499" s="61">
        <f t="shared" si="206"/>
        <v>100</v>
      </c>
    </row>
    <row r="500" spans="1:12" ht="30">
      <c r="A500" s="58" t="s">
        <v>82</v>
      </c>
      <c r="B500" s="59" t="s">
        <v>284</v>
      </c>
      <c r="C500" s="59" t="s">
        <v>110</v>
      </c>
      <c r="D500" s="59" t="s">
        <v>19</v>
      </c>
      <c r="E500" s="59" t="s">
        <v>290</v>
      </c>
      <c r="F500" s="59" t="s">
        <v>83</v>
      </c>
      <c r="G500" s="61">
        <v>81</v>
      </c>
      <c r="H500" s="61">
        <f>H501</f>
        <v>81</v>
      </c>
      <c r="I500" s="61">
        <f t="shared" si="223"/>
        <v>81</v>
      </c>
      <c r="J500" s="61">
        <f t="shared" si="223"/>
        <v>81</v>
      </c>
      <c r="K500" s="61">
        <f t="shared" si="205"/>
        <v>100</v>
      </c>
      <c r="L500" s="61">
        <f t="shared" si="206"/>
        <v>100</v>
      </c>
    </row>
    <row r="501" spans="1:12" ht="15">
      <c r="A501" s="58" t="s">
        <v>84</v>
      </c>
      <c r="B501" s="59" t="s">
        <v>284</v>
      </c>
      <c r="C501" s="59" t="s">
        <v>110</v>
      </c>
      <c r="D501" s="59" t="s">
        <v>19</v>
      </c>
      <c r="E501" s="59" t="s">
        <v>290</v>
      </c>
      <c r="F501" s="59" t="s">
        <v>85</v>
      </c>
      <c r="G501" s="61">
        <v>81</v>
      </c>
      <c r="H501" s="61">
        <v>81</v>
      </c>
      <c r="I501" s="61">
        <v>81</v>
      </c>
      <c r="J501" s="61">
        <v>81</v>
      </c>
      <c r="K501" s="61">
        <f t="shared" si="205"/>
        <v>100</v>
      </c>
      <c r="L501" s="61">
        <f t="shared" si="206"/>
        <v>100</v>
      </c>
    </row>
    <row r="502" spans="1:12" ht="30">
      <c r="A502" s="58" t="s">
        <v>291</v>
      </c>
      <c r="B502" s="59" t="s">
        <v>284</v>
      </c>
      <c r="C502" s="59" t="s">
        <v>110</v>
      </c>
      <c r="D502" s="59" t="s">
        <v>95</v>
      </c>
      <c r="E502" s="60" t="s">
        <v>0</v>
      </c>
      <c r="F502" s="60" t="s">
        <v>0</v>
      </c>
      <c r="G502" s="61">
        <v>4984.2</v>
      </c>
      <c r="H502" s="61">
        <f>H503+H508</f>
        <v>4984.2</v>
      </c>
      <c r="I502" s="61">
        <f t="shared" ref="I502:J502" si="224">I503+I508</f>
        <v>4984.2</v>
      </c>
      <c r="J502" s="61">
        <f t="shared" si="224"/>
        <v>4984.2</v>
      </c>
      <c r="K502" s="61">
        <f t="shared" si="205"/>
        <v>100</v>
      </c>
      <c r="L502" s="61">
        <f t="shared" si="206"/>
        <v>100</v>
      </c>
    </row>
    <row r="503" spans="1:12" ht="30">
      <c r="A503" s="58" t="s">
        <v>140</v>
      </c>
      <c r="B503" s="59" t="s">
        <v>284</v>
      </c>
      <c r="C503" s="59" t="s">
        <v>110</v>
      </c>
      <c r="D503" s="59" t="s">
        <v>95</v>
      </c>
      <c r="E503" s="59" t="s">
        <v>141</v>
      </c>
      <c r="F503" s="60" t="s">
        <v>0</v>
      </c>
      <c r="G503" s="61">
        <v>4900.2</v>
      </c>
      <c r="H503" s="61">
        <f>H504</f>
        <v>4900.2</v>
      </c>
      <c r="I503" s="61">
        <f t="shared" ref="I503:J506" si="225">I504</f>
        <v>4900.2</v>
      </c>
      <c r="J503" s="61">
        <f t="shared" si="225"/>
        <v>4900.2</v>
      </c>
      <c r="K503" s="61">
        <f t="shared" si="205"/>
        <v>100</v>
      </c>
      <c r="L503" s="61">
        <f t="shared" si="206"/>
        <v>100</v>
      </c>
    </row>
    <row r="504" spans="1:12" ht="18.75" customHeight="1">
      <c r="A504" s="58" t="s">
        <v>285</v>
      </c>
      <c r="B504" s="59" t="s">
        <v>284</v>
      </c>
      <c r="C504" s="59" t="s">
        <v>110</v>
      </c>
      <c r="D504" s="59" t="s">
        <v>95</v>
      </c>
      <c r="E504" s="59" t="s">
        <v>286</v>
      </c>
      <c r="F504" s="60" t="s">
        <v>0</v>
      </c>
      <c r="G504" s="61">
        <v>4900.2</v>
      </c>
      <c r="H504" s="61">
        <f>H505</f>
        <v>4900.2</v>
      </c>
      <c r="I504" s="61">
        <f t="shared" si="225"/>
        <v>4900.2</v>
      </c>
      <c r="J504" s="61">
        <f t="shared" si="225"/>
        <v>4900.2</v>
      </c>
      <c r="K504" s="61">
        <f t="shared" si="205"/>
        <v>100</v>
      </c>
      <c r="L504" s="61">
        <f t="shared" si="206"/>
        <v>100</v>
      </c>
    </row>
    <row r="505" spans="1:12" ht="30">
      <c r="A505" s="58" t="s">
        <v>76</v>
      </c>
      <c r="B505" s="59" t="s">
        <v>284</v>
      </c>
      <c r="C505" s="59" t="s">
        <v>110</v>
      </c>
      <c r="D505" s="59" t="s">
        <v>95</v>
      </c>
      <c r="E505" s="59" t="s">
        <v>287</v>
      </c>
      <c r="F505" s="60" t="s">
        <v>0</v>
      </c>
      <c r="G505" s="61">
        <v>4900.2</v>
      </c>
      <c r="H505" s="61">
        <f>H506</f>
        <v>4900.2</v>
      </c>
      <c r="I505" s="61">
        <f t="shared" si="225"/>
        <v>4900.2</v>
      </c>
      <c r="J505" s="61">
        <f t="shared" si="225"/>
        <v>4900.2</v>
      </c>
      <c r="K505" s="61">
        <f t="shared" si="205"/>
        <v>100</v>
      </c>
      <c r="L505" s="61">
        <f t="shared" si="206"/>
        <v>100</v>
      </c>
    </row>
    <row r="506" spans="1:12" ht="30">
      <c r="A506" s="58" t="s">
        <v>82</v>
      </c>
      <c r="B506" s="59" t="s">
        <v>284</v>
      </c>
      <c r="C506" s="59" t="s">
        <v>110</v>
      </c>
      <c r="D506" s="59" t="s">
        <v>95</v>
      </c>
      <c r="E506" s="59" t="s">
        <v>287</v>
      </c>
      <c r="F506" s="59" t="s">
        <v>83</v>
      </c>
      <c r="G506" s="61">
        <v>4900.2</v>
      </c>
      <c r="H506" s="61">
        <f>H507</f>
        <v>4900.2</v>
      </c>
      <c r="I506" s="61">
        <f t="shared" si="225"/>
        <v>4900.2</v>
      </c>
      <c r="J506" s="61">
        <f t="shared" si="225"/>
        <v>4900.2</v>
      </c>
      <c r="K506" s="61">
        <f t="shared" si="205"/>
        <v>100</v>
      </c>
      <c r="L506" s="61">
        <f t="shared" si="206"/>
        <v>100</v>
      </c>
    </row>
    <row r="507" spans="1:12" ht="15">
      <c r="A507" s="58" t="s">
        <v>84</v>
      </c>
      <c r="B507" s="59" t="s">
        <v>284</v>
      </c>
      <c r="C507" s="59" t="s">
        <v>110</v>
      </c>
      <c r="D507" s="59" t="s">
        <v>95</v>
      </c>
      <c r="E507" s="59" t="s">
        <v>287</v>
      </c>
      <c r="F507" s="59" t="s">
        <v>85</v>
      </c>
      <c r="G507" s="61">
        <v>4900.2</v>
      </c>
      <c r="H507" s="61">
        <v>4900.2</v>
      </c>
      <c r="I507" s="61">
        <v>4900.2</v>
      </c>
      <c r="J507" s="61">
        <v>4900.2</v>
      </c>
      <c r="K507" s="61">
        <f t="shared" si="205"/>
        <v>100</v>
      </c>
      <c r="L507" s="61">
        <f t="shared" si="206"/>
        <v>100</v>
      </c>
    </row>
    <row r="508" spans="1:12" ht="30">
      <c r="A508" s="58" t="s">
        <v>288</v>
      </c>
      <c r="B508" s="59" t="s">
        <v>284</v>
      </c>
      <c r="C508" s="59" t="s">
        <v>110</v>
      </c>
      <c r="D508" s="59" t="s">
        <v>95</v>
      </c>
      <c r="E508" s="59" t="s">
        <v>289</v>
      </c>
      <c r="F508" s="60" t="s">
        <v>0</v>
      </c>
      <c r="G508" s="61">
        <v>84</v>
      </c>
      <c r="H508" s="61">
        <f>H509</f>
        <v>84</v>
      </c>
      <c r="I508" s="61">
        <f t="shared" ref="I508:J510" si="226">I509</f>
        <v>84</v>
      </c>
      <c r="J508" s="61">
        <f t="shared" si="226"/>
        <v>84</v>
      </c>
      <c r="K508" s="61">
        <f t="shared" si="205"/>
        <v>100</v>
      </c>
      <c r="L508" s="61">
        <f t="shared" si="206"/>
        <v>100</v>
      </c>
    </row>
    <row r="509" spans="1:12" ht="30">
      <c r="A509" s="58" t="s">
        <v>76</v>
      </c>
      <c r="B509" s="59" t="s">
        <v>284</v>
      </c>
      <c r="C509" s="59" t="s">
        <v>110</v>
      </c>
      <c r="D509" s="59" t="s">
        <v>95</v>
      </c>
      <c r="E509" s="59" t="s">
        <v>290</v>
      </c>
      <c r="F509" s="60" t="s">
        <v>0</v>
      </c>
      <c r="G509" s="61">
        <v>84</v>
      </c>
      <c r="H509" s="61">
        <f>H510</f>
        <v>84</v>
      </c>
      <c r="I509" s="61">
        <f t="shared" si="226"/>
        <v>84</v>
      </c>
      <c r="J509" s="61">
        <f t="shared" si="226"/>
        <v>84</v>
      </c>
      <c r="K509" s="61">
        <f t="shared" si="205"/>
        <v>100</v>
      </c>
      <c r="L509" s="61">
        <f t="shared" si="206"/>
        <v>100</v>
      </c>
    </row>
    <row r="510" spans="1:12" ht="30">
      <c r="A510" s="58" t="s">
        <v>82</v>
      </c>
      <c r="B510" s="59" t="s">
        <v>284</v>
      </c>
      <c r="C510" s="59" t="s">
        <v>110</v>
      </c>
      <c r="D510" s="59" t="s">
        <v>95</v>
      </c>
      <c r="E510" s="59" t="s">
        <v>290</v>
      </c>
      <c r="F510" s="59" t="s">
        <v>83</v>
      </c>
      <c r="G510" s="61">
        <v>84</v>
      </c>
      <c r="H510" s="61">
        <f>H511</f>
        <v>84</v>
      </c>
      <c r="I510" s="61">
        <f t="shared" si="226"/>
        <v>84</v>
      </c>
      <c r="J510" s="61">
        <f t="shared" si="226"/>
        <v>84</v>
      </c>
      <c r="K510" s="61">
        <f t="shared" si="205"/>
        <v>100</v>
      </c>
      <c r="L510" s="61">
        <f t="shared" si="206"/>
        <v>100</v>
      </c>
    </row>
    <row r="511" spans="1:12" ht="15">
      <c r="A511" s="58" t="s">
        <v>84</v>
      </c>
      <c r="B511" s="59" t="s">
        <v>284</v>
      </c>
      <c r="C511" s="59" t="s">
        <v>110</v>
      </c>
      <c r="D511" s="59" t="s">
        <v>95</v>
      </c>
      <c r="E511" s="59" t="s">
        <v>290</v>
      </c>
      <c r="F511" s="59" t="s">
        <v>85</v>
      </c>
      <c r="G511" s="61">
        <v>84</v>
      </c>
      <c r="H511" s="61">
        <v>84</v>
      </c>
      <c r="I511" s="61">
        <v>84</v>
      </c>
      <c r="J511" s="61">
        <v>84</v>
      </c>
      <c r="K511" s="61">
        <f t="shared" si="205"/>
        <v>100</v>
      </c>
      <c r="L511" s="61">
        <f t="shared" si="206"/>
        <v>100</v>
      </c>
    </row>
    <row r="512" spans="1:12" ht="15">
      <c r="A512" s="62" t="s">
        <v>0</v>
      </c>
      <c r="B512" s="60" t="s">
        <v>0</v>
      </c>
      <c r="C512" s="60" t="s">
        <v>0</v>
      </c>
      <c r="D512" s="60" t="s">
        <v>0</v>
      </c>
      <c r="E512" s="60" t="s">
        <v>0</v>
      </c>
      <c r="F512" s="60" t="s">
        <v>0</v>
      </c>
      <c r="G512" s="63" t="s">
        <v>0</v>
      </c>
      <c r="H512" s="63"/>
      <c r="I512" s="63"/>
      <c r="J512" s="63"/>
      <c r="K512" s="63"/>
      <c r="L512" s="63"/>
    </row>
    <row r="513" spans="1:12" ht="15">
      <c r="A513" s="58" t="s">
        <v>138</v>
      </c>
      <c r="B513" s="59" t="s">
        <v>284</v>
      </c>
      <c r="C513" s="59" t="s">
        <v>46</v>
      </c>
      <c r="D513" s="60" t="s">
        <v>0</v>
      </c>
      <c r="E513" s="60" t="s">
        <v>0</v>
      </c>
      <c r="F513" s="60" t="s">
        <v>0</v>
      </c>
      <c r="G513" s="61">
        <v>12066123.199999999</v>
      </c>
      <c r="H513" s="61">
        <f>H514+H560+H606+H615+H622+H628</f>
        <v>12542626.344990002</v>
      </c>
      <c r="I513" s="61">
        <f t="shared" ref="I513:J513" si="227">I514+I560+I606+I615+I622+I628</f>
        <v>12541463.804000001</v>
      </c>
      <c r="J513" s="61">
        <f t="shared" si="227"/>
        <v>12537053.70105</v>
      </c>
      <c r="K513" s="61">
        <f t="shared" si="205"/>
        <v>103.90291474108271</v>
      </c>
      <c r="L513" s="61">
        <f t="shared" si="206"/>
        <v>99.955570358338647</v>
      </c>
    </row>
    <row r="514" spans="1:12" ht="15">
      <c r="A514" s="58" t="s">
        <v>139</v>
      </c>
      <c r="B514" s="59" t="s">
        <v>284</v>
      </c>
      <c r="C514" s="59" t="s">
        <v>46</v>
      </c>
      <c r="D514" s="59" t="s">
        <v>17</v>
      </c>
      <c r="E514" s="60" t="s">
        <v>0</v>
      </c>
      <c r="F514" s="60" t="s">
        <v>0</v>
      </c>
      <c r="G514" s="61">
        <v>2275942.2000000002</v>
      </c>
      <c r="H514" s="61">
        <f>H515+H540+H551+H555</f>
        <v>2323579.9501300002</v>
      </c>
      <c r="I514" s="61">
        <f t="shared" ref="I514:J514" si="228">I515+I540+I551+I555</f>
        <v>2323579.9501300002</v>
      </c>
      <c r="J514" s="61">
        <f t="shared" si="228"/>
        <v>2319887.01217</v>
      </c>
      <c r="K514" s="61">
        <f t="shared" si="205"/>
        <v>101.93084043039404</v>
      </c>
      <c r="L514" s="61">
        <f t="shared" si="206"/>
        <v>99.841066886474323</v>
      </c>
    </row>
    <row r="515" spans="1:12" ht="30">
      <c r="A515" s="58" t="s">
        <v>140</v>
      </c>
      <c r="B515" s="59" t="s">
        <v>284</v>
      </c>
      <c r="C515" s="59" t="s">
        <v>46</v>
      </c>
      <c r="D515" s="59" t="s">
        <v>17</v>
      </c>
      <c r="E515" s="59" t="s">
        <v>141</v>
      </c>
      <c r="F515" s="60" t="s">
        <v>0</v>
      </c>
      <c r="G515" s="61">
        <v>2274942.2000000002</v>
      </c>
      <c r="H515" s="61">
        <f>H520+H532+H516+H536</f>
        <v>2303692.6661400003</v>
      </c>
      <c r="I515" s="61">
        <f t="shared" ref="I515:J515" si="229">I520+I532+I516+I536</f>
        <v>2303692.6661400003</v>
      </c>
      <c r="J515" s="61">
        <f t="shared" si="229"/>
        <v>2300449.14298</v>
      </c>
      <c r="K515" s="61">
        <f t="shared" si="205"/>
        <v>101.12121279301074</v>
      </c>
      <c r="L515" s="61">
        <f t="shared" si="206"/>
        <v>99.859203303996495</v>
      </c>
    </row>
    <row r="516" spans="1:12" s="19" customFormat="1" ht="46.5" customHeight="1">
      <c r="A516" s="58" t="s">
        <v>307</v>
      </c>
      <c r="B516" s="59" t="s">
        <v>284</v>
      </c>
      <c r="C516" s="59" t="s">
        <v>46</v>
      </c>
      <c r="D516" s="59" t="s">
        <v>17</v>
      </c>
      <c r="E516" s="59" t="s">
        <v>308</v>
      </c>
      <c r="F516" s="60"/>
      <c r="G516" s="61"/>
      <c r="H516" s="61">
        <f>H517</f>
        <v>1321.51614</v>
      </c>
      <c r="I516" s="61">
        <f t="shared" ref="I516:J518" si="230">I517</f>
        <v>1321.51614</v>
      </c>
      <c r="J516" s="61">
        <f t="shared" si="230"/>
        <v>1321.51614</v>
      </c>
      <c r="K516" s="61">
        <v>0</v>
      </c>
      <c r="L516" s="61">
        <f t="shared" si="206"/>
        <v>100</v>
      </c>
    </row>
    <row r="517" spans="1:12" s="19" customFormat="1" ht="47.25" customHeight="1">
      <c r="A517" s="58" t="s">
        <v>312</v>
      </c>
      <c r="B517" s="59" t="s">
        <v>284</v>
      </c>
      <c r="C517" s="59" t="s">
        <v>46</v>
      </c>
      <c r="D517" s="59" t="s">
        <v>17</v>
      </c>
      <c r="E517" s="59" t="s">
        <v>1141</v>
      </c>
      <c r="F517" s="60"/>
      <c r="G517" s="61"/>
      <c r="H517" s="61">
        <f>H518</f>
        <v>1321.51614</v>
      </c>
      <c r="I517" s="61">
        <f t="shared" si="230"/>
        <v>1321.51614</v>
      </c>
      <c r="J517" s="61">
        <f t="shared" si="230"/>
        <v>1321.51614</v>
      </c>
      <c r="K517" s="61">
        <v>0</v>
      </c>
      <c r="L517" s="61">
        <f t="shared" si="206"/>
        <v>100</v>
      </c>
    </row>
    <row r="518" spans="1:12" s="19" customFormat="1" ht="30">
      <c r="A518" s="58" t="s">
        <v>82</v>
      </c>
      <c r="B518" s="59" t="s">
        <v>284</v>
      </c>
      <c r="C518" s="59" t="s">
        <v>46</v>
      </c>
      <c r="D518" s="59" t="s">
        <v>17</v>
      </c>
      <c r="E518" s="59" t="s">
        <v>1141</v>
      </c>
      <c r="F518" s="59">
        <v>600</v>
      </c>
      <c r="G518" s="61"/>
      <c r="H518" s="61">
        <f>H519</f>
        <v>1321.51614</v>
      </c>
      <c r="I518" s="61">
        <f t="shared" si="230"/>
        <v>1321.51614</v>
      </c>
      <c r="J518" s="61">
        <f t="shared" si="230"/>
        <v>1321.51614</v>
      </c>
      <c r="K518" s="61">
        <v>0</v>
      </c>
      <c r="L518" s="61">
        <f t="shared" si="206"/>
        <v>100</v>
      </c>
    </row>
    <row r="519" spans="1:12" s="19" customFormat="1" ht="15">
      <c r="A519" s="58" t="s">
        <v>272</v>
      </c>
      <c r="B519" s="59" t="s">
        <v>284</v>
      </c>
      <c r="C519" s="59" t="s">
        <v>46</v>
      </c>
      <c r="D519" s="59" t="s">
        <v>17</v>
      </c>
      <c r="E519" s="59" t="s">
        <v>1141</v>
      </c>
      <c r="F519" s="59">
        <v>610</v>
      </c>
      <c r="G519" s="61"/>
      <c r="H519" s="61">
        <v>1321.51614</v>
      </c>
      <c r="I519" s="61">
        <v>1321.51614</v>
      </c>
      <c r="J519" s="61">
        <v>1321.51614</v>
      </c>
      <c r="K519" s="61">
        <v>0</v>
      </c>
      <c r="L519" s="61">
        <f t="shared" si="206"/>
        <v>100</v>
      </c>
    </row>
    <row r="520" spans="1:12" ht="65.25" customHeight="1">
      <c r="A520" s="58" t="s">
        <v>292</v>
      </c>
      <c r="B520" s="59" t="s">
        <v>284</v>
      </c>
      <c r="C520" s="59" t="s">
        <v>46</v>
      </c>
      <c r="D520" s="59" t="s">
        <v>17</v>
      </c>
      <c r="E520" s="59" t="s">
        <v>293</v>
      </c>
      <c r="F520" s="60" t="s">
        <v>0</v>
      </c>
      <c r="G520" s="61">
        <v>1984907.6</v>
      </c>
      <c r="H520" s="61">
        <f>H525+H529+H521</f>
        <v>2009048.9000000001</v>
      </c>
      <c r="I520" s="61">
        <f t="shared" ref="I520:J520" si="231">I525+I529+I521</f>
        <v>2009048.9000000001</v>
      </c>
      <c r="J520" s="61">
        <f t="shared" si="231"/>
        <v>2006009.9162600001</v>
      </c>
      <c r="K520" s="61">
        <f t="shared" si="205"/>
        <v>101.06313846851107</v>
      </c>
      <c r="L520" s="61">
        <f t="shared" si="206"/>
        <v>99.848735203010733</v>
      </c>
    </row>
    <row r="521" spans="1:12" s="19" customFormat="1" ht="63.75" customHeight="1">
      <c r="A521" s="58" t="s">
        <v>1143</v>
      </c>
      <c r="B521" s="59" t="s">
        <v>284</v>
      </c>
      <c r="C521" s="59" t="s">
        <v>46</v>
      </c>
      <c r="D521" s="59" t="s">
        <v>17</v>
      </c>
      <c r="E521" s="59" t="s">
        <v>1142</v>
      </c>
      <c r="F521" s="60"/>
      <c r="G521" s="61"/>
      <c r="H521" s="61">
        <f>H522</f>
        <v>42688</v>
      </c>
      <c r="I521" s="61">
        <f t="shared" ref="I521:J521" si="232">I522</f>
        <v>42688</v>
      </c>
      <c r="J521" s="61">
        <f t="shared" si="232"/>
        <v>42688</v>
      </c>
      <c r="K521" s="61">
        <v>0</v>
      </c>
      <c r="L521" s="61">
        <f t="shared" si="206"/>
        <v>100</v>
      </c>
    </row>
    <row r="522" spans="1:12" s="19" customFormat="1" ht="30">
      <c r="A522" s="58" t="s">
        <v>82</v>
      </c>
      <c r="B522" s="59" t="s">
        <v>284</v>
      </c>
      <c r="C522" s="59" t="s">
        <v>46</v>
      </c>
      <c r="D522" s="59" t="s">
        <v>17</v>
      </c>
      <c r="E522" s="59" t="s">
        <v>1142</v>
      </c>
      <c r="F522" s="59">
        <v>600</v>
      </c>
      <c r="G522" s="61"/>
      <c r="H522" s="61">
        <f>H523+H524</f>
        <v>42688</v>
      </c>
      <c r="I522" s="61">
        <f t="shared" ref="I522:J522" si="233">I523+I524</f>
        <v>42688</v>
      </c>
      <c r="J522" s="61">
        <f t="shared" si="233"/>
        <v>42688</v>
      </c>
      <c r="K522" s="61">
        <v>0</v>
      </c>
      <c r="L522" s="61">
        <f t="shared" si="206"/>
        <v>100</v>
      </c>
    </row>
    <row r="523" spans="1:12" s="19" customFormat="1" ht="15">
      <c r="A523" s="58" t="s">
        <v>272</v>
      </c>
      <c r="B523" s="59" t="s">
        <v>284</v>
      </c>
      <c r="C523" s="59" t="s">
        <v>46</v>
      </c>
      <c r="D523" s="59" t="s">
        <v>17</v>
      </c>
      <c r="E523" s="59" t="s">
        <v>1142</v>
      </c>
      <c r="F523" s="59">
        <v>610</v>
      </c>
      <c r="G523" s="61"/>
      <c r="H523" s="61">
        <v>41932.123659999997</v>
      </c>
      <c r="I523" s="61">
        <v>41932.123659999997</v>
      </c>
      <c r="J523" s="61">
        <v>41932.123659999997</v>
      </c>
      <c r="K523" s="61">
        <v>0</v>
      </c>
      <c r="L523" s="61">
        <f t="shared" si="206"/>
        <v>100</v>
      </c>
    </row>
    <row r="524" spans="1:12" s="19" customFormat="1" ht="15">
      <c r="A524" s="58" t="s">
        <v>84</v>
      </c>
      <c r="B524" s="59" t="s">
        <v>284</v>
      </c>
      <c r="C524" s="59" t="s">
        <v>46</v>
      </c>
      <c r="D524" s="59" t="s">
        <v>17</v>
      </c>
      <c r="E524" s="59" t="s">
        <v>1142</v>
      </c>
      <c r="F524" s="59">
        <v>620</v>
      </c>
      <c r="G524" s="61"/>
      <c r="H524" s="61">
        <v>755.87634000000003</v>
      </c>
      <c r="I524" s="61">
        <v>755.87634000000003</v>
      </c>
      <c r="J524" s="61">
        <v>755.87634000000003</v>
      </c>
      <c r="K524" s="61">
        <v>0</v>
      </c>
      <c r="L524" s="61">
        <f t="shared" si="206"/>
        <v>100</v>
      </c>
    </row>
    <row r="525" spans="1:12" ht="30">
      <c r="A525" s="58" t="s">
        <v>76</v>
      </c>
      <c r="B525" s="59" t="s">
        <v>284</v>
      </c>
      <c r="C525" s="59" t="s">
        <v>46</v>
      </c>
      <c r="D525" s="59" t="s">
        <v>17</v>
      </c>
      <c r="E525" s="59" t="s">
        <v>294</v>
      </c>
      <c r="F525" s="60" t="s">
        <v>0</v>
      </c>
      <c r="G525" s="61">
        <v>1811999.3</v>
      </c>
      <c r="H525" s="61">
        <f>H526</f>
        <v>1788360.3</v>
      </c>
      <c r="I525" s="61">
        <f t="shared" ref="I525:J525" si="234">I526</f>
        <v>1788360.3</v>
      </c>
      <c r="J525" s="61">
        <f t="shared" si="234"/>
        <v>1785321.31626</v>
      </c>
      <c r="K525" s="61">
        <f t="shared" si="205"/>
        <v>98.527704522843905</v>
      </c>
      <c r="L525" s="61">
        <f t="shared" si="206"/>
        <v>99.830068709308733</v>
      </c>
    </row>
    <row r="526" spans="1:12" ht="30">
      <c r="A526" s="58" t="s">
        <v>82</v>
      </c>
      <c r="B526" s="59" t="s">
        <v>284</v>
      </c>
      <c r="C526" s="59" t="s">
        <v>46</v>
      </c>
      <c r="D526" s="59" t="s">
        <v>17</v>
      </c>
      <c r="E526" s="59" t="s">
        <v>294</v>
      </c>
      <c r="F526" s="59" t="s">
        <v>83</v>
      </c>
      <c r="G526" s="61">
        <v>1811999.3</v>
      </c>
      <c r="H526" s="61">
        <f>H527+H528</f>
        <v>1788360.3</v>
      </c>
      <c r="I526" s="61">
        <f t="shared" ref="I526:J526" si="235">I527+I528</f>
        <v>1788360.3</v>
      </c>
      <c r="J526" s="61">
        <f t="shared" si="235"/>
        <v>1785321.31626</v>
      </c>
      <c r="K526" s="61">
        <f t="shared" si="205"/>
        <v>98.527704522843905</v>
      </c>
      <c r="L526" s="61">
        <f t="shared" si="206"/>
        <v>99.830068709308733</v>
      </c>
    </row>
    <row r="527" spans="1:12" ht="15">
      <c r="A527" s="58" t="s">
        <v>272</v>
      </c>
      <c r="B527" s="59" t="s">
        <v>284</v>
      </c>
      <c r="C527" s="59" t="s">
        <v>46</v>
      </c>
      <c r="D527" s="59" t="s">
        <v>17</v>
      </c>
      <c r="E527" s="59" t="s">
        <v>294</v>
      </c>
      <c r="F527" s="59" t="s">
        <v>273</v>
      </c>
      <c r="G527" s="61">
        <v>1779797.2</v>
      </c>
      <c r="H527" s="61">
        <v>1756185.7</v>
      </c>
      <c r="I527" s="61">
        <v>1756185.7</v>
      </c>
      <c r="J527" s="61">
        <v>1753146.7162599999</v>
      </c>
      <c r="K527" s="61">
        <f t="shared" si="205"/>
        <v>98.502611210985151</v>
      </c>
      <c r="L527" s="61">
        <f t="shared" si="206"/>
        <v>99.826955444404305</v>
      </c>
    </row>
    <row r="528" spans="1:12" ht="15">
      <c r="A528" s="58" t="s">
        <v>84</v>
      </c>
      <c r="B528" s="59" t="s">
        <v>284</v>
      </c>
      <c r="C528" s="59" t="s">
        <v>46</v>
      </c>
      <c r="D528" s="59" t="s">
        <v>17</v>
      </c>
      <c r="E528" s="59" t="s">
        <v>294</v>
      </c>
      <c r="F528" s="59" t="s">
        <v>85</v>
      </c>
      <c r="G528" s="61">
        <v>32202.1</v>
      </c>
      <c r="H528" s="61">
        <v>32174.6</v>
      </c>
      <c r="I528" s="61">
        <v>32174.6</v>
      </c>
      <c r="J528" s="61">
        <v>32174.6</v>
      </c>
      <c r="K528" s="61">
        <f t="shared" si="205"/>
        <v>99.914601842736957</v>
      </c>
      <c r="L528" s="61">
        <f t="shared" si="206"/>
        <v>100</v>
      </c>
    </row>
    <row r="529" spans="1:12" ht="60">
      <c r="A529" s="58" t="s">
        <v>295</v>
      </c>
      <c r="B529" s="59" t="s">
        <v>284</v>
      </c>
      <c r="C529" s="59" t="s">
        <v>46</v>
      </c>
      <c r="D529" s="59" t="s">
        <v>17</v>
      </c>
      <c r="E529" s="59" t="s">
        <v>296</v>
      </c>
      <c r="F529" s="60" t="s">
        <v>0</v>
      </c>
      <c r="G529" s="61">
        <v>172908.3</v>
      </c>
      <c r="H529" s="61">
        <f>H530</f>
        <v>178000.6</v>
      </c>
      <c r="I529" s="61">
        <f t="shared" ref="I529:J530" si="236">I530</f>
        <v>178000.6</v>
      </c>
      <c r="J529" s="61">
        <f t="shared" si="236"/>
        <v>178000.6</v>
      </c>
      <c r="K529" s="61">
        <f t="shared" si="205"/>
        <v>102.94508707794827</v>
      </c>
      <c r="L529" s="61">
        <f t="shared" si="206"/>
        <v>100</v>
      </c>
    </row>
    <row r="530" spans="1:12" ht="30">
      <c r="A530" s="58" t="s">
        <v>82</v>
      </c>
      <c r="B530" s="59" t="s">
        <v>284</v>
      </c>
      <c r="C530" s="59" t="s">
        <v>46</v>
      </c>
      <c r="D530" s="59" t="s">
        <v>17</v>
      </c>
      <c r="E530" s="59" t="s">
        <v>296</v>
      </c>
      <c r="F530" s="59" t="s">
        <v>83</v>
      </c>
      <c r="G530" s="61">
        <v>172908.3</v>
      </c>
      <c r="H530" s="61">
        <f>H531</f>
        <v>178000.6</v>
      </c>
      <c r="I530" s="61">
        <f t="shared" si="236"/>
        <v>178000.6</v>
      </c>
      <c r="J530" s="61">
        <f t="shared" si="236"/>
        <v>178000.6</v>
      </c>
      <c r="K530" s="61">
        <f t="shared" si="205"/>
        <v>102.94508707794827</v>
      </c>
      <c r="L530" s="61">
        <f t="shared" si="206"/>
        <v>100</v>
      </c>
    </row>
    <row r="531" spans="1:12" ht="15">
      <c r="A531" s="58" t="s">
        <v>272</v>
      </c>
      <c r="B531" s="59" t="s">
        <v>284</v>
      </c>
      <c r="C531" s="59" t="s">
        <v>46</v>
      </c>
      <c r="D531" s="59" t="s">
        <v>17</v>
      </c>
      <c r="E531" s="59" t="s">
        <v>296</v>
      </c>
      <c r="F531" s="59" t="s">
        <v>273</v>
      </c>
      <c r="G531" s="61">
        <v>172908.3</v>
      </c>
      <c r="H531" s="61">
        <v>178000.6</v>
      </c>
      <c r="I531" s="61">
        <v>178000.6</v>
      </c>
      <c r="J531" s="61">
        <v>178000.6</v>
      </c>
      <c r="K531" s="61">
        <f t="shared" si="205"/>
        <v>102.94508707794827</v>
      </c>
      <c r="L531" s="61">
        <f t="shared" si="206"/>
        <v>100</v>
      </c>
    </row>
    <row r="532" spans="1:12" ht="30">
      <c r="A532" s="58" t="s">
        <v>297</v>
      </c>
      <c r="B532" s="59" t="s">
        <v>284</v>
      </c>
      <c r="C532" s="59" t="s">
        <v>46</v>
      </c>
      <c r="D532" s="59" t="s">
        <v>17</v>
      </c>
      <c r="E532" s="59" t="s">
        <v>298</v>
      </c>
      <c r="F532" s="60" t="s">
        <v>0</v>
      </c>
      <c r="G532" s="61">
        <v>290034.59999999998</v>
      </c>
      <c r="H532" s="61">
        <f>H533</f>
        <v>288918.90000000002</v>
      </c>
      <c r="I532" s="61">
        <f t="shared" ref="I532:J534" si="237">I533</f>
        <v>288918.90000000002</v>
      </c>
      <c r="J532" s="61">
        <f t="shared" si="237"/>
        <v>288714.36057999998</v>
      </c>
      <c r="K532" s="61">
        <f t="shared" si="205"/>
        <v>99.54479933773419</v>
      </c>
      <c r="L532" s="61">
        <f t="shared" si="206"/>
        <v>99.929205247562535</v>
      </c>
    </row>
    <row r="533" spans="1:12" ht="30">
      <c r="A533" s="58" t="s">
        <v>76</v>
      </c>
      <c r="B533" s="59" t="s">
        <v>284</v>
      </c>
      <c r="C533" s="59" t="s">
        <v>46</v>
      </c>
      <c r="D533" s="59" t="s">
        <v>17</v>
      </c>
      <c r="E533" s="59" t="s">
        <v>299</v>
      </c>
      <c r="F533" s="60" t="s">
        <v>0</v>
      </c>
      <c r="G533" s="61">
        <v>290034.59999999998</v>
      </c>
      <c r="H533" s="61">
        <f>H534</f>
        <v>288918.90000000002</v>
      </c>
      <c r="I533" s="61">
        <f t="shared" si="237"/>
        <v>288918.90000000002</v>
      </c>
      <c r="J533" s="61">
        <f t="shared" si="237"/>
        <v>288714.36057999998</v>
      </c>
      <c r="K533" s="61">
        <f t="shared" si="205"/>
        <v>99.54479933773419</v>
      </c>
      <c r="L533" s="61">
        <f t="shared" si="206"/>
        <v>99.929205247562535</v>
      </c>
    </row>
    <row r="534" spans="1:12" ht="30">
      <c r="A534" s="58" t="s">
        <v>82</v>
      </c>
      <c r="B534" s="59" t="s">
        <v>284</v>
      </c>
      <c r="C534" s="59" t="s">
        <v>46</v>
      </c>
      <c r="D534" s="59" t="s">
        <v>17</v>
      </c>
      <c r="E534" s="59" t="s">
        <v>299</v>
      </c>
      <c r="F534" s="59" t="s">
        <v>83</v>
      </c>
      <c r="G534" s="61">
        <v>290034.59999999998</v>
      </c>
      <c r="H534" s="61">
        <f>H535</f>
        <v>288918.90000000002</v>
      </c>
      <c r="I534" s="61">
        <f t="shared" si="237"/>
        <v>288918.90000000002</v>
      </c>
      <c r="J534" s="61">
        <f t="shared" si="237"/>
        <v>288714.36057999998</v>
      </c>
      <c r="K534" s="61">
        <f t="shared" si="205"/>
        <v>99.54479933773419</v>
      </c>
      <c r="L534" s="61">
        <f t="shared" si="206"/>
        <v>99.929205247562535</v>
      </c>
    </row>
    <row r="535" spans="1:12" ht="15">
      <c r="A535" s="58" t="s">
        <v>272</v>
      </c>
      <c r="B535" s="59" t="s">
        <v>284</v>
      </c>
      <c r="C535" s="59" t="s">
        <v>46</v>
      </c>
      <c r="D535" s="59" t="s">
        <v>17</v>
      </c>
      <c r="E535" s="59" t="s">
        <v>299</v>
      </c>
      <c r="F535" s="59" t="s">
        <v>273</v>
      </c>
      <c r="G535" s="61">
        <v>290034.59999999998</v>
      </c>
      <c r="H535" s="61">
        <v>288918.90000000002</v>
      </c>
      <c r="I535" s="61">
        <v>288918.90000000002</v>
      </c>
      <c r="J535" s="61">
        <v>288714.36057999998</v>
      </c>
      <c r="K535" s="61">
        <f t="shared" si="205"/>
        <v>99.54479933773419</v>
      </c>
      <c r="L535" s="61">
        <f t="shared" si="206"/>
        <v>99.929205247562535</v>
      </c>
    </row>
    <row r="536" spans="1:12" s="19" customFormat="1" ht="33.75" customHeight="1">
      <c r="A536" s="43" t="s">
        <v>314</v>
      </c>
      <c r="B536" s="59" t="s">
        <v>284</v>
      </c>
      <c r="C536" s="59" t="s">
        <v>46</v>
      </c>
      <c r="D536" s="59" t="s">
        <v>17</v>
      </c>
      <c r="E536" s="59" t="s">
        <v>315</v>
      </c>
      <c r="F536" s="59"/>
      <c r="G536" s="61"/>
      <c r="H536" s="61">
        <f>H537</f>
        <v>4403.3500000000004</v>
      </c>
      <c r="I536" s="61">
        <f t="shared" ref="I536:J538" si="238">I537</f>
        <v>4403.3500000000004</v>
      </c>
      <c r="J536" s="61">
        <f t="shared" si="238"/>
        <v>4403.3500000000004</v>
      </c>
      <c r="K536" s="61">
        <v>0</v>
      </c>
      <c r="L536" s="61">
        <f t="shared" si="206"/>
        <v>100</v>
      </c>
    </row>
    <row r="537" spans="1:12" s="19" customFormat="1" ht="60">
      <c r="A537" s="43" t="s">
        <v>60</v>
      </c>
      <c r="B537" s="59" t="s">
        <v>284</v>
      </c>
      <c r="C537" s="59" t="s">
        <v>46</v>
      </c>
      <c r="D537" s="59" t="s">
        <v>17</v>
      </c>
      <c r="E537" s="59" t="s">
        <v>1144</v>
      </c>
      <c r="F537" s="59"/>
      <c r="G537" s="61"/>
      <c r="H537" s="61">
        <f>H538</f>
        <v>4403.3500000000004</v>
      </c>
      <c r="I537" s="61">
        <f t="shared" si="238"/>
        <v>4403.3500000000004</v>
      </c>
      <c r="J537" s="61">
        <f t="shared" si="238"/>
        <v>4403.3500000000004</v>
      </c>
      <c r="K537" s="61">
        <v>0</v>
      </c>
      <c r="L537" s="61">
        <f t="shared" ref="L537:L539" si="239">J537/H537*100</f>
        <v>100</v>
      </c>
    </row>
    <row r="538" spans="1:12" s="19" customFormat="1" ht="33" customHeight="1">
      <c r="A538" s="58" t="s">
        <v>82</v>
      </c>
      <c r="B538" s="59" t="s">
        <v>284</v>
      </c>
      <c r="C538" s="59" t="s">
        <v>46</v>
      </c>
      <c r="D538" s="59" t="s">
        <v>17</v>
      </c>
      <c r="E538" s="59" t="s">
        <v>1144</v>
      </c>
      <c r="F538" s="78">
        <v>600</v>
      </c>
      <c r="G538" s="61"/>
      <c r="H538" s="61">
        <f>H539</f>
        <v>4403.3500000000004</v>
      </c>
      <c r="I538" s="61">
        <f t="shared" si="238"/>
        <v>4403.3500000000004</v>
      </c>
      <c r="J538" s="61">
        <f t="shared" si="238"/>
        <v>4403.3500000000004</v>
      </c>
      <c r="K538" s="61">
        <v>0</v>
      </c>
      <c r="L538" s="61">
        <f t="shared" si="239"/>
        <v>100</v>
      </c>
    </row>
    <row r="539" spans="1:12" s="19" customFormat="1" ht="15">
      <c r="A539" s="58" t="s">
        <v>272</v>
      </c>
      <c r="B539" s="59" t="s">
        <v>284</v>
      </c>
      <c r="C539" s="59" t="s">
        <v>46</v>
      </c>
      <c r="D539" s="59" t="s">
        <v>17</v>
      </c>
      <c r="E539" s="59" t="s">
        <v>1144</v>
      </c>
      <c r="F539" s="59">
        <v>610</v>
      </c>
      <c r="G539" s="61"/>
      <c r="H539" s="61">
        <v>4403.3500000000004</v>
      </c>
      <c r="I539" s="61">
        <v>4403.3500000000004</v>
      </c>
      <c r="J539" s="61">
        <v>4403.3500000000004</v>
      </c>
      <c r="K539" s="61">
        <v>0</v>
      </c>
      <c r="L539" s="61">
        <f t="shared" si="239"/>
        <v>100</v>
      </c>
    </row>
    <row r="540" spans="1:12" ht="45">
      <c r="A540" s="58" t="s">
        <v>300</v>
      </c>
      <c r="B540" s="59" t="s">
        <v>284</v>
      </c>
      <c r="C540" s="59" t="s">
        <v>46</v>
      </c>
      <c r="D540" s="59" t="s">
        <v>17</v>
      </c>
      <c r="E540" s="59" t="s">
        <v>301</v>
      </c>
      <c r="F540" s="60" t="s">
        <v>0</v>
      </c>
      <c r="G540" s="61">
        <v>1000</v>
      </c>
      <c r="H540" s="61">
        <f>H541</f>
        <v>2800</v>
      </c>
      <c r="I540" s="61">
        <f t="shared" ref="I540:J546" si="240">I541</f>
        <v>2800</v>
      </c>
      <c r="J540" s="61">
        <f t="shared" si="240"/>
        <v>2800</v>
      </c>
      <c r="K540" s="61">
        <f t="shared" ref="K540:K637" si="241">J540/G540*100</f>
        <v>280</v>
      </c>
      <c r="L540" s="61">
        <f t="shared" ref="L540:L637" si="242">J540/H540*100</f>
        <v>100</v>
      </c>
    </row>
    <row r="541" spans="1:12" ht="15">
      <c r="A541" s="58" t="s">
        <v>302</v>
      </c>
      <c r="B541" s="59" t="s">
        <v>284</v>
      </c>
      <c r="C541" s="59" t="s">
        <v>46</v>
      </c>
      <c r="D541" s="59" t="s">
        <v>17</v>
      </c>
      <c r="E541" s="59" t="s">
        <v>303</v>
      </c>
      <c r="F541" s="60" t="s">
        <v>0</v>
      </c>
      <c r="G541" s="61">
        <v>1000</v>
      </c>
      <c r="H541" s="61">
        <f>H545+H542+H548</f>
        <v>2800</v>
      </c>
      <c r="I541" s="61">
        <f t="shared" ref="I541:J541" si="243">I545+I542+I548</f>
        <v>2800</v>
      </c>
      <c r="J541" s="61">
        <f t="shared" si="243"/>
        <v>2800</v>
      </c>
      <c r="K541" s="61">
        <f t="shared" si="241"/>
        <v>280</v>
      </c>
      <c r="L541" s="61">
        <f t="shared" si="242"/>
        <v>100</v>
      </c>
    </row>
    <row r="542" spans="1:12" s="19" customFormat="1" ht="30">
      <c r="A542" s="58" t="s">
        <v>1146</v>
      </c>
      <c r="B542" s="59" t="s">
        <v>284</v>
      </c>
      <c r="C542" s="59" t="s">
        <v>46</v>
      </c>
      <c r="D542" s="59" t="s">
        <v>17</v>
      </c>
      <c r="E542" s="59" t="s">
        <v>1145</v>
      </c>
      <c r="F542" s="60"/>
      <c r="G542" s="61"/>
      <c r="H542" s="61">
        <f>H543</f>
        <v>1800</v>
      </c>
      <c r="I542" s="61">
        <f t="shared" ref="I542:J543" si="244">I543</f>
        <v>1800</v>
      </c>
      <c r="J542" s="61">
        <f t="shared" si="244"/>
        <v>1800</v>
      </c>
      <c r="K542" s="61">
        <v>0</v>
      </c>
      <c r="L542" s="61">
        <f t="shared" si="242"/>
        <v>100</v>
      </c>
    </row>
    <row r="543" spans="1:12" s="19" customFormat="1" ht="30">
      <c r="A543" s="58" t="s">
        <v>64</v>
      </c>
      <c r="B543" s="59" t="s">
        <v>284</v>
      </c>
      <c r="C543" s="59" t="s">
        <v>46</v>
      </c>
      <c r="D543" s="59" t="s">
        <v>17</v>
      </c>
      <c r="E543" s="59" t="s">
        <v>1145</v>
      </c>
      <c r="F543" s="78">
        <v>200</v>
      </c>
      <c r="G543" s="61"/>
      <c r="H543" s="61">
        <f>H544</f>
        <v>1800</v>
      </c>
      <c r="I543" s="61">
        <f t="shared" si="244"/>
        <v>1800</v>
      </c>
      <c r="J543" s="61">
        <f t="shared" si="244"/>
        <v>1800</v>
      </c>
      <c r="K543" s="61">
        <v>0</v>
      </c>
      <c r="L543" s="61">
        <f t="shared" si="242"/>
        <v>100</v>
      </c>
    </row>
    <row r="544" spans="1:12" s="19" customFormat="1" ht="30">
      <c r="A544" s="58" t="s">
        <v>66</v>
      </c>
      <c r="B544" s="59" t="s">
        <v>284</v>
      </c>
      <c r="C544" s="59" t="s">
        <v>46</v>
      </c>
      <c r="D544" s="59" t="s">
        <v>17</v>
      </c>
      <c r="E544" s="59" t="s">
        <v>1145</v>
      </c>
      <c r="F544" s="78">
        <v>240</v>
      </c>
      <c r="G544" s="61"/>
      <c r="H544" s="61">
        <v>1800</v>
      </c>
      <c r="I544" s="61">
        <v>1800</v>
      </c>
      <c r="J544" s="61">
        <v>1800</v>
      </c>
      <c r="K544" s="61">
        <v>0</v>
      </c>
      <c r="L544" s="61">
        <f t="shared" si="242"/>
        <v>100</v>
      </c>
    </row>
    <row r="545" spans="1:12" ht="15">
      <c r="A545" s="58" t="s">
        <v>304</v>
      </c>
      <c r="B545" s="59" t="s">
        <v>284</v>
      </c>
      <c r="C545" s="59" t="s">
        <v>46</v>
      </c>
      <c r="D545" s="59" t="s">
        <v>17</v>
      </c>
      <c r="E545" s="59" t="s">
        <v>305</v>
      </c>
      <c r="F545" s="60" t="s">
        <v>0</v>
      </c>
      <c r="G545" s="61">
        <v>1000</v>
      </c>
      <c r="H545" s="61">
        <f>H546</f>
        <v>0</v>
      </c>
      <c r="I545" s="61">
        <f t="shared" si="240"/>
        <v>0</v>
      </c>
      <c r="J545" s="61">
        <f t="shared" si="240"/>
        <v>0</v>
      </c>
      <c r="K545" s="61">
        <f t="shared" si="241"/>
        <v>0</v>
      </c>
      <c r="L545" s="61">
        <v>0</v>
      </c>
    </row>
    <row r="546" spans="1:12" ht="30">
      <c r="A546" s="58" t="s">
        <v>82</v>
      </c>
      <c r="B546" s="59" t="s">
        <v>284</v>
      </c>
      <c r="C546" s="59" t="s">
        <v>46</v>
      </c>
      <c r="D546" s="59" t="s">
        <v>17</v>
      </c>
      <c r="E546" s="59" t="s">
        <v>305</v>
      </c>
      <c r="F546" s="59" t="s">
        <v>83</v>
      </c>
      <c r="G546" s="61">
        <v>1000</v>
      </c>
      <c r="H546" s="61">
        <f>H547</f>
        <v>0</v>
      </c>
      <c r="I546" s="61">
        <f t="shared" si="240"/>
        <v>0</v>
      </c>
      <c r="J546" s="61">
        <f t="shared" si="240"/>
        <v>0</v>
      </c>
      <c r="K546" s="61">
        <f t="shared" si="241"/>
        <v>0</v>
      </c>
      <c r="L546" s="61">
        <v>0</v>
      </c>
    </row>
    <row r="547" spans="1:12" ht="15">
      <c r="A547" s="58" t="s">
        <v>272</v>
      </c>
      <c r="B547" s="59" t="s">
        <v>284</v>
      </c>
      <c r="C547" s="59" t="s">
        <v>46</v>
      </c>
      <c r="D547" s="59" t="s">
        <v>17</v>
      </c>
      <c r="E547" s="59" t="s">
        <v>305</v>
      </c>
      <c r="F547" s="59" t="s">
        <v>273</v>
      </c>
      <c r="G547" s="61">
        <v>1000</v>
      </c>
      <c r="H547" s="61"/>
      <c r="I547" s="61"/>
      <c r="J547" s="61"/>
      <c r="K547" s="61">
        <f t="shared" si="241"/>
        <v>0</v>
      </c>
      <c r="L547" s="61">
        <v>0</v>
      </c>
    </row>
    <row r="548" spans="1:12" s="19" customFormat="1" ht="31.5" customHeight="1">
      <c r="A548" s="58" t="s">
        <v>1147</v>
      </c>
      <c r="B548" s="59" t="s">
        <v>284</v>
      </c>
      <c r="C548" s="59" t="s">
        <v>46</v>
      </c>
      <c r="D548" s="59" t="s">
        <v>17</v>
      </c>
      <c r="E548" s="59" t="s">
        <v>370</v>
      </c>
      <c r="F548" s="59"/>
      <c r="G548" s="61"/>
      <c r="H548" s="61">
        <f>H549</f>
        <v>1000</v>
      </c>
      <c r="I548" s="61">
        <f t="shared" ref="I548:J549" si="245">I549</f>
        <v>1000</v>
      </c>
      <c r="J548" s="61">
        <f t="shared" si="245"/>
        <v>1000</v>
      </c>
      <c r="K548" s="61">
        <v>0</v>
      </c>
      <c r="L548" s="61">
        <f t="shared" si="242"/>
        <v>100</v>
      </c>
    </row>
    <row r="549" spans="1:12" s="19" customFormat="1" ht="30">
      <c r="A549" s="58" t="s">
        <v>82</v>
      </c>
      <c r="B549" s="59" t="s">
        <v>284</v>
      </c>
      <c r="C549" s="59" t="s">
        <v>46</v>
      </c>
      <c r="D549" s="59" t="s">
        <v>17</v>
      </c>
      <c r="E549" s="59" t="s">
        <v>370</v>
      </c>
      <c r="F549" s="59" t="s">
        <v>83</v>
      </c>
      <c r="G549" s="61"/>
      <c r="H549" s="61">
        <f>H550</f>
        <v>1000</v>
      </c>
      <c r="I549" s="61">
        <f t="shared" si="245"/>
        <v>1000</v>
      </c>
      <c r="J549" s="61">
        <f t="shared" si="245"/>
        <v>1000</v>
      </c>
      <c r="K549" s="61">
        <v>0</v>
      </c>
      <c r="L549" s="61">
        <f t="shared" si="242"/>
        <v>100</v>
      </c>
    </row>
    <row r="550" spans="1:12" s="19" customFormat="1" ht="15">
      <c r="A550" s="58" t="s">
        <v>272</v>
      </c>
      <c r="B550" s="59" t="s">
        <v>284</v>
      </c>
      <c r="C550" s="59" t="s">
        <v>46</v>
      </c>
      <c r="D550" s="59" t="s">
        <v>17</v>
      </c>
      <c r="E550" s="59" t="s">
        <v>370</v>
      </c>
      <c r="F550" s="59" t="s">
        <v>273</v>
      </c>
      <c r="G550" s="61"/>
      <c r="H550" s="61">
        <v>1000</v>
      </c>
      <c r="I550" s="61">
        <v>1000</v>
      </c>
      <c r="J550" s="61">
        <v>1000</v>
      </c>
      <c r="K550" s="61">
        <v>0</v>
      </c>
      <c r="L550" s="61">
        <f t="shared" si="242"/>
        <v>100</v>
      </c>
    </row>
    <row r="551" spans="1:12" s="19" customFormat="1" ht="15">
      <c r="A551" s="58" t="s">
        <v>641</v>
      </c>
      <c r="B551" s="59" t="s">
        <v>284</v>
      </c>
      <c r="C551" s="59" t="s">
        <v>46</v>
      </c>
      <c r="D551" s="59" t="s">
        <v>17</v>
      </c>
      <c r="E551" s="37" t="s">
        <v>642</v>
      </c>
      <c r="F551" s="59"/>
      <c r="G551" s="61"/>
      <c r="H551" s="61">
        <f>H552</f>
        <v>16397.651890000001</v>
      </c>
      <c r="I551" s="61">
        <f t="shared" ref="I551:J553" si="246">I552</f>
        <v>16397.651890000001</v>
      </c>
      <c r="J551" s="61">
        <f t="shared" si="246"/>
        <v>15948.237090000001</v>
      </c>
      <c r="K551" s="61">
        <v>0</v>
      </c>
      <c r="L551" s="61">
        <f t="shared" si="242"/>
        <v>97.259273443449104</v>
      </c>
    </row>
    <row r="552" spans="1:12" s="19" customFormat="1" ht="15">
      <c r="A552" s="58" t="s">
        <v>641</v>
      </c>
      <c r="B552" s="59" t="s">
        <v>284</v>
      </c>
      <c r="C552" s="59" t="s">
        <v>46</v>
      </c>
      <c r="D552" s="59" t="s">
        <v>17</v>
      </c>
      <c r="E552" s="37" t="s">
        <v>643</v>
      </c>
      <c r="F552" s="59"/>
      <c r="G552" s="61"/>
      <c r="H552" s="61">
        <f>H553</f>
        <v>16397.651890000001</v>
      </c>
      <c r="I552" s="61">
        <f t="shared" si="246"/>
        <v>16397.651890000001</v>
      </c>
      <c r="J552" s="61">
        <f t="shared" si="246"/>
        <v>15948.237090000001</v>
      </c>
      <c r="K552" s="61">
        <v>0</v>
      </c>
      <c r="L552" s="61">
        <f t="shared" si="242"/>
        <v>97.259273443449104</v>
      </c>
    </row>
    <row r="553" spans="1:12" s="19" customFormat="1" ht="30">
      <c r="A553" s="58" t="s">
        <v>82</v>
      </c>
      <c r="B553" s="59" t="s">
        <v>284</v>
      </c>
      <c r="C553" s="59" t="s">
        <v>46</v>
      </c>
      <c r="D553" s="59" t="s">
        <v>17</v>
      </c>
      <c r="E553" s="37" t="s">
        <v>643</v>
      </c>
      <c r="F553" s="59">
        <v>600</v>
      </c>
      <c r="G553" s="61"/>
      <c r="H553" s="61">
        <f>H554</f>
        <v>16397.651890000001</v>
      </c>
      <c r="I553" s="61">
        <f t="shared" si="246"/>
        <v>16397.651890000001</v>
      </c>
      <c r="J553" s="61">
        <f t="shared" si="246"/>
        <v>15948.237090000001</v>
      </c>
      <c r="K553" s="61">
        <v>0</v>
      </c>
      <c r="L553" s="61">
        <f t="shared" si="242"/>
        <v>97.259273443449104</v>
      </c>
    </row>
    <row r="554" spans="1:12" s="19" customFormat="1" ht="15">
      <c r="A554" s="58" t="s">
        <v>272</v>
      </c>
      <c r="B554" s="59" t="s">
        <v>284</v>
      </c>
      <c r="C554" s="59" t="s">
        <v>46</v>
      </c>
      <c r="D554" s="59" t="s">
        <v>17</v>
      </c>
      <c r="E554" s="37" t="s">
        <v>643</v>
      </c>
      <c r="F554" s="59">
        <v>610</v>
      </c>
      <c r="G554" s="61"/>
      <c r="H554" s="61">
        <v>16397.651890000001</v>
      </c>
      <c r="I554" s="61">
        <v>16397.651890000001</v>
      </c>
      <c r="J554" s="61">
        <v>15948.237090000001</v>
      </c>
      <c r="K554" s="61">
        <v>0</v>
      </c>
      <c r="L554" s="61">
        <f t="shared" si="242"/>
        <v>97.259273443449104</v>
      </c>
    </row>
    <row r="555" spans="1:12" s="19" customFormat="1" ht="45.75" customHeight="1">
      <c r="A555" s="58" t="s">
        <v>1153</v>
      </c>
      <c r="B555" s="59" t="s">
        <v>284</v>
      </c>
      <c r="C555" s="59" t="s">
        <v>46</v>
      </c>
      <c r="D555" s="59" t="s">
        <v>17</v>
      </c>
      <c r="E555" s="37" t="s">
        <v>1148</v>
      </c>
      <c r="F555" s="59"/>
      <c r="G555" s="61"/>
      <c r="H555" s="61">
        <f>H556</f>
        <v>689.63210000000004</v>
      </c>
      <c r="I555" s="61">
        <f t="shared" ref="I555:J558" si="247">I556</f>
        <v>689.63210000000004</v>
      </c>
      <c r="J555" s="61">
        <f t="shared" si="247"/>
        <v>689.63210000000004</v>
      </c>
      <c r="K555" s="61">
        <v>0</v>
      </c>
      <c r="L555" s="61">
        <f t="shared" si="242"/>
        <v>100</v>
      </c>
    </row>
    <row r="556" spans="1:12" s="19" customFormat="1" ht="125.25" customHeight="1">
      <c r="A556" s="58" t="s">
        <v>1152</v>
      </c>
      <c r="B556" s="59" t="s">
        <v>284</v>
      </c>
      <c r="C556" s="59" t="s">
        <v>46</v>
      </c>
      <c r="D556" s="59" t="s">
        <v>17</v>
      </c>
      <c r="E556" s="37" t="s">
        <v>1149</v>
      </c>
      <c r="F556" s="59"/>
      <c r="G556" s="61"/>
      <c r="H556" s="61">
        <f>H557</f>
        <v>689.63210000000004</v>
      </c>
      <c r="I556" s="61">
        <f t="shared" si="247"/>
        <v>689.63210000000004</v>
      </c>
      <c r="J556" s="61">
        <f t="shared" si="247"/>
        <v>689.63210000000004</v>
      </c>
      <c r="K556" s="61">
        <v>0</v>
      </c>
      <c r="L556" s="61">
        <f t="shared" si="242"/>
        <v>100</v>
      </c>
    </row>
    <row r="557" spans="1:12" s="19" customFormat="1" ht="124.5" customHeight="1">
      <c r="A557" s="64" t="s">
        <v>1151</v>
      </c>
      <c r="B557" s="59" t="s">
        <v>284</v>
      </c>
      <c r="C557" s="59" t="s">
        <v>46</v>
      </c>
      <c r="D557" s="59" t="s">
        <v>17</v>
      </c>
      <c r="E557" s="37" t="s">
        <v>1150</v>
      </c>
      <c r="F557" s="59"/>
      <c r="G557" s="61"/>
      <c r="H557" s="61">
        <f>H558</f>
        <v>689.63210000000004</v>
      </c>
      <c r="I557" s="61">
        <f t="shared" si="247"/>
        <v>689.63210000000004</v>
      </c>
      <c r="J557" s="61">
        <f t="shared" si="247"/>
        <v>689.63210000000004</v>
      </c>
      <c r="K557" s="61">
        <v>0</v>
      </c>
      <c r="L557" s="61">
        <f t="shared" si="242"/>
        <v>100</v>
      </c>
    </row>
    <row r="558" spans="1:12" s="19" customFormat="1" ht="30">
      <c r="A558" s="58" t="s">
        <v>82</v>
      </c>
      <c r="B558" s="59" t="s">
        <v>284</v>
      </c>
      <c r="C558" s="59" t="s">
        <v>46</v>
      </c>
      <c r="D558" s="59" t="s">
        <v>17</v>
      </c>
      <c r="E558" s="37" t="s">
        <v>1150</v>
      </c>
      <c r="F558" s="59">
        <v>600</v>
      </c>
      <c r="G558" s="61"/>
      <c r="H558" s="61">
        <f>H559</f>
        <v>689.63210000000004</v>
      </c>
      <c r="I558" s="61">
        <f t="shared" si="247"/>
        <v>689.63210000000004</v>
      </c>
      <c r="J558" s="61">
        <f t="shared" si="247"/>
        <v>689.63210000000004</v>
      </c>
      <c r="K558" s="61">
        <v>0</v>
      </c>
      <c r="L558" s="61">
        <f t="shared" si="242"/>
        <v>100</v>
      </c>
    </row>
    <row r="559" spans="1:12" s="19" customFormat="1" ht="15">
      <c r="A559" s="58" t="s">
        <v>272</v>
      </c>
      <c r="B559" s="59" t="s">
        <v>284</v>
      </c>
      <c r="C559" s="59" t="s">
        <v>46</v>
      </c>
      <c r="D559" s="59" t="s">
        <v>17</v>
      </c>
      <c r="E559" s="37" t="s">
        <v>1150</v>
      </c>
      <c r="F559" s="59">
        <v>610</v>
      </c>
      <c r="G559" s="61"/>
      <c r="H559" s="61">
        <v>689.63210000000004</v>
      </c>
      <c r="I559" s="61">
        <v>689.63210000000004</v>
      </c>
      <c r="J559" s="61">
        <v>689.63210000000004</v>
      </c>
      <c r="K559" s="61">
        <v>0</v>
      </c>
      <c r="L559" s="61">
        <f t="shared" si="242"/>
        <v>100</v>
      </c>
    </row>
    <row r="560" spans="1:12" ht="15">
      <c r="A560" s="58" t="s">
        <v>306</v>
      </c>
      <c r="B560" s="59" t="s">
        <v>284</v>
      </c>
      <c r="C560" s="59" t="s">
        <v>46</v>
      </c>
      <c r="D560" s="59" t="s">
        <v>106</v>
      </c>
      <c r="E560" s="60" t="s">
        <v>0</v>
      </c>
      <c r="F560" s="60" t="s">
        <v>0</v>
      </c>
      <c r="G560" s="61">
        <v>854900.3</v>
      </c>
      <c r="H560" s="61">
        <f>H561+H596+H600</f>
        <v>1222242.727</v>
      </c>
      <c r="I560" s="61">
        <f t="shared" ref="I560:J560" si="248">I561+I596+I600</f>
        <v>1222242.727</v>
      </c>
      <c r="J560" s="61">
        <f t="shared" si="248"/>
        <v>1222242.727</v>
      </c>
      <c r="K560" s="61">
        <f t="shared" si="241"/>
        <v>142.96903709122572</v>
      </c>
      <c r="L560" s="61">
        <f t="shared" si="242"/>
        <v>100</v>
      </c>
    </row>
    <row r="561" spans="1:12" ht="30">
      <c r="A561" s="58" t="s">
        <v>140</v>
      </c>
      <c r="B561" s="59" t="s">
        <v>284</v>
      </c>
      <c r="C561" s="59" t="s">
        <v>46</v>
      </c>
      <c r="D561" s="59" t="s">
        <v>106</v>
      </c>
      <c r="E561" s="59" t="s">
        <v>141</v>
      </c>
      <c r="F561" s="60" t="s">
        <v>0</v>
      </c>
      <c r="G561" s="61">
        <v>854900.3</v>
      </c>
      <c r="H561" s="61">
        <f>H562+H569+H579</f>
        <v>1220955.75</v>
      </c>
      <c r="I561" s="61">
        <f t="shared" ref="I561:J561" si="249">I562+I569+I579</f>
        <v>1220955.75</v>
      </c>
      <c r="J561" s="61">
        <f t="shared" si="249"/>
        <v>1220955.75</v>
      </c>
      <c r="K561" s="61">
        <f t="shared" si="241"/>
        <v>142.81849591116062</v>
      </c>
      <c r="L561" s="61">
        <f t="shared" si="242"/>
        <v>100</v>
      </c>
    </row>
    <row r="562" spans="1:12" ht="45">
      <c r="A562" s="58" t="s">
        <v>307</v>
      </c>
      <c r="B562" s="59" t="s">
        <v>284</v>
      </c>
      <c r="C562" s="59" t="s">
        <v>46</v>
      </c>
      <c r="D562" s="59" t="s">
        <v>106</v>
      </c>
      <c r="E562" s="59" t="s">
        <v>308</v>
      </c>
      <c r="F562" s="60" t="s">
        <v>0</v>
      </c>
      <c r="G562" s="61">
        <v>64993.2</v>
      </c>
      <c r="H562" s="61">
        <f>H566+H563</f>
        <v>71475.3</v>
      </c>
      <c r="I562" s="61">
        <f t="shared" ref="I562:J562" si="250">I566+I563</f>
        <v>71475.3</v>
      </c>
      <c r="J562" s="61">
        <f t="shared" si="250"/>
        <v>71475.3</v>
      </c>
      <c r="K562" s="61">
        <f t="shared" si="241"/>
        <v>109.97350492051477</v>
      </c>
      <c r="L562" s="61">
        <f t="shared" si="242"/>
        <v>100</v>
      </c>
    </row>
    <row r="563" spans="1:12" s="19" customFormat="1" ht="30">
      <c r="A563" s="58" t="s">
        <v>310</v>
      </c>
      <c r="B563" s="59" t="s">
        <v>284</v>
      </c>
      <c r="C563" s="59" t="s">
        <v>46</v>
      </c>
      <c r="D563" s="59" t="s">
        <v>106</v>
      </c>
      <c r="E563" s="59" t="s">
        <v>1154</v>
      </c>
      <c r="F563" s="60"/>
      <c r="G563" s="61"/>
      <c r="H563" s="61">
        <f>H564</f>
        <v>6502.1</v>
      </c>
      <c r="I563" s="61">
        <f t="shared" ref="I563:J563" si="251">I564</f>
        <v>6502.1</v>
      </c>
      <c r="J563" s="61">
        <f t="shared" si="251"/>
        <v>6502.1</v>
      </c>
      <c r="K563" s="61">
        <v>0</v>
      </c>
      <c r="L563" s="61">
        <f t="shared" si="242"/>
        <v>100</v>
      </c>
    </row>
    <row r="564" spans="1:12" s="19" customFormat="1" ht="30">
      <c r="A564" s="58" t="s">
        <v>82</v>
      </c>
      <c r="B564" s="59" t="s">
        <v>284</v>
      </c>
      <c r="C564" s="59" t="s">
        <v>46</v>
      </c>
      <c r="D564" s="59" t="s">
        <v>106</v>
      </c>
      <c r="E564" s="59" t="s">
        <v>1154</v>
      </c>
      <c r="F564" s="59">
        <v>600</v>
      </c>
      <c r="G564" s="61"/>
      <c r="H564" s="61">
        <f>H565</f>
        <v>6502.1</v>
      </c>
      <c r="I564" s="61">
        <f t="shared" ref="I564:J564" si="252">I565</f>
        <v>6502.1</v>
      </c>
      <c r="J564" s="61">
        <f t="shared" si="252"/>
        <v>6502.1</v>
      </c>
      <c r="K564" s="61">
        <v>0</v>
      </c>
      <c r="L564" s="61">
        <f t="shared" si="242"/>
        <v>100</v>
      </c>
    </row>
    <row r="565" spans="1:12" s="19" customFormat="1" ht="15">
      <c r="A565" s="58" t="s">
        <v>272</v>
      </c>
      <c r="B565" s="59" t="s">
        <v>284</v>
      </c>
      <c r="C565" s="59" t="s">
        <v>46</v>
      </c>
      <c r="D565" s="59" t="s">
        <v>106</v>
      </c>
      <c r="E565" s="59" t="s">
        <v>1154</v>
      </c>
      <c r="F565" s="60">
        <v>610</v>
      </c>
      <c r="G565" s="61"/>
      <c r="H565" s="61">
        <v>6502.1</v>
      </c>
      <c r="I565" s="61">
        <v>6502.1</v>
      </c>
      <c r="J565" s="61">
        <v>6502.1</v>
      </c>
      <c r="K565" s="61">
        <v>0</v>
      </c>
      <c r="L565" s="61">
        <f t="shared" si="242"/>
        <v>100</v>
      </c>
    </row>
    <row r="566" spans="1:12" ht="30">
      <c r="A566" s="58" t="s">
        <v>76</v>
      </c>
      <c r="B566" s="59" t="s">
        <v>284</v>
      </c>
      <c r="C566" s="59" t="s">
        <v>46</v>
      </c>
      <c r="D566" s="59" t="s">
        <v>106</v>
      </c>
      <c r="E566" s="59" t="s">
        <v>309</v>
      </c>
      <c r="F566" s="60" t="s">
        <v>0</v>
      </c>
      <c r="G566" s="61">
        <v>64993.2</v>
      </c>
      <c r="H566" s="61">
        <f>H567</f>
        <v>64973.2</v>
      </c>
      <c r="I566" s="61">
        <f t="shared" ref="I566:J567" si="253">I567</f>
        <v>64973.2</v>
      </c>
      <c r="J566" s="61">
        <f t="shared" si="253"/>
        <v>64973.2</v>
      </c>
      <c r="K566" s="61">
        <f t="shared" si="241"/>
        <v>99.969227549959072</v>
      </c>
      <c r="L566" s="61">
        <f t="shared" si="242"/>
        <v>100</v>
      </c>
    </row>
    <row r="567" spans="1:12" ht="30">
      <c r="A567" s="58" t="s">
        <v>82</v>
      </c>
      <c r="B567" s="59" t="s">
        <v>284</v>
      </c>
      <c r="C567" s="59" t="s">
        <v>46</v>
      </c>
      <c r="D567" s="59" t="s">
        <v>106</v>
      </c>
      <c r="E567" s="59" t="s">
        <v>309</v>
      </c>
      <c r="F567" s="59" t="s">
        <v>83</v>
      </c>
      <c r="G567" s="61">
        <v>64993.2</v>
      </c>
      <c r="H567" s="61">
        <f>H568</f>
        <v>64973.2</v>
      </c>
      <c r="I567" s="61">
        <f t="shared" si="253"/>
        <v>64973.2</v>
      </c>
      <c r="J567" s="61">
        <f t="shared" si="253"/>
        <v>64973.2</v>
      </c>
      <c r="K567" s="61">
        <f t="shared" si="241"/>
        <v>99.969227549959072</v>
      </c>
      <c r="L567" s="61">
        <f t="shared" si="242"/>
        <v>100</v>
      </c>
    </row>
    <row r="568" spans="1:12" ht="15">
      <c r="A568" s="58" t="s">
        <v>272</v>
      </c>
      <c r="B568" s="59" t="s">
        <v>284</v>
      </c>
      <c r="C568" s="59" t="s">
        <v>46</v>
      </c>
      <c r="D568" s="59" t="s">
        <v>106</v>
      </c>
      <c r="E568" s="59" t="s">
        <v>309</v>
      </c>
      <c r="F568" s="59" t="s">
        <v>273</v>
      </c>
      <c r="G568" s="61">
        <v>64993.2</v>
      </c>
      <c r="H568" s="61">
        <v>64973.2</v>
      </c>
      <c r="I568" s="61">
        <v>64973.2</v>
      </c>
      <c r="J568" s="61">
        <v>64973.2</v>
      </c>
      <c r="K568" s="61">
        <f t="shared" si="241"/>
        <v>99.969227549959072</v>
      </c>
      <c r="L568" s="61">
        <f t="shared" si="242"/>
        <v>100</v>
      </c>
    </row>
    <row r="569" spans="1:12" ht="75">
      <c r="A569" s="58" t="s">
        <v>292</v>
      </c>
      <c r="B569" s="59" t="s">
        <v>284</v>
      </c>
      <c r="C569" s="59" t="s">
        <v>46</v>
      </c>
      <c r="D569" s="59" t="s">
        <v>106</v>
      </c>
      <c r="E569" s="59" t="s">
        <v>293</v>
      </c>
      <c r="F569" s="60" t="s">
        <v>0</v>
      </c>
      <c r="G569" s="61">
        <v>116823.4</v>
      </c>
      <c r="H569" s="61">
        <f>H570+H573+H576</f>
        <v>103639.9</v>
      </c>
      <c r="I569" s="61">
        <f t="shared" ref="I569:J569" si="254">I570+I573+I576</f>
        <v>103639.9</v>
      </c>
      <c r="J569" s="61">
        <f t="shared" si="254"/>
        <v>103639.9</v>
      </c>
      <c r="K569" s="61">
        <f t="shared" si="241"/>
        <v>88.71501771049293</v>
      </c>
      <c r="L569" s="61">
        <f t="shared" si="242"/>
        <v>100</v>
      </c>
    </row>
    <row r="570" spans="1:12" ht="30">
      <c r="A570" s="58" t="s">
        <v>310</v>
      </c>
      <c r="B570" s="59" t="s">
        <v>284</v>
      </c>
      <c r="C570" s="59" t="s">
        <v>46</v>
      </c>
      <c r="D570" s="59" t="s">
        <v>106</v>
      </c>
      <c r="E570" s="59" t="s">
        <v>311</v>
      </c>
      <c r="F570" s="60" t="s">
        <v>0</v>
      </c>
      <c r="G570" s="61">
        <v>6502.1</v>
      </c>
      <c r="H570" s="61">
        <f>H571</f>
        <v>0</v>
      </c>
      <c r="I570" s="61">
        <f t="shared" ref="I570:J571" si="255">I571</f>
        <v>0</v>
      </c>
      <c r="J570" s="61">
        <f t="shared" si="255"/>
        <v>0</v>
      </c>
      <c r="K570" s="61">
        <f t="shared" si="241"/>
        <v>0</v>
      </c>
      <c r="L570" s="61">
        <v>0</v>
      </c>
    </row>
    <row r="571" spans="1:12" ht="30">
      <c r="A571" s="58" t="s">
        <v>82</v>
      </c>
      <c r="B571" s="59" t="s">
        <v>284</v>
      </c>
      <c r="C571" s="59" t="s">
        <v>46</v>
      </c>
      <c r="D571" s="59" t="s">
        <v>106</v>
      </c>
      <c r="E571" s="59" t="s">
        <v>311</v>
      </c>
      <c r="F571" s="59" t="s">
        <v>83</v>
      </c>
      <c r="G571" s="61">
        <v>6502.1</v>
      </c>
      <c r="H571" s="61">
        <f>H572</f>
        <v>0</v>
      </c>
      <c r="I571" s="61">
        <f t="shared" si="255"/>
        <v>0</v>
      </c>
      <c r="J571" s="61">
        <f t="shared" si="255"/>
        <v>0</v>
      </c>
      <c r="K571" s="61">
        <f t="shared" si="241"/>
        <v>0</v>
      </c>
      <c r="L571" s="61">
        <v>0</v>
      </c>
    </row>
    <row r="572" spans="1:12" ht="15">
      <c r="A572" s="58" t="s">
        <v>272</v>
      </c>
      <c r="B572" s="59" t="s">
        <v>284</v>
      </c>
      <c r="C572" s="59" t="s">
        <v>46</v>
      </c>
      <c r="D572" s="59" t="s">
        <v>106</v>
      </c>
      <c r="E572" s="59" t="s">
        <v>311</v>
      </c>
      <c r="F572" s="59" t="s">
        <v>273</v>
      </c>
      <c r="G572" s="61">
        <v>6502.1</v>
      </c>
      <c r="H572" s="61">
        <v>0</v>
      </c>
      <c r="I572" s="61">
        <v>0</v>
      </c>
      <c r="J572" s="61">
        <v>0</v>
      </c>
      <c r="K572" s="61">
        <f t="shared" si="241"/>
        <v>0</v>
      </c>
      <c r="L572" s="61">
        <v>0</v>
      </c>
    </row>
    <row r="573" spans="1:12" ht="30">
      <c r="A573" s="58" t="s">
        <v>76</v>
      </c>
      <c r="B573" s="59" t="s">
        <v>284</v>
      </c>
      <c r="C573" s="59" t="s">
        <v>46</v>
      </c>
      <c r="D573" s="59" t="s">
        <v>106</v>
      </c>
      <c r="E573" s="59" t="s">
        <v>294</v>
      </c>
      <c r="F573" s="60" t="s">
        <v>0</v>
      </c>
      <c r="G573" s="61">
        <v>108999.8</v>
      </c>
      <c r="H573" s="61">
        <f>H574</f>
        <v>103639.9</v>
      </c>
      <c r="I573" s="61">
        <f t="shared" ref="I573:J574" si="256">I574</f>
        <v>103639.9</v>
      </c>
      <c r="J573" s="61">
        <f t="shared" si="256"/>
        <v>103639.9</v>
      </c>
      <c r="K573" s="61">
        <f t="shared" si="241"/>
        <v>95.082651527800962</v>
      </c>
      <c r="L573" s="61">
        <f t="shared" si="242"/>
        <v>100</v>
      </c>
    </row>
    <row r="574" spans="1:12" ht="30">
      <c r="A574" s="58" t="s">
        <v>82</v>
      </c>
      <c r="B574" s="59" t="s">
        <v>284</v>
      </c>
      <c r="C574" s="59" t="s">
        <v>46</v>
      </c>
      <c r="D574" s="59" t="s">
        <v>106</v>
      </c>
      <c r="E574" s="59" t="s">
        <v>294</v>
      </c>
      <c r="F574" s="59" t="s">
        <v>83</v>
      </c>
      <c r="G574" s="61">
        <v>108999.8</v>
      </c>
      <c r="H574" s="61">
        <f>H575</f>
        <v>103639.9</v>
      </c>
      <c r="I574" s="61">
        <f t="shared" si="256"/>
        <v>103639.9</v>
      </c>
      <c r="J574" s="61">
        <f t="shared" si="256"/>
        <v>103639.9</v>
      </c>
      <c r="K574" s="61">
        <f t="shared" si="241"/>
        <v>95.082651527800962</v>
      </c>
      <c r="L574" s="61">
        <f t="shared" si="242"/>
        <v>100</v>
      </c>
    </row>
    <row r="575" spans="1:12" ht="15">
      <c r="A575" s="58" t="s">
        <v>272</v>
      </c>
      <c r="B575" s="59" t="s">
        <v>284</v>
      </c>
      <c r="C575" s="59" t="s">
        <v>46</v>
      </c>
      <c r="D575" s="59" t="s">
        <v>106</v>
      </c>
      <c r="E575" s="59" t="s">
        <v>294</v>
      </c>
      <c r="F575" s="59" t="s">
        <v>273</v>
      </c>
      <c r="G575" s="61">
        <v>108999.8</v>
      </c>
      <c r="H575" s="61">
        <v>103639.9</v>
      </c>
      <c r="I575" s="61">
        <v>103639.9</v>
      </c>
      <c r="J575" s="61">
        <v>103639.9</v>
      </c>
      <c r="K575" s="61">
        <f t="shared" si="241"/>
        <v>95.082651527800962</v>
      </c>
      <c r="L575" s="61">
        <f t="shared" si="242"/>
        <v>100</v>
      </c>
    </row>
    <row r="576" spans="1:12" ht="45">
      <c r="A576" s="58" t="s">
        <v>312</v>
      </c>
      <c r="B576" s="59" t="s">
        <v>284</v>
      </c>
      <c r="C576" s="59" t="s">
        <v>46</v>
      </c>
      <c r="D576" s="59" t="s">
        <v>106</v>
      </c>
      <c r="E576" s="59" t="s">
        <v>313</v>
      </c>
      <c r="F576" s="60" t="s">
        <v>0</v>
      </c>
      <c r="G576" s="61">
        <v>1321.5</v>
      </c>
      <c r="H576" s="61">
        <f>H577</f>
        <v>0</v>
      </c>
      <c r="I576" s="61">
        <f t="shared" ref="I576:J577" si="257">I577</f>
        <v>0</v>
      </c>
      <c r="J576" s="61">
        <f t="shared" si="257"/>
        <v>0</v>
      </c>
      <c r="K576" s="61">
        <f t="shared" si="241"/>
        <v>0</v>
      </c>
      <c r="L576" s="61">
        <v>0</v>
      </c>
    </row>
    <row r="577" spans="1:12" ht="30">
      <c r="A577" s="58" t="s">
        <v>82</v>
      </c>
      <c r="B577" s="59" t="s">
        <v>284</v>
      </c>
      <c r="C577" s="59" t="s">
        <v>46</v>
      </c>
      <c r="D577" s="59" t="s">
        <v>106</v>
      </c>
      <c r="E577" s="59" t="s">
        <v>313</v>
      </c>
      <c r="F577" s="59" t="s">
        <v>83</v>
      </c>
      <c r="G577" s="61">
        <v>1321.5</v>
      </c>
      <c r="H577" s="61">
        <f>H578</f>
        <v>0</v>
      </c>
      <c r="I577" s="61">
        <f t="shared" si="257"/>
        <v>0</v>
      </c>
      <c r="J577" s="61">
        <f t="shared" si="257"/>
        <v>0</v>
      </c>
      <c r="K577" s="61">
        <f t="shared" si="241"/>
        <v>0</v>
      </c>
      <c r="L577" s="61">
        <v>0</v>
      </c>
    </row>
    <row r="578" spans="1:12" ht="15">
      <c r="A578" s="58" t="s">
        <v>272</v>
      </c>
      <c r="B578" s="59" t="s">
        <v>284</v>
      </c>
      <c r="C578" s="59" t="s">
        <v>46</v>
      </c>
      <c r="D578" s="59" t="s">
        <v>106</v>
      </c>
      <c r="E578" s="59" t="s">
        <v>313</v>
      </c>
      <c r="F578" s="59" t="s">
        <v>273</v>
      </c>
      <c r="G578" s="61">
        <v>1321.5</v>
      </c>
      <c r="H578" s="61">
        <v>0</v>
      </c>
      <c r="I578" s="61">
        <v>0</v>
      </c>
      <c r="J578" s="61">
        <v>0</v>
      </c>
      <c r="K578" s="61">
        <f t="shared" si="241"/>
        <v>0</v>
      </c>
      <c r="L578" s="61">
        <v>0</v>
      </c>
    </row>
    <row r="579" spans="1:12" ht="30">
      <c r="A579" s="58" t="s">
        <v>314</v>
      </c>
      <c r="B579" s="59" t="s">
        <v>284</v>
      </c>
      <c r="C579" s="59" t="s">
        <v>46</v>
      </c>
      <c r="D579" s="59" t="s">
        <v>106</v>
      </c>
      <c r="E579" s="59" t="s">
        <v>315</v>
      </c>
      <c r="F579" s="60" t="s">
        <v>0</v>
      </c>
      <c r="G579" s="61">
        <v>673083.7</v>
      </c>
      <c r="H579" s="61">
        <f>H580+H591+H585+H588</f>
        <v>1045840.55</v>
      </c>
      <c r="I579" s="61">
        <f t="shared" ref="I579:J579" si="258">I580+I591+I585+I588</f>
        <v>1045840.55</v>
      </c>
      <c r="J579" s="61">
        <f t="shared" si="258"/>
        <v>1045840.55</v>
      </c>
      <c r="K579" s="61">
        <f t="shared" si="241"/>
        <v>155.38046011216736</v>
      </c>
      <c r="L579" s="61">
        <f t="shared" si="242"/>
        <v>100</v>
      </c>
    </row>
    <row r="580" spans="1:12" ht="30">
      <c r="A580" s="58" t="s">
        <v>316</v>
      </c>
      <c r="B580" s="59" t="s">
        <v>284</v>
      </c>
      <c r="C580" s="59" t="s">
        <v>46</v>
      </c>
      <c r="D580" s="59" t="s">
        <v>106</v>
      </c>
      <c r="E580" s="59" t="s">
        <v>317</v>
      </c>
      <c r="F580" s="60" t="s">
        <v>0</v>
      </c>
      <c r="G580" s="61">
        <v>145183.1</v>
      </c>
      <c r="H580" s="61">
        <f>H581+H583</f>
        <v>170426.5</v>
      </c>
      <c r="I580" s="61">
        <f t="shared" ref="I580:J580" si="259">I581+I583</f>
        <v>170426.5</v>
      </c>
      <c r="J580" s="61">
        <f t="shared" si="259"/>
        <v>170426.5</v>
      </c>
      <c r="K580" s="61">
        <f t="shared" si="241"/>
        <v>117.38728543473724</v>
      </c>
      <c r="L580" s="61">
        <f t="shared" si="242"/>
        <v>100</v>
      </c>
    </row>
    <row r="581" spans="1:12" ht="30">
      <c r="A581" s="58" t="s">
        <v>64</v>
      </c>
      <c r="B581" s="59" t="s">
        <v>284</v>
      </c>
      <c r="C581" s="59" t="s">
        <v>46</v>
      </c>
      <c r="D581" s="59" t="s">
        <v>106</v>
      </c>
      <c r="E581" s="59" t="s">
        <v>317</v>
      </c>
      <c r="F581" s="59" t="s">
        <v>65</v>
      </c>
      <c r="G581" s="61">
        <v>1535.4</v>
      </c>
      <c r="H581" s="61">
        <f>H582</f>
        <v>1535.37275</v>
      </c>
      <c r="I581" s="61">
        <f t="shared" ref="I581:J581" si="260">I582</f>
        <v>1535.37275</v>
      </c>
      <c r="J581" s="61">
        <f t="shared" si="260"/>
        <v>1535.37275</v>
      </c>
      <c r="K581" s="61">
        <f t="shared" si="241"/>
        <v>99.998225218184174</v>
      </c>
      <c r="L581" s="61">
        <f t="shared" si="242"/>
        <v>100</v>
      </c>
    </row>
    <row r="582" spans="1:12" ht="30">
      <c r="A582" s="58" t="s">
        <v>66</v>
      </c>
      <c r="B582" s="59" t="s">
        <v>284</v>
      </c>
      <c r="C582" s="59" t="s">
        <v>46</v>
      </c>
      <c r="D582" s="59" t="s">
        <v>106</v>
      </c>
      <c r="E582" s="59" t="s">
        <v>317</v>
      </c>
      <c r="F582" s="59" t="s">
        <v>67</v>
      </c>
      <c r="G582" s="61">
        <v>1535.4</v>
      </c>
      <c r="H582" s="61">
        <v>1535.37275</v>
      </c>
      <c r="I582" s="61">
        <v>1535.37275</v>
      </c>
      <c r="J582" s="61">
        <v>1535.37275</v>
      </c>
      <c r="K582" s="61">
        <f t="shared" si="241"/>
        <v>99.998225218184174</v>
      </c>
      <c r="L582" s="61">
        <f t="shared" si="242"/>
        <v>100</v>
      </c>
    </row>
    <row r="583" spans="1:12" ht="15">
      <c r="A583" s="58" t="s">
        <v>68</v>
      </c>
      <c r="B583" s="59" t="s">
        <v>284</v>
      </c>
      <c r="C583" s="59" t="s">
        <v>46</v>
      </c>
      <c r="D583" s="59" t="s">
        <v>106</v>
      </c>
      <c r="E583" s="59" t="s">
        <v>317</v>
      </c>
      <c r="F583" s="59" t="s">
        <v>69</v>
      </c>
      <c r="G583" s="61">
        <v>143647.70000000001</v>
      </c>
      <c r="H583" s="61">
        <f>H584</f>
        <v>168891.12724999999</v>
      </c>
      <c r="I583" s="61">
        <f t="shared" ref="I583:J583" si="261">I584</f>
        <v>168891.12724999999</v>
      </c>
      <c r="J583" s="61">
        <f t="shared" si="261"/>
        <v>168891.12724999999</v>
      </c>
      <c r="K583" s="61">
        <f t="shared" si="241"/>
        <v>117.57315101460028</v>
      </c>
      <c r="L583" s="61">
        <f t="shared" si="242"/>
        <v>100</v>
      </c>
    </row>
    <row r="584" spans="1:12" ht="30">
      <c r="A584" s="58" t="s">
        <v>80</v>
      </c>
      <c r="B584" s="59" t="s">
        <v>284</v>
      </c>
      <c r="C584" s="59" t="s">
        <v>46</v>
      </c>
      <c r="D584" s="59" t="s">
        <v>106</v>
      </c>
      <c r="E584" s="59" t="s">
        <v>317</v>
      </c>
      <c r="F584" s="59" t="s">
        <v>81</v>
      </c>
      <c r="G584" s="61">
        <v>143647.70000000001</v>
      </c>
      <c r="H584" s="61">
        <v>168891.12724999999</v>
      </c>
      <c r="I584" s="61">
        <v>168891.12724999999</v>
      </c>
      <c r="J584" s="61">
        <v>168891.12724999999</v>
      </c>
      <c r="K584" s="61">
        <f t="shared" si="241"/>
        <v>117.57315101460028</v>
      </c>
      <c r="L584" s="61">
        <f t="shared" si="242"/>
        <v>100</v>
      </c>
    </row>
    <row r="585" spans="1:12" s="19" customFormat="1" ht="92.25" customHeight="1">
      <c r="A585" s="58" t="s">
        <v>1156</v>
      </c>
      <c r="B585" s="59" t="s">
        <v>284</v>
      </c>
      <c r="C585" s="59" t="s">
        <v>46</v>
      </c>
      <c r="D585" s="59" t="s">
        <v>106</v>
      </c>
      <c r="E585" s="59" t="s">
        <v>1155</v>
      </c>
      <c r="F585" s="59"/>
      <c r="G585" s="61"/>
      <c r="H585" s="61">
        <f>H586</f>
        <v>346584.2</v>
      </c>
      <c r="I585" s="61">
        <f t="shared" ref="I585:J586" si="262">I586</f>
        <v>346584.2</v>
      </c>
      <c r="J585" s="61">
        <f t="shared" si="262"/>
        <v>346584.2</v>
      </c>
      <c r="K585" s="61">
        <v>0</v>
      </c>
      <c r="L585" s="61">
        <f t="shared" si="242"/>
        <v>100</v>
      </c>
    </row>
    <row r="586" spans="1:12" s="19" customFormat="1" ht="15">
      <c r="A586" s="58" t="s">
        <v>68</v>
      </c>
      <c r="B586" s="59" t="s">
        <v>284</v>
      </c>
      <c r="C586" s="59" t="s">
        <v>46</v>
      </c>
      <c r="D586" s="59" t="s">
        <v>106</v>
      </c>
      <c r="E586" s="59" t="s">
        <v>1155</v>
      </c>
      <c r="F586" s="59">
        <v>300</v>
      </c>
      <c r="G586" s="61"/>
      <c r="H586" s="61">
        <f>H587</f>
        <v>346584.2</v>
      </c>
      <c r="I586" s="61">
        <f t="shared" si="262"/>
        <v>346584.2</v>
      </c>
      <c r="J586" s="61">
        <f t="shared" si="262"/>
        <v>346584.2</v>
      </c>
      <c r="K586" s="61">
        <v>0</v>
      </c>
      <c r="L586" s="61">
        <f t="shared" si="242"/>
        <v>100</v>
      </c>
    </row>
    <row r="587" spans="1:12" s="19" customFormat="1" ht="30">
      <c r="A587" s="58" t="s">
        <v>80</v>
      </c>
      <c r="B587" s="59" t="s">
        <v>284</v>
      </c>
      <c r="C587" s="59" t="s">
        <v>46</v>
      </c>
      <c r="D587" s="59" t="s">
        <v>106</v>
      </c>
      <c r="E587" s="59" t="s">
        <v>1155</v>
      </c>
      <c r="F587" s="59">
        <v>320</v>
      </c>
      <c r="G587" s="61"/>
      <c r="H587" s="61">
        <v>346584.2</v>
      </c>
      <c r="I587" s="61">
        <v>346584.2</v>
      </c>
      <c r="J587" s="61">
        <v>346584.2</v>
      </c>
      <c r="K587" s="61">
        <v>0</v>
      </c>
      <c r="L587" s="61">
        <f t="shared" si="242"/>
        <v>100</v>
      </c>
    </row>
    <row r="588" spans="1:12" s="19" customFormat="1" ht="30">
      <c r="A588" s="58" t="s">
        <v>76</v>
      </c>
      <c r="B588" s="59" t="s">
        <v>284</v>
      </c>
      <c r="C588" s="59" t="s">
        <v>46</v>
      </c>
      <c r="D588" s="59" t="s">
        <v>106</v>
      </c>
      <c r="E588" s="59" t="s">
        <v>1144</v>
      </c>
      <c r="F588" s="59"/>
      <c r="G588" s="61"/>
      <c r="H588" s="61">
        <f>H589</f>
        <v>929.25</v>
      </c>
      <c r="I588" s="61">
        <f t="shared" ref="I588:J589" si="263">I589</f>
        <v>929.25</v>
      </c>
      <c r="J588" s="61">
        <f t="shared" si="263"/>
        <v>929.25</v>
      </c>
      <c r="K588" s="61">
        <v>0</v>
      </c>
      <c r="L588" s="61">
        <f t="shared" si="242"/>
        <v>100</v>
      </c>
    </row>
    <row r="589" spans="1:12" s="19" customFormat="1" ht="30">
      <c r="A589" s="58" t="s">
        <v>82</v>
      </c>
      <c r="B589" s="59" t="s">
        <v>284</v>
      </c>
      <c r="C589" s="59" t="s">
        <v>46</v>
      </c>
      <c r="D589" s="59" t="s">
        <v>106</v>
      </c>
      <c r="E589" s="59" t="s">
        <v>1144</v>
      </c>
      <c r="F589" s="59">
        <v>600</v>
      </c>
      <c r="G589" s="61"/>
      <c r="H589" s="61">
        <f>H590</f>
        <v>929.25</v>
      </c>
      <c r="I589" s="61">
        <f t="shared" si="263"/>
        <v>929.25</v>
      </c>
      <c r="J589" s="61">
        <f t="shared" si="263"/>
        <v>929.25</v>
      </c>
      <c r="K589" s="61">
        <v>0</v>
      </c>
      <c r="L589" s="61">
        <f t="shared" si="242"/>
        <v>100</v>
      </c>
    </row>
    <row r="590" spans="1:12" s="19" customFormat="1" ht="15">
      <c r="A590" s="58" t="s">
        <v>272</v>
      </c>
      <c r="B590" s="59" t="s">
        <v>284</v>
      </c>
      <c r="C590" s="59" t="s">
        <v>46</v>
      </c>
      <c r="D590" s="59" t="s">
        <v>106</v>
      </c>
      <c r="E590" s="59" t="s">
        <v>1144</v>
      </c>
      <c r="F590" s="59">
        <v>610</v>
      </c>
      <c r="G590" s="61"/>
      <c r="H590" s="61">
        <v>929.25</v>
      </c>
      <c r="I590" s="61">
        <v>929.25</v>
      </c>
      <c r="J590" s="61">
        <v>929.25</v>
      </c>
      <c r="K590" s="61">
        <v>0</v>
      </c>
      <c r="L590" s="61">
        <f t="shared" si="242"/>
        <v>100</v>
      </c>
    </row>
    <row r="591" spans="1:12" ht="30">
      <c r="A591" s="58" t="s">
        <v>318</v>
      </c>
      <c r="B591" s="59" t="s">
        <v>284</v>
      </c>
      <c r="C591" s="59" t="s">
        <v>46</v>
      </c>
      <c r="D591" s="59" t="s">
        <v>106</v>
      </c>
      <c r="E591" s="59" t="s">
        <v>319</v>
      </c>
      <c r="F591" s="60" t="s">
        <v>0</v>
      </c>
      <c r="G591" s="61">
        <v>527900.6</v>
      </c>
      <c r="H591" s="61">
        <f>H592+H594</f>
        <v>527900.6</v>
      </c>
      <c r="I591" s="61">
        <f t="shared" ref="I591:J591" si="264">I592+I594</f>
        <v>527900.6</v>
      </c>
      <c r="J591" s="61">
        <f t="shared" si="264"/>
        <v>527900.6</v>
      </c>
      <c r="K591" s="61">
        <f t="shared" si="241"/>
        <v>100</v>
      </c>
      <c r="L591" s="61">
        <f t="shared" si="242"/>
        <v>100</v>
      </c>
    </row>
    <row r="592" spans="1:12" ht="30">
      <c r="A592" s="58" t="s">
        <v>64</v>
      </c>
      <c r="B592" s="59" t="s">
        <v>284</v>
      </c>
      <c r="C592" s="59" t="s">
        <v>46</v>
      </c>
      <c r="D592" s="59" t="s">
        <v>106</v>
      </c>
      <c r="E592" s="59" t="s">
        <v>319</v>
      </c>
      <c r="F592" s="59" t="s">
        <v>65</v>
      </c>
      <c r="G592" s="61">
        <v>5881</v>
      </c>
      <c r="H592" s="61">
        <f>H593</f>
        <v>5881</v>
      </c>
      <c r="I592" s="61">
        <f t="shared" ref="I592:J592" si="265">I593</f>
        <v>5881</v>
      </c>
      <c r="J592" s="61">
        <f t="shared" si="265"/>
        <v>5881</v>
      </c>
      <c r="K592" s="61">
        <f t="shared" si="241"/>
        <v>100</v>
      </c>
      <c r="L592" s="61">
        <f t="shared" si="242"/>
        <v>100</v>
      </c>
    </row>
    <row r="593" spans="1:12" ht="30">
      <c r="A593" s="58" t="s">
        <v>66</v>
      </c>
      <c r="B593" s="59" t="s">
        <v>284</v>
      </c>
      <c r="C593" s="59" t="s">
        <v>46</v>
      </c>
      <c r="D593" s="59" t="s">
        <v>106</v>
      </c>
      <c r="E593" s="59" t="s">
        <v>319</v>
      </c>
      <c r="F593" s="59" t="s">
        <v>67</v>
      </c>
      <c r="G593" s="61">
        <v>5881</v>
      </c>
      <c r="H593" s="61">
        <v>5881</v>
      </c>
      <c r="I593" s="61">
        <v>5881</v>
      </c>
      <c r="J593" s="61">
        <v>5881</v>
      </c>
      <c r="K593" s="61">
        <f t="shared" si="241"/>
        <v>100</v>
      </c>
      <c r="L593" s="61">
        <f t="shared" si="242"/>
        <v>100</v>
      </c>
    </row>
    <row r="594" spans="1:12" ht="15">
      <c r="A594" s="58" t="s">
        <v>68</v>
      </c>
      <c r="B594" s="59" t="s">
        <v>284</v>
      </c>
      <c r="C594" s="59" t="s">
        <v>46</v>
      </c>
      <c r="D594" s="59" t="s">
        <v>106</v>
      </c>
      <c r="E594" s="59" t="s">
        <v>319</v>
      </c>
      <c r="F594" s="59" t="s">
        <v>69</v>
      </c>
      <c r="G594" s="61">
        <v>522019.6</v>
      </c>
      <c r="H594" s="61">
        <f>H595</f>
        <v>522019.6</v>
      </c>
      <c r="I594" s="61">
        <f t="shared" ref="I594:J594" si="266">I595</f>
        <v>522019.6</v>
      </c>
      <c r="J594" s="61">
        <f t="shared" si="266"/>
        <v>522019.6</v>
      </c>
      <c r="K594" s="61">
        <f t="shared" si="241"/>
        <v>100</v>
      </c>
      <c r="L594" s="61">
        <f t="shared" si="242"/>
        <v>100</v>
      </c>
    </row>
    <row r="595" spans="1:12" ht="30">
      <c r="A595" s="58" t="s">
        <v>80</v>
      </c>
      <c r="B595" s="59" t="s">
        <v>284</v>
      </c>
      <c r="C595" s="59" t="s">
        <v>46</v>
      </c>
      <c r="D595" s="59" t="s">
        <v>106</v>
      </c>
      <c r="E595" s="59" t="s">
        <v>319</v>
      </c>
      <c r="F595" s="59" t="s">
        <v>81</v>
      </c>
      <c r="G595" s="61">
        <v>522019.6</v>
      </c>
      <c r="H595" s="61">
        <v>522019.6</v>
      </c>
      <c r="I595" s="61">
        <v>522019.6</v>
      </c>
      <c r="J595" s="61">
        <v>522019.6</v>
      </c>
      <c r="K595" s="61">
        <f t="shared" si="241"/>
        <v>100</v>
      </c>
      <c r="L595" s="61">
        <f t="shared" si="242"/>
        <v>100</v>
      </c>
    </row>
    <row r="596" spans="1:12" s="19" customFormat="1" ht="15">
      <c r="A596" s="58" t="s">
        <v>641</v>
      </c>
      <c r="B596" s="59" t="s">
        <v>284</v>
      </c>
      <c r="C596" s="59" t="s">
        <v>46</v>
      </c>
      <c r="D596" s="59" t="s">
        <v>106</v>
      </c>
      <c r="E596" s="37" t="s">
        <v>642</v>
      </c>
      <c r="F596" s="59"/>
      <c r="G596" s="61"/>
      <c r="H596" s="61">
        <f>H597</f>
        <v>1256.4000000000001</v>
      </c>
      <c r="I596" s="61">
        <f t="shared" ref="I596:J598" si="267">I597</f>
        <v>1256.4000000000001</v>
      </c>
      <c r="J596" s="61">
        <f t="shared" si="267"/>
        <v>1256.4000000000001</v>
      </c>
      <c r="K596" s="61">
        <v>0</v>
      </c>
      <c r="L596" s="61">
        <f t="shared" si="242"/>
        <v>100</v>
      </c>
    </row>
    <row r="597" spans="1:12" s="19" customFormat="1" ht="15">
      <c r="A597" s="58" t="s">
        <v>641</v>
      </c>
      <c r="B597" s="59" t="s">
        <v>284</v>
      </c>
      <c r="C597" s="59" t="s">
        <v>46</v>
      </c>
      <c r="D597" s="59" t="s">
        <v>106</v>
      </c>
      <c r="E597" s="37" t="s">
        <v>643</v>
      </c>
      <c r="F597" s="59"/>
      <c r="G597" s="61"/>
      <c r="H597" s="61">
        <f>H598</f>
        <v>1256.4000000000001</v>
      </c>
      <c r="I597" s="61">
        <f t="shared" si="267"/>
        <v>1256.4000000000001</v>
      </c>
      <c r="J597" s="61">
        <f t="shared" si="267"/>
        <v>1256.4000000000001</v>
      </c>
      <c r="K597" s="61">
        <v>0</v>
      </c>
      <c r="L597" s="61">
        <f t="shared" si="242"/>
        <v>100</v>
      </c>
    </row>
    <row r="598" spans="1:12" s="19" customFormat="1" ht="30">
      <c r="A598" s="58" t="s">
        <v>82</v>
      </c>
      <c r="B598" s="59" t="s">
        <v>284</v>
      </c>
      <c r="C598" s="59" t="s">
        <v>46</v>
      </c>
      <c r="D598" s="59" t="s">
        <v>106</v>
      </c>
      <c r="E598" s="37" t="s">
        <v>643</v>
      </c>
      <c r="F598" s="59">
        <v>600</v>
      </c>
      <c r="G598" s="61"/>
      <c r="H598" s="61">
        <f>H599</f>
        <v>1256.4000000000001</v>
      </c>
      <c r="I598" s="61">
        <f t="shared" si="267"/>
        <v>1256.4000000000001</v>
      </c>
      <c r="J598" s="61">
        <f t="shared" si="267"/>
        <v>1256.4000000000001</v>
      </c>
      <c r="K598" s="61">
        <v>0</v>
      </c>
      <c r="L598" s="61">
        <f t="shared" si="242"/>
        <v>100</v>
      </c>
    </row>
    <row r="599" spans="1:12" s="19" customFormat="1" ht="15">
      <c r="A599" s="58" t="s">
        <v>272</v>
      </c>
      <c r="B599" s="59" t="s">
        <v>284</v>
      </c>
      <c r="C599" s="59" t="s">
        <v>46</v>
      </c>
      <c r="D599" s="59" t="s">
        <v>106</v>
      </c>
      <c r="E599" s="37" t="s">
        <v>643</v>
      </c>
      <c r="F599" s="59">
        <v>610</v>
      </c>
      <c r="G599" s="61"/>
      <c r="H599" s="61">
        <v>1256.4000000000001</v>
      </c>
      <c r="I599" s="61">
        <v>1256.4000000000001</v>
      </c>
      <c r="J599" s="61">
        <v>1256.4000000000001</v>
      </c>
      <c r="K599" s="61">
        <v>0</v>
      </c>
      <c r="L599" s="61">
        <f t="shared" si="242"/>
        <v>100</v>
      </c>
    </row>
    <row r="600" spans="1:12" s="19" customFormat="1" ht="49.5" customHeight="1">
      <c r="A600" s="58" t="s">
        <v>1153</v>
      </c>
      <c r="B600" s="59" t="s">
        <v>284</v>
      </c>
      <c r="C600" s="59" t="s">
        <v>46</v>
      </c>
      <c r="D600" s="59" t="s">
        <v>106</v>
      </c>
      <c r="E600" s="37" t="s">
        <v>1148</v>
      </c>
      <c r="F600" s="59"/>
      <c r="G600" s="61"/>
      <c r="H600" s="61">
        <f>H601</f>
        <v>30.577000000000002</v>
      </c>
      <c r="I600" s="61">
        <f t="shared" ref="I600:J602" si="268">I601</f>
        <v>30.577000000000002</v>
      </c>
      <c r="J600" s="61">
        <f t="shared" si="268"/>
        <v>30.577000000000002</v>
      </c>
      <c r="K600" s="61">
        <v>0</v>
      </c>
      <c r="L600" s="61">
        <f t="shared" si="242"/>
        <v>100</v>
      </c>
    </row>
    <row r="601" spans="1:12" s="19" customFormat="1" ht="123" customHeight="1">
      <c r="A601" s="58" t="s">
        <v>1152</v>
      </c>
      <c r="B601" s="59" t="s">
        <v>284</v>
      </c>
      <c r="C601" s="59" t="s">
        <v>46</v>
      </c>
      <c r="D601" s="59" t="s">
        <v>106</v>
      </c>
      <c r="E601" s="37" t="s">
        <v>1149</v>
      </c>
      <c r="F601" s="59"/>
      <c r="G601" s="61"/>
      <c r="H601" s="61">
        <f>H602</f>
        <v>30.577000000000002</v>
      </c>
      <c r="I601" s="61">
        <f t="shared" si="268"/>
        <v>30.577000000000002</v>
      </c>
      <c r="J601" s="61">
        <f t="shared" si="268"/>
        <v>30.577000000000002</v>
      </c>
      <c r="K601" s="61">
        <v>0</v>
      </c>
      <c r="L601" s="61">
        <f t="shared" si="242"/>
        <v>100</v>
      </c>
    </row>
    <row r="602" spans="1:12" s="19" customFormat="1" ht="122.25" customHeight="1">
      <c r="A602" s="64" t="s">
        <v>1151</v>
      </c>
      <c r="B602" s="59" t="s">
        <v>284</v>
      </c>
      <c r="C602" s="59" t="s">
        <v>46</v>
      </c>
      <c r="D602" s="59" t="s">
        <v>106</v>
      </c>
      <c r="E602" s="37" t="s">
        <v>1150</v>
      </c>
      <c r="F602" s="59"/>
      <c r="G602" s="61"/>
      <c r="H602" s="61">
        <f>H603</f>
        <v>30.577000000000002</v>
      </c>
      <c r="I602" s="61">
        <f t="shared" si="268"/>
        <v>30.577000000000002</v>
      </c>
      <c r="J602" s="61">
        <f t="shared" si="268"/>
        <v>30.577000000000002</v>
      </c>
      <c r="K602" s="61">
        <v>0</v>
      </c>
      <c r="L602" s="61">
        <f t="shared" si="242"/>
        <v>100</v>
      </c>
    </row>
    <row r="603" spans="1:12" s="19" customFormat="1" ht="30">
      <c r="A603" s="58" t="s">
        <v>82</v>
      </c>
      <c r="B603" s="59" t="s">
        <v>284</v>
      </c>
      <c r="C603" s="59" t="s">
        <v>46</v>
      </c>
      <c r="D603" s="59" t="s">
        <v>106</v>
      </c>
      <c r="E603" s="37" t="s">
        <v>1150</v>
      </c>
      <c r="F603" s="59">
        <v>600</v>
      </c>
      <c r="G603" s="61"/>
      <c r="H603" s="61">
        <f>H604+H605</f>
        <v>30.577000000000002</v>
      </c>
      <c r="I603" s="61">
        <f t="shared" ref="I603:J603" si="269">I604+I605</f>
        <v>30.577000000000002</v>
      </c>
      <c r="J603" s="61">
        <f t="shared" si="269"/>
        <v>30.577000000000002</v>
      </c>
      <c r="K603" s="61">
        <v>0</v>
      </c>
      <c r="L603" s="61">
        <f t="shared" si="242"/>
        <v>100</v>
      </c>
    </row>
    <row r="604" spans="1:12" s="19" customFormat="1" ht="15">
      <c r="A604" s="58" t="s">
        <v>272</v>
      </c>
      <c r="B604" s="59" t="s">
        <v>284</v>
      </c>
      <c r="C604" s="59" t="s">
        <v>46</v>
      </c>
      <c r="D604" s="59" t="s">
        <v>106</v>
      </c>
      <c r="E604" s="37" t="s">
        <v>1150</v>
      </c>
      <c r="F604" s="59">
        <v>610</v>
      </c>
      <c r="G604" s="61"/>
      <c r="H604" s="61">
        <v>29.9649</v>
      </c>
      <c r="I604" s="61">
        <v>29.9649</v>
      </c>
      <c r="J604" s="61">
        <v>29.9649</v>
      </c>
      <c r="K604" s="61">
        <v>0</v>
      </c>
      <c r="L604" s="61">
        <f t="shared" si="242"/>
        <v>100</v>
      </c>
    </row>
    <row r="605" spans="1:12" s="19" customFormat="1" ht="15">
      <c r="A605" s="58" t="s">
        <v>84</v>
      </c>
      <c r="B605" s="59" t="s">
        <v>284</v>
      </c>
      <c r="C605" s="59" t="s">
        <v>46</v>
      </c>
      <c r="D605" s="59" t="s">
        <v>106</v>
      </c>
      <c r="E605" s="37" t="s">
        <v>1150</v>
      </c>
      <c r="F605" s="59">
        <v>620</v>
      </c>
      <c r="G605" s="61"/>
      <c r="H605" s="61">
        <v>0.61209999999999998</v>
      </c>
      <c r="I605" s="61">
        <v>0.61209999999999998</v>
      </c>
      <c r="J605" s="61">
        <v>0.61209999999999998</v>
      </c>
      <c r="K605" s="61">
        <v>0</v>
      </c>
      <c r="L605" s="61">
        <f t="shared" si="242"/>
        <v>100</v>
      </c>
    </row>
    <row r="606" spans="1:12" ht="15">
      <c r="A606" s="58" t="s">
        <v>320</v>
      </c>
      <c r="B606" s="59" t="s">
        <v>284</v>
      </c>
      <c r="C606" s="59" t="s">
        <v>46</v>
      </c>
      <c r="D606" s="59" t="s">
        <v>19</v>
      </c>
      <c r="E606" s="60" t="s">
        <v>0</v>
      </c>
      <c r="F606" s="60" t="s">
        <v>0</v>
      </c>
      <c r="G606" s="61">
        <v>71013.899999999994</v>
      </c>
      <c r="H606" s="61">
        <f>H607</f>
        <v>73951.8</v>
      </c>
      <c r="I606" s="61">
        <f t="shared" ref="I606:J607" si="270">I607</f>
        <v>73951.8</v>
      </c>
      <c r="J606" s="61">
        <f t="shared" si="270"/>
        <v>73365.767000000007</v>
      </c>
      <c r="K606" s="61">
        <f t="shared" si="241"/>
        <v>103.31184035801444</v>
      </c>
      <c r="L606" s="61">
        <f t="shared" si="242"/>
        <v>99.207547348408013</v>
      </c>
    </row>
    <row r="607" spans="1:12" ht="30">
      <c r="A607" s="58" t="s">
        <v>140</v>
      </c>
      <c r="B607" s="59" t="s">
        <v>284</v>
      </c>
      <c r="C607" s="59" t="s">
        <v>46</v>
      </c>
      <c r="D607" s="59" t="s">
        <v>19</v>
      </c>
      <c r="E607" s="59" t="s">
        <v>141</v>
      </c>
      <c r="F607" s="60" t="s">
        <v>0</v>
      </c>
      <c r="G607" s="61">
        <v>71013.899999999994</v>
      </c>
      <c r="H607" s="61">
        <f>H608</f>
        <v>73951.8</v>
      </c>
      <c r="I607" s="61">
        <f t="shared" si="270"/>
        <v>73951.8</v>
      </c>
      <c r="J607" s="61">
        <f t="shared" si="270"/>
        <v>73365.767000000007</v>
      </c>
      <c r="K607" s="61">
        <f t="shared" si="241"/>
        <v>103.31184035801444</v>
      </c>
      <c r="L607" s="61">
        <f t="shared" si="242"/>
        <v>99.207547348408013</v>
      </c>
    </row>
    <row r="608" spans="1:12" ht="67.5" customHeight="1">
      <c r="A608" s="58" t="s">
        <v>292</v>
      </c>
      <c r="B608" s="59" t="s">
        <v>284</v>
      </c>
      <c r="C608" s="59" t="s">
        <v>46</v>
      </c>
      <c r="D608" s="59" t="s">
        <v>19</v>
      </c>
      <c r="E608" s="59" t="s">
        <v>293</v>
      </c>
      <c r="F608" s="60" t="s">
        <v>0</v>
      </c>
      <c r="G608" s="61">
        <v>71013.899999999994</v>
      </c>
      <c r="H608" s="61">
        <f>H609+H612</f>
        <v>73951.8</v>
      </c>
      <c r="I608" s="61">
        <f t="shared" ref="I608:J608" si="271">I609+I612</f>
        <v>73951.8</v>
      </c>
      <c r="J608" s="61">
        <f t="shared" si="271"/>
        <v>73365.767000000007</v>
      </c>
      <c r="K608" s="61">
        <f t="shared" si="241"/>
        <v>103.31184035801444</v>
      </c>
      <c r="L608" s="61">
        <f t="shared" si="242"/>
        <v>99.207547348408013</v>
      </c>
    </row>
    <row r="609" spans="1:12" ht="30">
      <c r="A609" s="58" t="s">
        <v>76</v>
      </c>
      <c r="B609" s="59" t="s">
        <v>284</v>
      </c>
      <c r="C609" s="59" t="s">
        <v>46</v>
      </c>
      <c r="D609" s="59" t="s">
        <v>19</v>
      </c>
      <c r="E609" s="59" t="s">
        <v>294</v>
      </c>
      <c r="F609" s="60" t="s">
        <v>0</v>
      </c>
      <c r="G609" s="61">
        <v>70135.100000000006</v>
      </c>
      <c r="H609" s="61">
        <f>H610</f>
        <v>73073</v>
      </c>
      <c r="I609" s="61">
        <f t="shared" ref="I609:J610" si="272">I610</f>
        <v>73073</v>
      </c>
      <c r="J609" s="61">
        <f t="shared" si="272"/>
        <v>73073</v>
      </c>
      <c r="K609" s="61">
        <f t="shared" si="241"/>
        <v>104.18891539329094</v>
      </c>
      <c r="L609" s="61">
        <f t="shared" si="242"/>
        <v>100</v>
      </c>
    </row>
    <row r="610" spans="1:12" ht="30">
      <c r="A610" s="58" t="s">
        <v>82</v>
      </c>
      <c r="B610" s="59" t="s">
        <v>284</v>
      </c>
      <c r="C610" s="59" t="s">
        <v>46</v>
      </c>
      <c r="D610" s="59" t="s">
        <v>19</v>
      </c>
      <c r="E610" s="59" t="s">
        <v>294</v>
      </c>
      <c r="F610" s="59" t="s">
        <v>83</v>
      </c>
      <c r="G610" s="61">
        <v>70135.100000000006</v>
      </c>
      <c r="H610" s="61">
        <f>H611</f>
        <v>73073</v>
      </c>
      <c r="I610" s="61">
        <f t="shared" si="272"/>
        <v>73073</v>
      </c>
      <c r="J610" s="61">
        <f t="shared" si="272"/>
        <v>73073</v>
      </c>
      <c r="K610" s="61">
        <f t="shared" si="241"/>
        <v>104.18891539329094</v>
      </c>
      <c r="L610" s="61">
        <f t="shared" si="242"/>
        <v>100</v>
      </c>
    </row>
    <row r="611" spans="1:12" ht="15">
      <c r="A611" s="58" t="s">
        <v>272</v>
      </c>
      <c r="B611" s="59" t="s">
        <v>284</v>
      </c>
      <c r="C611" s="59" t="s">
        <v>46</v>
      </c>
      <c r="D611" s="59" t="s">
        <v>19</v>
      </c>
      <c r="E611" s="59" t="s">
        <v>294</v>
      </c>
      <c r="F611" s="59" t="s">
        <v>273</v>
      </c>
      <c r="G611" s="61">
        <v>70135.100000000006</v>
      </c>
      <c r="H611" s="61">
        <v>73073</v>
      </c>
      <c r="I611" s="61">
        <v>73073</v>
      </c>
      <c r="J611" s="61">
        <v>73073</v>
      </c>
      <c r="K611" s="61">
        <f t="shared" si="241"/>
        <v>104.18891539329094</v>
      </c>
      <c r="L611" s="61">
        <f t="shared" si="242"/>
        <v>100</v>
      </c>
    </row>
    <row r="612" spans="1:12" ht="15">
      <c r="A612" s="58" t="s">
        <v>304</v>
      </c>
      <c r="B612" s="59" t="s">
        <v>284</v>
      </c>
      <c r="C612" s="59" t="s">
        <v>46</v>
      </c>
      <c r="D612" s="59" t="s">
        <v>19</v>
      </c>
      <c r="E612" s="59" t="s">
        <v>321</v>
      </c>
      <c r="F612" s="60" t="s">
        <v>0</v>
      </c>
      <c r="G612" s="61">
        <v>878.8</v>
      </c>
      <c r="H612" s="61">
        <f>H613</f>
        <v>878.8</v>
      </c>
      <c r="I612" s="61">
        <f t="shared" ref="I612:J613" si="273">I613</f>
        <v>878.8</v>
      </c>
      <c r="J612" s="61">
        <f t="shared" si="273"/>
        <v>292.767</v>
      </c>
      <c r="K612" s="61">
        <f t="shared" si="241"/>
        <v>33.314406008192989</v>
      </c>
      <c r="L612" s="61">
        <f t="shared" si="242"/>
        <v>33.314406008192989</v>
      </c>
    </row>
    <row r="613" spans="1:12" ht="15">
      <c r="A613" s="58" t="s">
        <v>72</v>
      </c>
      <c r="B613" s="59" t="s">
        <v>284</v>
      </c>
      <c r="C613" s="59" t="s">
        <v>46</v>
      </c>
      <c r="D613" s="59" t="s">
        <v>19</v>
      </c>
      <c r="E613" s="59" t="s">
        <v>321</v>
      </c>
      <c r="F613" s="59" t="s">
        <v>73</v>
      </c>
      <c r="G613" s="61">
        <v>878.8</v>
      </c>
      <c r="H613" s="61">
        <f>H614</f>
        <v>878.8</v>
      </c>
      <c r="I613" s="61">
        <f t="shared" si="273"/>
        <v>878.8</v>
      </c>
      <c r="J613" s="61">
        <f t="shared" si="273"/>
        <v>292.767</v>
      </c>
      <c r="K613" s="61">
        <f t="shared" si="241"/>
        <v>33.314406008192989</v>
      </c>
      <c r="L613" s="61">
        <f t="shared" si="242"/>
        <v>33.314406008192989</v>
      </c>
    </row>
    <row r="614" spans="1:12" ht="45">
      <c r="A614" s="58" t="s">
        <v>222</v>
      </c>
      <c r="B614" s="59" t="s">
        <v>284</v>
      </c>
      <c r="C614" s="59" t="s">
        <v>46</v>
      </c>
      <c r="D614" s="59" t="s">
        <v>19</v>
      </c>
      <c r="E614" s="59" t="s">
        <v>321</v>
      </c>
      <c r="F614" s="59" t="s">
        <v>223</v>
      </c>
      <c r="G614" s="61">
        <v>878.8</v>
      </c>
      <c r="H614" s="61">
        <v>878.8</v>
      </c>
      <c r="I614" s="61">
        <v>878.8</v>
      </c>
      <c r="J614" s="61">
        <v>292.767</v>
      </c>
      <c r="K614" s="61">
        <f t="shared" si="241"/>
        <v>33.314406008192989</v>
      </c>
      <c r="L614" s="61">
        <f t="shared" si="242"/>
        <v>33.314406008192989</v>
      </c>
    </row>
    <row r="615" spans="1:12" ht="15">
      <c r="A615" s="58" t="s">
        <v>322</v>
      </c>
      <c r="B615" s="59" t="s">
        <v>284</v>
      </c>
      <c r="C615" s="59" t="s">
        <v>46</v>
      </c>
      <c r="D615" s="59" t="s">
        <v>95</v>
      </c>
      <c r="E615" s="60" t="s">
        <v>0</v>
      </c>
      <c r="F615" s="60" t="s">
        <v>0</v>
      </c>
      <c r="G615" s="61">
        <v>148228.9</v>
      </c>
      <c r="H615" s="61">
        <f>H616</f>
        <v>153678.5</v>
      </c>
      <c r="I615" s="61">
        <f t="shared" ref="I615:J618" si="274">I616</f>
        <v>153678.5</v>
      </c>
      <c r="J615" s="61">
        <f t="shared" si="274"/>
        <v>153678.5</v>
      </c>
      <c r="K615" s="61">
        <f t="shared" si="241"/>
        <v>103.67647604481986</v>
      </c>
      <c r="L615" s="61">
        <f t="shared" si="242"/>
        <v>100</v>
      </c>
    </row>
    <row r="616" spans="1:12" ht="30">
      <c r="A616" s="58" t="s">
        <v>140</v>
      </c>
      <c r="B616" s="59" t="s">
        <v>284</v>
      </c>
      <c r="C616" s="59" t="s">
        <v>46</v>
      </c>
      <c r="D616" s="59" t="s">
        <v>95</v>
      </c>
      <c r="E616" s="59" t="s">
        <v>141</v>
      </c>
      <c r="F616" s="60" t="s">
        <v>0</v>
      </c>
      <c r="G616" s="61">
        <v>148228.9</v>
      </c>
      <c r="H616" s="61">
        <f>H617</f>
        <v>153678.5</v>
      </c>
      <c r="I616" s="61">
        <f t="shared" si="274"/>
        <v>153678.5</v>
      </c>
      <c r="J616" s="61">
        <f t="shared" si="274"/>
        <v>153678.5</v>
      </c>
      <c r="K616" s="61">
        <f t="shared" si="241"/>
        <v>103.67647604481986</v>
      </c>
      <c r="L616" s="61">
        <f t="shared" si="242"/>
        <v>100</v>
      </c>
    </row>
    <row r="617" spans="1:12" ht="30">
      <c r="A617" s="58" t="s">
        <v>323</v>
      </c>
      <c r="B617" s="59" t="s">
        <v>284</v>
      </c>
      <c r="C617" s="59" t="s">
        <v>46</v>
      </c>
      <c r="D617" s="59" t="s">
        <v>95</v>
      </c>
      <c r="E617" s="59" t="s">
        <v>324</v>
      </c>
      <c r="F617" s="60" t="s">
        <v>0</v>
      </c>
      <c r="G617" s="61">
        <v>148228.9</v>
      </c>
      <c r="H617" s="61">
        <f>H618</f>
        <v>153678.5</v>
      </c>
      <c r="I617" s="61">
        <f t="shared" si="274"/>
        <v>153678.5</v>
      </c>
      <c r="J617" s="61">
        <f t="shared" si="274"/>
        <v>153678.5</v>
      </c>
      <c r="K617" s="61">
        <f t="shared" si="241"/>
        <v>103.67647604481986</v>
      </c>
      <c r="L617" s="61">
        <f t="shared" si="242"/>
        <v>100</v>
      </c>
    </row>
    <row r="618" spans="1:12" ht="30">
      <c r="A618" s="58" t="s">
        <v>76</v>
      </c>
      <c r="B618" s="59" t="s">
        <v>284</v>
      </c>
      <c r="C618" s="59" t="s">
        <v>46</v>
      </c>
      <c r="D618" s="59" t="s">
        <v>95</v>
      </c>
      <c r="E618" s="59" t="s">
        <v>325</v>
      </c>
      <c r="F618" s="60" t="s">
        <v>0</v>
      </c>
      <c r="G618" s="61">
        <v>148228.9</v>
      </c>
      <c r="H618" s="61">
        <f>H619</f>
        <v>153678.5</v>
      </c>
      <c r="I618" s="61">
        <f t="shared" si="274"/>
        <v>153678.5</v>
      </c>
      <c r="J618" s="61">
        <f t="shared" si="274"/>
        <v>153678.5</v>
      </c>
      <c r="K618" s="61">
        <f t="shared" si="241"/>
        <v>103.67647604481986</v>
      </c>
      <c r="L618" s="61">
        <f t="shared" si="242"/>
        <v>100</v>
      </c>
    </row>
    <row r="619" spans="1:12" ht="30">
      <c r="A619" s="58" t="s">
        <v>82</v>
      </c>
      <c r="B619" s="59" t="s">
        <v>284</v>
      </c>
      <c r="C619" s="59" t="s">
        <v>46</v>
      </c>
      <c r="D619" s="59" t="s">
        <v>95</v>
      </c>
      <c r="E619" s="59" t="s">
        <v>325</v>
      </c>
      <c r="F619" s="59" t="s">
        <v>83</v>
      </c>
      <c r="G619" s="61">
        <v>148228.9</v>
      </c>
      <c r="H619" s="61">
        <f>H620+H621</f>
        <v>153678.5</v>
      </c>
      <c r="I619" s="61">
        <f t="shared" ref="I619:J619" si="275">I620+I621</f>
        <v>153678.5</v>
      </c>
      <c r="J619" s="61">
        <f t="shared" si="275"/>
        <v>153678.5</v>
      </c>
      <c r="K619" s="61">
        <f t="shared" si="241"/>
        <v>103.67647604481986</v>
      </c>
      <c r="L619" s="61">
        <f t="shared" si="242"/>
        <v>100</v>
      </c>
    </row>
    <row r="620" spans="1:12" ht="15">
      <c r="A620" s="58" t="s">
        <v>272</v>
      </c>
      <c r="B620" s="59" t="s">
        <v>284</v>
      </c>
      <c r="C620" s="59" t="s">
        <v>46</v>
      </c>
      <c r="D620" s="59" t="s">
        <v>95</v>
      </c>
      <c r="E620" s="59" t="s">
        <v>325</v>
      </c>
      <c r="F620" s="59" t="s">
        <v>273</v>
      </c>
      <c r="G620" s="61">
        <v>71306.3</v>
      </c>
      <c r="H620" s="61">
        <v>74289.399999999994</v>
      </c>
      <c r="I620" s="61">
        <v>74289.399999999994</v>
      </c>
      <c r="J620" s="61">
        <v>74289.399999999994</v>
      </c>
      <c r="K620" s="61">
        <f t="shared" si="241"/>
        <v>104.18350131755538</v>
      </c>
      <c r="L620" s="61">
        <f t="shared" si="242"/>
        <v>100</v>
      </c>
    </row>
    <row r="621" spans="1:12" ht="15">
      <c r="A621" s="58" t="s">
        <v>84</v>
      </c>
      <c r="B621" s="59" t="s">
        <v>284</v>
      </c>
      <c r="C621" s="59" t="s">
        <v>46</v>
      </c>
      <c r="D621" s="59" t="s">
        <v>95</v>
      </c>
      <c r="E621" s="59" t="s">
        <v>325</v>
      </c>
      <c r="F621" s="59" t="s">
        <v>85</v>
      </c>
      <c r="G621" s="61">
        <v>76922.600000000006</v>
      </c>
      <c r="H621" s="61">
        <v>79389.100000000006</v>
      </c>
      <c r="I621" s="61">
        <v>79389.100000000006</v>
      </c>
      <c r="J621" s="61">
        <v>79389.100000000006</v>
      </c>
      <c r="K621" s="61">
        <f t="shared" si="241"/>
        <v>103.20646988011326</v>
      </c>
      <c r="L621" s="61">
        <f t="shared" si="242"/>
        <v>100</v>
      </c>
    </row>
    <row r="622" spans="1:12" ht="30">
      <c r="A622" s="58" t="s">
        <v>326</v>
      </c>
      <c r="B622" s="59" t="s">
        <v>284</v>
      </c>
      <c r="C622" s="59" t="s">
        <v>46</v>
      </c>
      <c r="D622" s="59" t="s">
        <v>32</v>
      </c>
      <c r="E622" s="60" t="s">
        <v>0</v>
      </c>
      <c r="F622" s="60" t="s">
        <v>0</v>
      </c>
      <c r="G622" s="61">
        <v>122130.2</v>
      </c>
      <c r="H622" s="61">
        <f>H623</f>
        <v>122130.2</v>
      </c>
      <c r="I622" s="61">
        <f t="shared" ref="I622:J626" si="276">I623</f>
        <v>122130.2</v>
      </c>
      <c r="J622" s="61">
        <f t="shared" si="276"/>
        <v>122130.2</v>
      </c>
      <c r="K622" s="61">
        <f t="shared" si="241"/>
        <v>100</v>
      </c>
      <c r="L622" s="61">
        <f t="shared" si="242"/>
        <v>100</v>
      </c>
    </row>
    <row r="623" spans="1:12" ht="30">
      <c r="A623" s="58" t="s">
        <v>140</v>
      </c>
      <c r="B623" s="59" t="s">
        <v>284</v>
      </c>
      <c r="C623" s="59" t="s">
        <v>46</v>
      </c>
      <c r="D623" s="59" t="s">
        <v>32</v>
      </c>
      <c r="E623" s="59" t="s">
        <v>141</v>
      </c>
      <c r="F623" s="60" t="s">
        <v>0</v>
      </c>
      <c r="G623" s="61">
        <v>122130.2</v>
      </c>
      <c r="H623" s="61">
        <f>H624</f>
        <v>122130.2</v>
      </c>
      <c r="I623" s="61">
        <f t="shared" si="276"/>
        <v>122130.2</v>
      </c>
      <c r="J623" s="61">
        <f t="shared" si="276"/>
        <v>122130.2</v>
      </c>
      <c r="K623" s="61">
        <f t="shared" si="241"/>
        <v>100</v>
      </c>
      <c r="L623" s="61">
        <f t="shared" si="242"/>
        <v>100</v>
      </c>
    </row>
    <row r="624" spans="1:12" ht="75">
      <c r="A624" s="58" t="s">
        <v>292</v>
      </c>
      <c r="B624" s="59" t="s">
        <v>284</v>
      </c>
      <c r="C624" s="59" t="s">
        <v>46</v>
      </c>
      <c r="D624" s="59" t="s">
        <v>32</v>
      </c>
      <c r="E624" s="59" t="s">
        <v>293</v>
      </c>
      <c r="F624" s="60" t="s">
        <v>0</v>
      </c>
      <c r="G624" s="61">
        <v>122130.2</v>
      </c>
      <c r="H624" s="61">
        <f>H625</f>
        <v>122130.2</v>
      </c>
      <c r="I624" s="61">
        <f t="shared" si="276"/>
        <v>122130.2</v>
      </c>
      <c r="J624" s="61">
        <f t="shared" si="276"/>
        <v>122130.2</v>
      </c>
      <c r="K624" s="61">
        <f t="shared" si="241"/>
        <v>100</v>
      </c>
      <c r="L624" s="61">
        <f t="shared" si="242"/>
        <v>100</v>
      </c>
    </row>
    <row r="625" spans="1:12" ht="30">
      <c r="A625" s="58" t="s">
        <v>76</v>
      </c>
      <c r="B625" s="59" t="s">
        <v>284</v>
      </c>
      <c r="C625" s="59" t="s">
        <v>46</v>
      </c>
      <c r="D625" s="59" t="s">
        <v>32</v>
      </c>
      <c r="E625" s="59" t="s">
        <v>294</v>
      </c>
      <c r="F625" s="60" t="s">
        <v>0</v>
      </c>
      <c r="G625" s="61">
        <v>122130.2</v>
      </c>
      <c r="H625" s="61">
        <f>H626</f>
        <v>122130.2</v>
      </c>
      <c r="I625" s="61">
        <f t="shared" si="276"/>
        <v>122130.2</v>
      </c>
      <c r="J625" s="61">
        <f t="shared" si="276"/>
        <v>122130.2</v>
      </c>
      <c r="K625" s="61">
        <f t="shared" si="241"/>
        <v>100</v>
      </c>
      <c r="L625" s="61">
        <f t="shared" si="242"/>
        <v>100</v>
      </c>
    </row>
    <row r="626" spans="1:12" ht="30">
      <c r="A626" s="58" t="s">
        <v>82</v>
      </c>
      <c r="B626" s="59" t="s">
        <v>284</v>
      </c>
      <c r="C626" s="59" t="s">
        <v>46</v>
      </c>
      <c r="D626" s="59" t="s">
        <v>32</v>
      </c>
      <c r="E626" s="59" t="s">
        <v>294</v>
      </c>
      <c r="F626" s="59" t="s">
        <v>83</v>
      </c>
      <c r="G626" s="61">
        <v>122130.2</v>
      </c>
      <c r="H626" s="61">
        <f>H627</f>
        <v>122130.2</v>
      </c>
      <c r="I626" s="61">
        <f t="shared" si="276"/>
        <v>122130.2</v>
      </c>
      <c r="J626" s="61">
        <f t="shared" si="276"/>
        <v>122130.2</v>
      </c>
      <c r="K626" s="61">
        <f t="shared" si="241"/>
        <v>100</v>
      </c>
      <c r="L626" s="61">
        <f t="shared" si="242"/>
        <v>100</v>
      </c>
    </row>
    <row r="627" spans="1:12" ht="15">
      <c r="A627" s="58" t="s">
        <v>272</v>
      </c>
      <c r="B627" s="59" t="s">
        <v>284</v>
      </c>
      <c r="C627" s="59" t="s">
        <v>46</v>
      </c>
      <c r="D627" s="59" t="s">
        <v>32</v>
      </c>
      <c r="E627" s="59" t="s">
        <v>294</v>
      </c>
      <c r="F627" s="59" t="s">
        <v>273</v>
      </c>
      <c r="G627" s="61">
        <v>122130.2</v>
      </c>
      <c r="H627" s="61">
        <v>122130.2</v>
      </c>
      <c r="I627" s="61">
        <v>122130.2</v>
      </c>
      <c r="J627" s="61">
        <v>122130.2</v>
      </c>
      <c r="K627" s="61">
        <f t="shared" si="241"/>
        <v>100</v>
      </c>
      <c r="L627" s="61">
        <f t="shared" si="242"/>
        <v>100</v>
      </c>
    </row>
    <row r="628" spans="1:12" ht="15">
      <c r="A628" s="58" t="s">
        <v>327</v>
      </c>
      <c r="B628" s="59" t="s">
        <v>284</v>
      </c>
      <c r="C628" s="59" t="s">
        <v>46</v>
      </c>
      <c r="D628" s="59" t="s">
        <v>46</v>
      </c>
      <c r="E628" s="60" t="s">
        <v>0</v>
      </c>
      <c r="F628" s="60" t="s">
        <v>0</v>
      </c>
      <c r="G628" s="61">
        <v>8593907.6999999993</v>
      </c>
      <c r="H628" s="61">
        <f>H629+H722+H727+H734</f>
        <v>8647043.1678600013</v>
      </c>
      <c r="I628" s="61">
        <f t="shared" ref="I628:J628" si="277">I629+I722+I727+I734</f>
        <v>8645880.6268700007</v>
      </c>
      <c r="J628" s="61">
        <f t="shared" si="277"/>
        <v>8645749.4948800001</v>
      </c>
      <c r="K628" s="61">
        <f t="shared" si="241"/>
        <v>100.60323890702247</v>
      </c>
      <c r="L628" s="61">
        <f t="shared" si="242"/>
        <v>99.985039128926644</v>
      </c>
    </row>
    <row r="629" spans="1:12" ht="30">
      <c r="A629" s="58" t="s">
        <v>140</v>
      </c>
      <c r="B629" s="59" t="s">
        <v>284</v>
      </c>
      <c r="C629" s="59" t="s">
        <v>46</v>
      </c>
      <c r="D629" s="59" t="s">
        <v>46</v>
      </c>
      <c r="E629" s="59" t="s">
        <v>141</v>
      </c>
      <c r="F629" s="60" t="s">
        <v>0</v>
      </c>
      <c r="G629" s="61">
        <v>8586530.5999999996</v>
      </c>
      <c r="H629" s="61">
        <f>H630+H640+H644+H659+H678+H688</f>
        <v>8634367.983860001</v>
      </c>
      <c r="I629" s="61">
        <f t="shared" ref="I629:J629" si="278">I630+I640+I644+I659+I678+I688</f>
        <v>8633205.4428700004</v>
      </c>
      <c r="J629" s="61">
        <f t="shared" si="278"/>
        <v>8633074.3108799998</v>
      </c>
      <c r="K629" s="61">
        <f t="shared" si="241"/>
        <v>100.54205491191053</v>
      </c>
      <c r="L629" s="61">
        <f t="shared" si="242"/>
        <v>99.985017166486074</v>
      </c>
    </row>
    <row r="630" spans="1:12" ht="45">
      <c r="A630" s="58" t="s">
        <v>307</v>
      </c>
      <c r="B630" s="59" t="s">
        <v>284</v>
      </c>
      <c r="C630" s="59" t="s">
        <v>46</v>
      </c>
      <c r="D630" s="59" t="s">
        <v>46</v>
      </c>
      <c r="E630" s="59" t="s">
        <v>308</v>
      </c>
      <c r="F630" s="60" t="s">
        <v>0</v>
      </c>
      <c r="G630" s="61">
        <v>84779.1</v>
      </c>
      <c r="H630" s="61">
        <f>H631+H634+H637</f>
        <v>87002.3</v>
      </c>
      <c r="I630" s="61">
        <f t="shared" ref="I630:J630" si="279">I631+I634+I637</f>
        <v>87002.3</v>
      </c>
      <c r="J630" s="61">
        <f t="shared" si="279"/>
        <v>87002.299899999998</v>
      </c>
      <c r="K630" s="61">
        <f t="shared" si="241"/>
        <v>102.62234430419761</v>
      </c>
      <c r="L630" s="61">
        <f t="shared" si="242"/>
        <v>99.999999885060504</v>
      </c>
    </row>
    <row r="631" spans="1:12" ht="45">
      <c r="A631" s="58" t="s">
        <v>328</v>
      </c>
      <c r="B631" s="59" t="s">
        <v>284</v>
      </c>
      <c r="C631" s="59" t="s">
        <v>46</v>
      </c>
      <c r="D631" s="59" t="s">
        <v>46</v>
      </c>
      <c r="E631" s="59" t="s">
        <v>329</v>
      </c>
      <c r="F631" s="60" t="s">
        <v>0</v>
      </c>
      <c r="G631" s="61">
        <v>81403.5</v>
      </c>
      <c r="H631" s="61">
        <f>H632</f>
        <v>83906.3</v>
      </c>
      <c r="I631" s="61">
        <f t="shared" ref="I631:J632" si="280">I632</f>
        <v>83906.3</v>
      </c>
      <c r="J631" s="61">
        <f t="shared" si="280"/>
        <v>83906.3</v>
      </c>
      <c r="K631" s="61">
        <f t="shared" si="241"/>
        <v>103.07456067613801</v>
      </c>
      <c r="L631" s="61">
        <f t="shared" si="242"/>
        <v>100</v>
      </c>
    </row>
    <row r="632" spans="1:12" ht="30">
      <c r="A632" s="58" t="s">
        <v>82</v>
      </c>
      <c r="B632" s="59" t="s">
        <v>284</v>
      </c>
      <c r="C632" s="59" t="s">
        <v>46</v>
      </c>
      <c r="D632" s="59" t="s">
        <v>46</v>
      </c>
      <c r="E632" s="59" t="s">
        <v>329</v>
      </c>
      <c r="F632" s="59" t="s">
        <v>83</v>
      </c>
      <c r="G632" s="61">
        <v>81403.5</v>
      </c>
      <c r="H632" s="61">
        <f>H633</f>
        <v>83906.3</v>
      </c>
      <c r="I632" s="61">
        <f t="shared" si="280"/>
        <v>83906.3</v>
      </c>
      <c r="J632" s="61">
        <f t="shared" si="280"/>
        <v>83906.3</v>
      </c>
      <c r="K632" s="61">
        <f t="shared" si="241"/>
        <v>103.07456067613801</v>
      </c>
      <c r="L632" s="61">
        <f t="shared" si="242"/>
        <v>100</v>
      </c>
    </row>
    <row r="633" spans="1:12" ht="15">
      <c r="A633" s="58" t="s">
        <v>272</v>
      </c>
      <c r="B633" s="59" t="s">
        <v>284</v>
      </c>
      <c r="C633" s="59" t="s">
        <v>46</v>
      </c>
      <c r="D633" s="59" t="s">
        <v>46</v>
      </c>
      <c r="E633" s="59" t="s">
        <v>329</v>
      </c>
      <c r="F633" s="59" t="s">
        <v>273</v>
      </c>
      <c r="G633" s="61">
        <v>81403.5</v>
      </c>
      <c r="H633" s="61">
        <v>83906.3</v>
      </c>
      <c r="I633" s="61">
        <v>83906.3</v>
      </c>
      <c r="J633" s="61">
        <v>83906.3</v>
      </c>
      <c r="K633" s="61">
        <f t="shared" si="241"/>
        <v>103.07456067613801</v>
      </c>
      <c r="L633" s="61">
        <f t="shared" si="242"/>
        <v>100</v>
      </c>
    </row>
    <row r="634" spans="1:12" ht="30">
      <c r="A634" s="58" t="s">
        <v>330</v>
      </c>
      <c r="B634" s="59" t="s">
        <v>284</v>
      </c>
      <c r="C634" s="59" t="s">
        <v>46</v>
      </c>
      <c r="D634" s="59" t="s">
        <v>46</v>
      </c>
      <c r="E634" s="59" t="s">
        <v>331</v>
      </c>
      <c r="F634" s="60" t="s">
        <v>0</v>
      </c>
      <c r="G634" s="61">
        <v>2795.6</v>
      </c>
      <c r="H634" s="61">
        <f>H635</f>
        <v>2516</v>
      </c>
      <c r="I634" s="61">
        <f t="shared" ref="I634:J635" si="281">I635</f>
        <v>2516</v>
      </c>
      <c r="J634" s="61">
        <f t="shared" si="281"/>
        <v>2516</v>
      </c>
      <c r="K634" s="61">
        <f t="shared" si="241"/>
        <v>89.998569180140223</v>
      </c>
      <c r="L634" s="61">
        <f t="shared" si="242"/>
        <v>100</v>
      </c>
    </row>
    <row r="635" spans="1:12" ht="30">
      <c r="A635" s="58" t="s">
        <v>64</v>
      </c>
      <c r="B635" s="59" t="s">
        <v>284</v>
      </c>
      <c r="C635" s="59" t="s">
        <v>46</v>
      </c>
      <c r="D635" s="59" t="s">
        <v>46</v>
      </c>
      <c r="E635" s="59" t="s">
        <v>331</v>
      </c>
      <c r="F635" s="59" t="s">
        <v>65</v>
      </c>
      <c r="G635" s="61">
        <v>2795.6</v>
      </c>
      <c r="H635" s="61">
        <f>H636</f>
        <v>2516</v>
      </c>
      <c r="I635" s="61">
        <f t="shared" si="281"/>
        <v>2516</v>
      </c>
      <c r="J635" s="61">
        <f t="shared" si="281"/>
        <v>2516</v>
      </c>
      <c r="K635" s="61">
        <f t="shared" si="241"/>
        <v>89.998569180140223</v>
      </c>
      <c r="L635" s="61">
        <f t="shared" si="242"/>
        <v>100</v>
      </c>
    </row>
    <row r="636" spans="1:12" ht="30">
      <c r="A636" s="58" t="s">
        <v>66</v>
      </c>
      <c r="B636" s="59" t="s">
        <v>284</v>
      </c>
      <c r="C636" s="59" t="s">
        <v>46</v>
      </c>
      <c r="D636" s="59" t="s">
        <v>46</v>
      </c>
      <c r="E636" s="59" t="s">
        <v>331</v>
      </c>
      <c r="F636" s="59" t="s">
        <v>67</v>
      </c>
      <c r="G636" s="61">
        <v>2795.6</v>
      </c>
      <c r="H636" s="61">
        <v>2516</v>
      </c>
      <c r="I636" s="61">
        <v>2516</v>
      </c>
      <c r="J636" s="61">
        <v>2516</v>
      </c>
      <c r="K636" s="61">
        <f t="shared" si="241"/>
        <v>89.998569180140223</v>
      </c>
      <c r="L636" s="61">
        <f t="shared" si="242"/>
        <v>100</v>
      </c>
    </row>
    <row r="637" spans="1:12" ht="15">
      <c r="A637" s="58" t="s">
        <v>304</v>
      </c>
      <c r="B637" s="59" t="s">
        <v>284</v>
      </c>
      <c r="C637" s="59" t="s">
        <v>46</v>
      </c>
      <c r="D637" s="59" t="s">
        <v>46</v>
      </c>
      <c r="E637" s="59" t="s">
        <v>332</v>
      </c>
      <c r="F637" s="60" t="s">
        <v>0</v>
      </c>
      <c r="G637" s="61">
        <v>580</v>
      </c>
      <c r="H637" s="61">
        <f>H638</f>
        <v>580</v>
      </c>
      <c r="I637" s="61">
        <f t="shared" ref="I637:J638" si="282">I638</f>
        <v>580</v>
      </c>
      <c r="J637" s="61">
        <f t="shared" si="282"/>
        <v>579.99990000000003</v>
      </c>
      <c r="K637" s="61">
        <f t="shared" si="241"/>
        <v>99.999982758620703</v>
      </c>
      <c r="L637" s="61">
        <f t="shared" si="242"/>
        <v>99.999982758620703</v>
      </c>
    </row>
    <row r="638" spans="1:12" ht="30">
      <c r="A638" s="58" t="s">
        <v>64</v>
      </c>
      <c r="B638" s="59" t="s">
        <v>284</v>
      </c>
      <c r="C638" s="59" t="s">
        <v>46</v>
      </c>
      <c r="D638" s="59" t="s">
        <v>46</v>
      </c>
      <c r="E638" s="59" t="s">
        <v>332</v>
      </c>
      <c r="F638" s="59" t="s">
        <v>65</v>
      </c>
      <c r="G638" s="61">
        <v>580</v>
      </c>
      <c r="H638" s="61">
        <f>H639</f>
        <v>580</v>
      </c>
      <c r="I638" s="61">
        <f t="shared" si="282"/>
        <v>580</v>
      </c>
      <c r="J638" s="61">
        <f t="shared" si="282"/>
        <v>579.99990000000003</v>
      </c>
      <c r="K638" s="61">
        <f t="shared" ref="K638:K705" si="283">J638/G638*100</f>
        <v>99.999982758620703</v>
      </c>
      <c r="L638" s="61">
        <f t="shared" ref="L638:L705" si="284">J638/H638*100</f>
        <v>99.999982758620703</v>
      </c>
    </row>
    <row r="639" spans="1:12" ht="30">
      <c r="A639" s="58" t="s">
        <v>66</v>
      </c>
      <c r="B639" s="59" t="s">
        <v>284</v>
      </c>
      <c r="C639" s="59" t="s">
        <v>46</v>
      </c>
      <c r="D639" s="59" t="s">
        <v>46</v>
      </c>
      <c r="E639" s="59" t="s">
        <v>332</v>
      </c>
      <c r="F639" s="59" t="s">
        <v>67</v>
      </c>
      <c r="G639" s="61">
        <v>580</v>
      </c>
      <c r="H639" s="61">
        <v>580</v>
      </c>
      <c r="I639" s="61">
        <v>580</v>
      </c>
      <c r="J639" s="61">
        <v>579.99990000000003</v>
      </c>
      <c r="K639" s="61">
        <f t="shared" si="283"/>
        <v>99.999982758620703</v>
      </c>
      <c r="L639" s="61">
        <f t="shared" si="284"/>
        <v>99.999982758620703</v>
      </c>
    </row>
    <row r="640" spans="1:12" ht="75">
      <c r="A640" s="58" t="s">
        <v>292</v>
      </c>
      <c r="B640" s="59" t="s">
        <v>284</v>
      </c>
      <c r="C640" s="59" t="s">
        <v>46</v>
      </c>
      <c r="D640" s="59" t="s">
        <v>46</v>
      </c>
      <c r="E640" s="59" t="s">
        <v>293</v>
      </c>
      <c r="F640" s="60" t="s">
        <v>0</v>
      </c>
      <c r="G640" s="61">
        <v>478.5</v>
      </c>
      <c r="H640" s="61">
        <f>H641</f>
        <v>478.48385999999999</v>
      </c>
      <c r="I640" s="61">
        <f t="shared" ref="I640:J642" si="285">I641</f>
        <v>478.48385999999999</v>
      </c>
      <c r="J640" s="61">
        <f t="shared" si="285"/>
        <v>478.48385999999999</v>
      </c>
      <c r="K640" s="61">
        <f t="shared" si="283"/>
        <v>99.996626959247649</v>
      </c>
      <c r="L640" s="61">
        <f t="shared" si="284"/>
        <v>100</v>
      </c>
    </row>
    <row r="641" spans="1:12" ht="15">
      <c r="A641" s="58" t="s">
        <v>304</v>
      </c>
      <c r="B641" s="59" t="s">
        <v>284</v>
      </c>
      <c r="C641" s="59" t="s">
        <v>46</v>
      </c>
      <c r="D641" s="59" t="s">
        <v>46</v>
      </c>
      <c r="E641" s="59" t="s">
        <v>321</v>
      </c>
      <c r="F641" s="60" t="s">
        <v>0</v>
      </c>
      <c r="G641" s="61">
        <v>478.5</v>
      </c>
      <c r="H641" s="61">
        <f>H642</f>
        <v>478.48385999999999</v>
      </c>
      <c r="I641" s="61">
        <f t="shared" si="285"/>
        <v>478.48385999999999</v>
      </c>
      <c r="J641" s="61">
        <f t="shared" si="285"/>
        <v>478.48385999999999</v>
      </c>
      <c r="K641" s="61">
        <f t="shared" si="283"/>
        <v>99.996626959247649</v>
      </c>
      <c r="L641" s="61">
        <f t="shared" si="284"/>
        <v>100</v>
      </c>
    </row>
    <row r="642" spans="1:12" ht="30">
      <c r="A642" s="58" t="s">
        <v>64</v>
      </c>
      <c r="B642" s="59" t="s">
        <v>284</v>
      </c>
      <c r="C642" s="59" t="s">
        <v>46</v>
      </c>
      <c r="D642" s="59" t="s">
        <v>46</v>
      </c>
      <c r="E642" s="59" t="s">
        <v>321</v>
      </c>
      <c r="F642" s="59" t="s">
        <v>65</v>
      </c>
      <c r="G642" s="61">
        <v>478.5</v>
      </c>
      <c r="H642" s="61">
        <f>H643</f>
        <v>478.48385999999999</v>
      </c>
      <c r="I642" s="61">
        <f t="shared" si="285"/>
        <v>478.48385999999999</v>
      </c>
      <c r="J642" s="61">
        <f t="shared" si="285"/>
        <v>478.48385999999999</v>
      </c>
      <c r="K642" s="61">
        <f t="shared" si="283"/>
        <v>99.996626959247649</v>
      </c>
      <c r="L642" s="61">
        <f t="shared" si="284"/>
        <v>100</v>
      </c>
    </row>
    <row r="643" spans="1:12" ht="30">
      <c r="A643" s="58" t="s">
        <v>66</v>
      </c>
      <c r="B643" s="59" t="s">
        <v>284</v>
      </c>
      <c r="C643" s="59" t="s">
        <v>46</v>
      </c>
      <c r="D643" s="59" t="s">
        <v>46</v>
      </c>
      <c r="E643" s="59" t="s">
        <v>321</v>
      </c>
      <c r="F643" s="59" t="s">
        <v>67</v>
      </c>
      <c r="G643" s="61">
        <v>478.5</v>
      </c>
      <c r="H643" s="61">
        <v>478.48385999999999</v>
      </c>
      <c r="I643" s="61">
        <v>478.48385999999999</v>
      </c>
      <c r="J643" s="61">
        <v>478.48385999999999</v>
      </c>
      <c r="K643" s="61">
        <f t="shared" si="283"/>
        <v>99.996626959247649</v>
      </c>
      <c r="L643" s="61">
        <f t="shared" si="284"/>
        <v>100</v>
      </c>
    </row>
    <row r="644" spans="1:12" ht="15">
      <c r="A644" s="58" t="s">
        <v>333</v>
      </c>
      <c r="B644" s="59" t="s">
        <v>284</v>
      </c>
      <c r="C644" s="59" t="s">
        <v>46</v>
      </c>
      <c r="D644" s="59" t="s">
        <v>46</v>
      </c>
      <c r="E644" s="59" t="s">
        <v>334</v>
      </c>
      <c r="F644" s="60" t="s">
        <v>0</v>
      </c>
      <c r="G644" s="61">
        <v>308207.09999999998</v>
      </c>
      <c r="H644" s="61">
        <f>H645+H656</f>
        <v>308367.10000000003</v>
      </c>
      <c r="I644" s="61">
        <f t="shared" ref="I644:J644" si="286">I645+I656</f>
        <v>308367.10000000003</v>
      </c>
      <c r="J644" s="61">
        <f t="shared" si="286"/>
        <v>308367.02500000002</v>
      </c>
      <c r="K644" s="61">
        <f t="shared" si="283"/>
        <v>100.05188881112734</v>
      </c>
      <c r="L644" s="61">
        <f t="shared" si="284"/>
        <v>99.999975678339226</v>
      </c>
    </row>
    <row r="645" spans="1:12" ht="30">
      <c r="A645" s="58" t="s">
        <v>76</v>
      </c>
      <c r="B645" s="59" t="s">
        <v>284</v>
      </c>
      <c r="C645" s="59" t="s">
        <v>46</v>
      </c>
      <c r="D645" s="59" t="s">
        <v>46</v>
      </c>
      <c r="E645" s="59" t="s">
        <v>335</v>
      </c>
      <c r="F645" s="60" t="s">
        <v>0</v>
      </c>
      <c r="G645" s="61">
        <v>235207.1</v>
      </c>
      <c r="H645" s="61">
        <f>H646+H649+H650+H652+H654</f>
        <v>235367.10000000003</v>
      </c>
      <c r="I645" s="61">
        <f t="shared" ref="I645:J645" si="287">I646+I649+I650+I652+I654</f>
        <v>235367.10000000003</v>
      </c>
      <c r="J645" s="61">
        <f t="shared" si="287"/>
        <v>235367.10000000003</v>
      </c>
      <c r="K645" s="61">
        <f t="shared" si="283"/>
        <v>100.06802515740385</v>
      </c>
      <c r="L645" s="61">
        <f t="shared" si="284"/>
        <v>100</v>
      </c>
    </row>
    <row r="646" spans="1:12" ht="60">
      <c r="A646" s="58" t="s">
        <v>60</v>
      </c>
      <c r="B646" s="59" t="s">
        <v>284</v>
      </c>
      <c r="C646" s="59" t="s">
        <v>46</v>
      </c>
      <c r="D646" s="59" t="s">
        <v>46</v>
      </c>
      <c r="E646" s="59" t="s">
        <v>335</v>
      </c>
      <c r="F646" s="59" t="s">
        <v>61</v>
      </c>
      <c r="G646" s="61">
        <v>73835.600000000006</v>
      </c>
      <c r="H646" s="61">
        <f>H647</f>
        <v>73835.640080000012</v>
      </c>
      <c r="I646" s="61">
        <f t="shared" ref="I646:J646" si="288">I647</f>
        <v>73835.640080000012</v>
      </c>
      <c r="J646" s="61">
        <f t="shared" si="288"/>
        <v>73835.640080000012</v>
      </c>
      <c r="K646" s="61">
        <f t="shared" si="283"/>
        <v>100.00005428275792</v>
      </c>
      <c r="L646" s="61">
        <f t="shared" si="284"/>
        <v>100</v>
      </c>
    </row>
    <row r="647" spans="1:12" ht="15">
      <c r="A647" s="58" t="s">
        <v>78</v>
      </c>
      <c r="B647" s="59" t="s">
        <v>284</v>
      </c>
      <c r="C647" s="59" t="s">
        <v>46</v>
      </c>
      <c r="D647" s="59" t="s">
        <v>46</v>
      </c>
      <c r="E647" s="59" t="s">
        <v>335</v>
      </c>
      <c r="F647" s="59" t="s">
        <v>79</v>
      </c>
      <c r="G647" s="61">
        <v>73835.600000000006</v>
      </c>
      <c r="H647" s="61">
        <f>56186.2781+193.445+17455.91698</f>
        <v>73835.640080000012</v>
      </c>
      <c r="I647" s="61">
        <f t="shared" ref="I647:J647" si="289">56186.2781+193.445+17455.91698</f>
        <v>73835.640080000012</v>
      </c>
      <c r="J647" s="61">
        <f t="shared" si="289"/>
        <v>73835.640080000012</v>
      </c>
      <c r="K647" s="61">
        <f t="shared" si="283"/>
        <v>100.00005428275792</v>
      </c>
      <c r="L647" s="61">
        <f t="shared" si="284"/>
        <v>100</v>
      </c>
    </row>
    <row r="648" spans="1:12" ht="30">
      <c r="A648" s="58" t="s">
        <v>64</v>
      </c>
      <c r="B648" s="59" t="s">
        <v>284</v>
      </c>
      <c r="C648" s="59" t="s">
        <v>46</v>
      </c>
      <c r="D648" s="59" t="s">
        <v>46</v>
      </c>
      <c r="E648" s="59" t="s">
        <v>335</v>
      </c>
      <c r="F648" s="59" t="s">
        <v>65</v>
      </c>
      <c r="G648" s="61">
        <v>16546.2</v>
      </c>
      <c r="H648" s="61">
        <f>H649</f>
        <v>16706.186799999999</v>
      </c>
      <c r="I648" s="61">
        <f t="shared" ref="I648:J648" si="290">I649</f>
        <v>16706.186799999999</v>
      </c>
      <c r="J648" s="61">
        <f t="shared" si="290"/>
        <v>16706.186799999999</v>
      </c>
      <c r="K648" s="61">
        <f t="shared" si="283"/>
        <v>100.96690962275325</v>
      </c>
      <c r="L648" s="61">
        <f t="shared" si="284"/>
        <v>100</v>
      </c>
    </row>
    <row r="649" spans="1:12" ht="30">
      <c r="A649" s="58" t="s">
        <v>66</v>
      </c>
      <c r="B649" s="59" t="s">
        <v>284</v>
      </c>
      <c r="C649" s="59" t="s">
        <v>46</v>
      </c>
      <c r="D649" s="59" t="s">
        <v>46</v>
      </c>
      <c r="E649" s="59" t="s">
        <v>335</v>
      </c>
      <c r="F649" s="59" t="s">
        <v>67</v>
      </c>
      <c r="G649" s="61">
        <v>16546.2</v>
      </c>
      <c r="H649" s="61">
        <v>16706.186799999999</v>
      </c>
      <c r="I649" s="61">
        <v>16706.186799999999</v>
      </c>
      <c r="J649" s="61">
        <v>16706.186799999999</v>
      </c>
      <c r="K649" s="61">
        <f t="shared" si="283"/>
        <v>100.96690962275325</v>
      </c>
      <c r="L649" s="61">
        <f t="shared" si="284"/>
        <v>100</v>
      </c>
    </row>
    <row r="650" spans="1:12" ht="15">
      <c r="A650" s="58" t="s">
        <v>68</v>
      </c>
      <c r="B650" s="59" t="s">
        <v>284</v>
      </c>
      <c r="C650" s="59" t="s">
        <v>46</v>
      </c>
      <c r="D650" s="59" t="s">
        <v>46</v>
      </c>
      <c r="E650" s="59" t="s">
        <v>335</v>
      </c>
      <c r="F650" s="59" t="s">
        <v>69</v>
      </c>
      <c r="G650" s="61">
        <v>507.1</v>
      </c>
      <c r="H650" s="61">
        <f>H651</f>
        <v>507.07499999999999</v>
      </c>
      <c r="I650" s="61">
        <f t="shared" ref="I650:J650" si="291">I651</f>
        <v>507.07499999999999</v>
      </c>
      <c r="J650" s="61">
        <f t="shared" si="291"/>
        <v>507.07499999999999</v>
      </c>
      <c r="K650" s="61">
        <f t="shared" si="283"/>
        <v>99.995070005915991</v>
      </c>
      <c r="L650" s="61">
        <f t="shared" si="284"/>
        <v>100</v>
      </c>
    </row>
    <row r="651" spans="1:12" ht="30">
      <c r="A651" s="58" t="s">
        <v>80</v>
      </c>
      <c r="B651" s="59" t="s">
        <v>284</v>
      </c>
      <c r="C651" s="59" t="s">
        <v>46</v>
      </c>
      <c r="D651" s="59" t="s">
        <v>46</v>
      </c>
      <c r="E651" s="59" t="s">
        <v>335</v>
      </c>
      <c r="F651" s="59" t="s">
        <v>81</v>
      </c>
      <c r="G651" s="61">
        <v>507.1</v>
      </c>
      <c r="H651" s="61">
        <v>507.07499999999999</v>
      </c>
      <c r="I651" s="61">
        <v>507.07499999999999</v>
      </c>
      <c r="J651" s="61">
        <v>507.07499999999999</v>
      </c>
      <c r="K651" s="61">
        <f t="shared" si="283"/>
        <v>99.995070005915991</v>
      </c>
      <c r="L651" s="61">
        <f t="shared" si="284"/>
        <v>100</v>
      </c>
    </row>
    <row r="652" spans="1:12" ht="30">
      <c r="A652" s="58" t="s">
        <v>82</v>
      </c>
      <c r="B652" s="59" t="s">
        <v>284</v>
      </c>
      <c r="C652" s="59" t="s">
        <v>46</v>
      </c>
      <c r="D652" s="59" t="s">
        <v>46</v>
      </c>
      <c r="E652" s="59" t="s">
        <v>335</v>
      </c>
      <c r="F652" s="59" t="s">
        <v>83</v>
      </c>
      <c r="G652" s="61">
        <v>143732.70000000001</v>
      </c>
      <c r="H652" s="61">
        <f>H653</f>
        <v>143732.70000000001</v>
      </c>
      <c r="I652" s="61">
        <f t="shared" ref="I652:J652" si="292">I653</f>
        <v>143732.70000000001</v>
      </c>
      <c r="J652" s="61">
        <f t="shared" si="292"/>
        <v>143732.70000000001</v>
      </c>
      <c r="K652" s="61">
        <f t="shared" si="283"/>
        <v>100</v>
      </c>
      <c r="L652" s="61">
        <f t="shared" si="284"/>
        <v>100</v>
      </c>
    </row>
    <row r="653" spans="1:12" ht="15">
      <c r="A653" s="58" t="s">
        <v>272</v>
      </c>
      <c r="B653" s="59" t="s">
        <v>284</v>
      </c>
      <c r="C653" s="59" t="s">
        <v>46</v>
      </c>
      <c r="D653" s="59" t="s">
        <v>46</v>
      </c>
      <c r="E653" s="59" t="s">
        <v>335</v>
      </c>
      <c r="F653" s="59" t="s">
        <v>273</v>
      </c>
      <c r="G653" s="61">
        <v>143732.70000000001</v>
      </c>
      <c r="H653" s="61">
        <f>138732.7+5000</f>
        <v>143732.70000000001</v>
      </c>
      <c r="I653" s="61">
        <f t="shared" ref="I653:J653" si="293">138732.7+5000</f>
        <v>143732.70000000001</v>
      </c>
      <c r="J653" s="61">
        <f t="shared" si="293"/>
        <v>143732.70000000001</v>
      </c>
      <c r="K653" s="61">
        <f t="shared" si="283"/>
        <v>100</v>
      </c>
      <c r="L653" s="61">
        <f t="shared" si="284"/>
        <v>100</v>
      </c>
    </row>
    <row r="654" spans="1:12" ht="15">
      <c r="A654" s="58" t="s">
        <v>72</v>
      </c>
      <c r="B654" s="59" t="s">
        <v>284</v>
      </c>
      <c r="C654" s="59" t="s">
        <v>46</v>
      </c>
      <c r="D654" s="59" t="s">
        <v>46</v>
      </c>
      <c r="E654" s="59" t="s">
        <v>335</v>
      </c>
      <c r="F654" s="59" t="s">
        <v>73</v>
      </c>
      <c r="G654" s="61">
        <v>585.5</v>
      </c>
      <c r="H654" s="61">
        <f>H655</f>
        <v>585.49811999999997</v>
      </c>
      <c r="I654" s="61">
        <f t="shared" ref="I654:J654" si="294">I655</f>
        <v>585.49811999999997</v>
      </c>
      <c r="J654" s="61">
        <f t="shared" si="294"/>
        <v>585.49811999999997</v>
      </c>
      <c r="K654" s="61">
        <f t="shared" si="283"/>
        <v>99.999678906917154</v>
      </c>
      <c r="L654" s="61">
        <f t="shared" si="284"/>
        <v>100</v>
      </c>
    </row>
    <row r="655" spans="1:12" ht="15">
      <c r="A655" s="58" t="s">
        <v>74</v>
      </c>
      <c r="B655" s="59" t="s">
        <v>284</v>
      </c>
      <c r="C655" s="59" t="s">
        <v>46</v>
      </c>
      <c r="D655" s="59" t="s">
        <v>46</v>
      </c>
      <c r="E655" s="59" t="s">
        <v>335</v>
      </c>
      <c r="F655" s="59" t="s">
        <v>75</v>
      </c>
      <c r="G655" s="61">
        <v>585.5</v>
      </c>
      <c r="H655" s="61">
        <f>568.55512+16.943</f>
        <v>585.49811999999997</v>
      </c>
      <c r="I655" s="61">
        <f t="shared" ref="I655:J655" si="295">568.55512+16.943</f>
        <v>585.49811999999997</v>
      </c>
      <c r="J655" s="61">
        <f t="shared" si="295"/>
        <v>585.49811999999997</v>
      </c>
      <c r="K655" s="61">
        <f t="shared" si="283"/>
        <v>99.999678906917154</v>
      </c>
      <c r="L655" s="61">
        <f t="shared" si="284"/>
        <v>100</v>
      </c>
    </row>
    <row r="656" spans="1:12" ht="30">
      <c r="A656" s="58" t="s">
        <v>336</v>
      </c>
      <c r="B656" s="59" t="s">
        <v>284</v>
      </c>
      <c r="C656" s="59" t="s">
        <v>46</v>
      </c>
      <c r="D656" s="59" t="s">
        <v>46</v>
      </c>
      <c r="E656" s="59" t="s">
        <v>337</v>
      </c>
      <c r="F656" s="60" t="s">
        <v>0</v>
      </c>
      <c r="G656" s="61">
        <v>73000</v>
      </c>
      <c r="H656" s="61">
        <f>H657</f>
        <v>73000</v>
      </c>
      <c r="I656" s="61">
        <f t="shared" ref="I656:J657" si="296">I657</f>
        <v>73000</v>
      </c>
      <c r="J656" s="61">
        <f t="shared" si="296"/>
        <v>72999.925000000003</v>
      </c>
      <c r="K656" s="61">
        <f t="shared" si="283"/>
        <v>99.999897260273968</v>
      </c>
      <c r="L656" s="61">
        <f t="shared" si="284"/>
        <v>99.999897260273968</v>
      </c>
    </row>
    <row r="657" spans="1:12" ht="15">
      <c r="A657" s="58" t="s">
        <v>68</v>
      </c>
      <c r="B657" s="59" t="s">
        <v>284</v>
      </c>
      <c r="C657" s="59" t="s">
        <v>46</v>
      </c>
      <c r="D657" s="59" t="s">
        <v>46</v>
      </c>
      <c r="E657" s="59" t="s">
        <v>337</v>
      </c>
      <c r="F657" s="59" t="s">
        <v>69</v>
      </c>
      <c r="G657" s="61">
        <v>73000</v>
      </c>
      <c r="H657" s="61">
        <f>H658</f>
        <v>73000</v>
      </c>
      <c r="I657" s="61">
        <f t="shared" si="296"/>
        <v>73000</v>
      </c>
      <c r="J657" s="61">
        <f t="shared" si="296"/>
        <v>72999.925000000003</v>
      </c>
      <c r="K657" s="61">
        <f t="shared" si="283"/>
        <v>99.999897260273968</v>
      </c>
      <c r="L657" s="61">
        <f t="shared" si="284"/>
        <v>99.999897260273968</v>
      </c>
    </row>
    <row r="658" spans="1:12" ht="30">
      <c r="A658" s="58" t="s">
        <v>80</v>
      </c>
      <c r="B658" s="59" t="s">
        <v>284</v>
      </c>
      <c r="C658" s="59" t="s">
        <v>46</v>
      </c>
      <c r="D658" s="59" t="s">
        <v>46</v>
      </c>
      <c r="E658" s="59" t="s">
        <v>337</v>
      </c>
      <c r="F658" s="59" t="s">
        <v>81</v>
      </c>
      <c r="G658" s="61">
        <v>73000</v>
      </c>
      <c r="H658" s="61">
        <v>73000</v>
      </c>
      <c r="I658" s="61">
        <v>73000</v>
      </c>
      <c r="J658" s="61">
        <v>72999.925000000003</v>
      </c>
      <c r="K658" s="61">
        <f t="shared" si="283"/>
        <v>99.999897260273968</v>
      </c>
      <c r="L658" s="61">
        <f t="shared" si="284"/>
        <v>99.999897260273968</v>
      </c>
    </row>
    <row r="659" spans="1:12" ht="20.25" customHeight="1">
      <c r="A659" s="58" t="s">
        <v>285</v>
      </c>
      <c r="B659" s="59" t="s">
        <v>284</v>
      </c>
      <c r="C659" s="59" t="s">
        <v>46</v>
      </c>
      <c r="D659" s="59" t="s">
        <v>46</v>
      </c>
      <c r="E659" s="59" t="s">
        <v>286</v>
      </c>
      <c r="F659" s="60" t="s">
        <v>0</v>
      </c>
      <c r="G659" s="61">
        <v>75463.3</v>
      </c>
      <c r="H659" s="61">
        <f>H663+H672+H660</f>
        <v>112885.5</v>
      </c>
      <c r="I659" s="61">
        <f t="shared" ref="I659:J659" si="297">I663+I672+I660</f>
        <v>111722.95900999999</v>
      </c>
      <c r="J659" s="61">
        <f t="shared" si="297"/>
        <v>111709.76134</v>
      </c>
      <c r="K659" s="61">
        <f t="shared" si="283"/>
        <v>148.03190602584303</v>
      </c>
      <c r="L659" s="61">
        <f t="shared" si="284"/>
        <v>98.958467952039896</v>
      </c>
    </row>
    <row r="660" spans="1:12" s="19" customFormat="1" ht="18.75" customHeight="1">
      <c r="A660" s="58" t="s">
        <v>1158</v>
      </c>
      <c r="B660" s="59" t="s">
        <v>284</v>
      </c>
      <c r="C660" s="59" t="s">
        <v>46</v>
      </c>
      <c r="D660" s="59" t="s">
        <v>46</v>
      </c>
      <c r="E660" s="59" t="s">
        <v>1157</v>
      </c>
      <c r="F660" s="60"/>
      <c r="G660" s="61"/>
      <c r="H660" s="61">
        <f>H661</f>
        <v>26400</v>
      </c>
      <c r="I660" s="61">
        <f t="shared" ref="I660:J661" si="298">I661</f>
        <v>25237.459009999999</v>
      </c>
      <c r="J660" s="61">
        <f t="shared" si="298"/>
        <v>25237.459009999999</v>
      </c>
      <c r="K660" s="61">
        <v>0</v>
      </c>
      <c r="L660" s="61">
        <f t="shared" si="284"/>
        <v>95.596435643939387</v>
      </c>
    </row>
    <row r="661" spans="1:12" s="19" customFormat="1" ht="15">
      <c r="A661" s="58" t="s">
        <v>68</v>
      </c>
      <c r="B661" s="59" t="s">
        <v>284</v>
      </c>
      <c r="C661" s="59" t="s">
        <v>46</v>
      </c>
      <c r="D661" s="59" t="s">
        <v>46</v>
      </c>
      <c r="E661" s="59" t="s">
        <v>1157</v>
      </c>
      <c r="F661" s="60">
        <v>300</v>
      </c>
      <c r="G661" s="61"/>
      <c r="H661" s="61">
        <f>H662</f>
        <v>26400</v>
      </c>
      <c r="I661" s="61">
        <f t="shared" si="298"/>
        <v>25237.459009999999</v>
      </c>
      <c r="J661" s="61">
        <f t="shared" si="298"/>
        <v>25237.459009999999</v>
      </c>
      <c r="K661" s="61">
        <v>0</v>
      </c>
      <c r="L661" s="61">
        <f t="shared" si="284"/>
        <v>95.596435643939387</v>
      </c>
    </row>
    <row r="662" spans="1:12" s="19" customFormat="1" ht="15">
      <c r="A662" s="58" t="s">
        <v>70</v>
      </c>
      <c r="B662" s="59" t="s">
        <v>284</v>
      </c>
      <c r="C662" s="59" t="s">
        <v>46</v>
      </c>
      <c r="D662" s="59" t="s">
        <v>46</v>
      </c>
      <c r="E662" s="59" t="s">
        <v>1157</v>
      </c>
      <c r="F662" s="60">
        <v>360</v>
      </c>
      <c r="G662" s="61"/>
      <c r="H662" s="61">
        <v>26400</v>
      </c>
      <c r="I662" s="61">
        <v>25237.459009999999</v>
      </c>
      <c r="J662" s="61">
        <v>25237.459009999999</v>
      </c>
      <c r="K662" s="61">
        <v>0</v>
      </c>
      <c r="L662" s="61">
        <f t="shared" si="284"/>
        <v>95.596435643939387</v>
      </c>
    </row>
    <row r="663" spans="1:12" ht="30">
      <c r="A663" s="58" t="s">
        <v>76</v>
      </c>
      <c r="B663" s="59" t="s">
        <v>284</v>
      </c>
      <c r="C663" s="59" t="s">
        <v>46</v>
      </c>
      <c r="D663" s="59" t="s">
        <v>46</v>
      </c>
      <c r="E663" s="59" t="s">
        <v>287</v>
      </c>
      <c r="F663" s="60" t="s">
        <v>0</v>
      </c>
      <c r="G663" s="61">
        <v>45927.3</v>
      </c>
      <c r="H663" s="61">
        <f>H664+H666+H669</f>
        <v>56949.476000000002</v>
      </c>
      <c r="I663" s="61">
        <f t="shared" ref="I663:J663" si="299">I664+I666+I669</f>
        <v>56949.476000000002</v>
      </c>
      <c r="J663" s="61">
        <f t="shared" si="299"/>
        <v>56949.476000000002</v>
      </c>
      <c r="K663" s="61">
        <f t="shared" si="283"/>
        <v>123.99918131481711</v>
      </c>
      <c r="L663" s="61">
        <f t="shared" si="284"/>
        <v>100</v>
      </c>
    </row>
    <row r="664" spans="1:12" ht="60">
      <c r="A664" s="58" t="s">
        <v>60</v>
      </c>
      <c r="B664" s="59" t="s">
        <v>284</v>
      </c>
      <c r="C664" s="59" t="s">
        <v>46</v>
      </c>
      <c r="D664" s="59" t="s">
        <v>46</v>
      </c>
      <c r="E664" s="59" t="s">
        <v>287</v>
      </c>
      <c r="F664" s="59" t="s">
        <v>61</v>
      </c>
      <c r="G664" s="61">
        <v>1708.3</v>
      </c>
      <c r="H664" s="61">
        <f>H665</f>
        <v>1708.25</v>
      </c>
      <c r="I664" s="61">
        <f t="shared" ref="I664:J664" si="300">I665</f>
        <v>1708.25</v>
      </c>
      <c r="J664" s="61">
        <f t="shared" si="300"/>
        <v>1708.25</v>
      </c>
      <c r="K664" s="61">
        <f t="shared" si="283"/>
        <v>99.997073113621738</v>
      </c>
      <c r="L664" s="61">
        <f t="shared" si="284"/>
        <v>100</v>
      </c>
    </row>
    <row r="665" spans="1:12" ht="15">
      <c r="A665" s="58" t="s">
        <v>78</v>
      </c>
      <c r="B665" s="59" t="s">
        <v>284</v>
      </c>
      <c r="C665" s="59" t="s">
        <v>46</v>
      </c>
      <c r="D665" s="59" t="s">
        <v>46</v>
      </c>
      <c r="E665" s="59" t="s">
        <v>287</v>
      </c>
      <c r="F665" s="59" t="s">
        <v>79</v>
      </c>
      <c r="G665" s="61">
        <v>1708.3</v>
      </c>
      <c r="H665" s="61">
        <v>1708.25</v>
      </c>
      <c r="I665" s="61">
        <v>1708.25</v>
      </c>
      <c r="J665" s="61">
        <v>1708.25</v>
      </c>
      <c r="K665" s="61">
        <f t="shared" si="283"/>
        <v>99.997073113621738</v>
      </c>
      <c r="L665" s="61">
        <f t="shared" si="284"/>
        <v>100</v>
      </c>
    </row>
    <row r="666" spans="1:12" ht="15">
      <c r="A666" s="58" t="s">
        <v>68</v>
      </c>
      <c r="B666" s="59" t="s">
        <v>284</v>
      </c>
      <c r="C666" s="59" t="s">
        <v>46</v>
      </c>
      <c r="D666" s="59" t="s">
        <v>46</v>
      </c>
      <c r="E666" s="59" t="s">
        <v>287</v>
      </c>
      <c r="F666" s="59" t="s">
        <v>69</v>
      </c>
      <c r="G666" s="61">
        <v>180.5</v>
      </c>
      <c r="H666" s="61">
        <f>H667+H668</f>
        <v>180.5</v>
      </c>
      <c r="I666" s="61">
        <f t="shared" ref="I666:J666" si="301">I667+I668</f>
        <v>180.5</v>
      </c>
      <c r="J666" s="61">
        <f t="shared" si="301"/>
        <v>180.5</v>
      </c>
      <c r="K666" s="61">
        <f t="shared" si="283"/>
        <v>100</v>
      </c>
      <c r="L666" s="61">
        <f t="shared" si="284"/>
        <v>100</v>
      </c>
    </row>
    <row r="667" spans="1:12" ht="30">
      <c r="A667" s="58" t="s">
        <v>80</v>
      </c>
      <c r="B667" s="59" t="s">
        <v>284</v>
      </c>
      <c r="C667" s="59" t="s">
        <v>46</v>
      </c>
      <c r="D667" s="59" t="s">
        <v>46</v>
      </c>
      <c r="E667" s="59" t="s">
        <v>287</v>
      </c>
      <c r="F667" s="59" t="s">
        <v>81</v>
      </c>
      <c r="G667" s="61">
        <v>134.30000000000001</v>
      </c>
      <c r="H667" s="61">
        <v>134.30000000000001</v>
      </c>
      <c r="I667" s="61">
        <v>134.30000000000001</v>
      </c>
      <c r="J667" s="61">
        <v>134.30000000000001</v>
      </c>
      <c r="K667" s="61">
        <f t="shared" si="283"/>
        <v>100</v>
      </c>
      <c r="L667" s="61">
        <f t="shared" si="284"/>
        <v>100</v>
      </c>
    </row>
    <row r="668" spans="1:12" ht="15">
      <c r="A668" s="58" t="s">
        <v>70</v>
      </c>
      <c r="B668" s="59" t="s">
        <v>284</v>
      </c>
      <c r="C668" s="59" t="s">
        <v>46</v>
      </c>
      <c r="D668" s="59" t="s">
        <v>46</v>
      </c>
      <c r="E668" s="59" t="s">
        <v>287</v>
      </c>
      <c r="F668" s="59" t="s">
        <v>71</v>
      </c>
      <c r="G668" s="61">
        <v>46.2</v>
      </c>
      <c r="H668" s="61">
        <v>46.2</v>
      </c>
      <c r="I668" s="61">
        <v>46.2</v>
      </c>
      <c r="J668" s="61">
        <v>46.2</v>
      </c>
      <c r="K668" s="61">
        <f t="shared" si="283"/>
        <v>100</v>
      </c>
      <c r="L668" s="61">
        <f t="shared" si="284"/>
        <v>100</v>
      </c>
    </row>
    <row r="669" spans="1:12" ht="30">
      <c r="A669" s="58" t="s">
        <v>82</v>
      </c>
      <c r="B669" s="59" t="s">
        <v>284</v>
      </c>
      <c r="C669" s="59" t="s">
        <v>46</v>
      </c>
      <c r="D669" s="59" t="s">
        <v>46</v>
      </c>
      <c r="E669" s="59" t="s">
        <v>287</v>
      </c>
      <c r="F669" s="59" t="s">
        <v>83</v>
      </c>
      <c r="G669" s="61">
        <v>44038.5</v>
      </c>
      <c r="H669" s="61">
        <f>H670+H671</f>
        <v>55060.726000000002</v>
      </c>
      <c r="I669" s="61">
        <f t="shared" ref="I669:J669" si="302">I670+I671</f>
        <v>55060.726000000002</v>
      </c>
      <c r="J669" s="61">
        <f t="shared" si="302"/>
        <v>55060.726000000002</v>
      </c>
      <c r="K669" s="61">
        <f t="shared" si="283"/>
        <v>125.02861359946411</v>
      </c>
      <c r="L669" s="61">
        <f t="shared" si="284"/>
        <v>100</v>
      </c>
    </row>
    <row r="670" spans="1:12" ht="15">
      <c r="A670" s="58" t="s">
        <v>272</v>
      </c>
      <c r="B670" s="59" t="s">
        <v>284</v>
      </c>
      <c r="C670" s="59" t="s">
        <v>46</v>
      </c>
      <c r="D670" s="59" t="s">
        <v>46</v>
      </c>
      <c r="E670" s="59" t="s">
        <v>287</v>
      </c>
      <c r="F670" s="59" t="s">
        <v>273</v>
      </c>
      <c r="G670" s="61">
        <v>43121.1</v>
      </c>
      <c r="H670" s="61">
        <v>54034.226000000002</v>
      </c>
      <c r="I670" s="61">
        <v>54034.226000000002</v>
      </c>
      <c r="J670" s="61">
        <v>54034.226000000002</v>
      </c>
      <c r="K670" s="61">
        <f t="shared" si="283"/>
        <v>125.30808815174011</v>
      </c>
      <c r="L670" s="61">
        <f t="shared" si="284"/>
        <v>100</v>
      </c>
    </row>
    <row r="671" spans="1:12" ht="15">
      <c r="A671" s="58" t="s">
        <v>84</v>
      </c>
      <c r="B671" s="59" t="s">
        <v>284</v>
      </c>
      <c r="C671" s="59" t="s">
        <v>46</v>
      </c>
      <c r="D671" s="59" t="s">
        <v>46</v>
      </c>
      <c r="E671" s="59" t="s">
        <v>287</v>
      </c>
      <c r="F671" s="59" t="s">
        <v>85</v>
      </c>
      <c r="G671" s="61">
        <v>917.4</v>
      </c>
      <c r="H671" s="61">
        <v>1026.5</v>
      </c>
      <c r="I671" s="61">
        <v>1026.5</v>
      </c>
      <c r="J671" s="61">
        <v>1026.5</v>
      </c>
      <c r="K671" s="61">
        <f t="shared" si="283"/>
        <v>111.89230433834751</v>
      </c>
      <c r="L671" s="61">
        <f t="shared" si="284"/>
        <v>100</v>
      </c>
    </row>
    <row r="672" spans="1:12" ht="15">
      <c r="A672" s="58" t="s">
        <v>304</v>
      </c>
      <c r="B672" s="59" t="s">
        <v>284</v>
      </c>
      <c r="C672" s="59" t="s">
        <v>46</v>
      </c>
      <c r="D672" s="59" t="s">
        <v>46</v>
      </c>
      <c r="E672" s="59" t="s">
        <v>338</v>
      </c>
      <c r="F672" s="60" t="s">
        <v>0</v>
      </c>
      <c r="G672" s="61">
        <v>29536</v>
      </c>
      <c r="H672" s="61">
        <f>H673+H675</f>
        <v>29536.024000000001</v>
      </c>
      <c r="I672" s="61">
        <f t="shared" ref="I672:J672" si="303">I673+I675</f>
        <v>29536.024000000001</v>
      </c>
      <c r="J672" s="61">
        <f t="shared" si="303"/>
        <v>29522.82633</v>
      </c>
      <c r="K672" s="61">
        <f t="shared" si="283"/>
        <v>99.955397921180932</v>
      </c>
      <c r="L672" s="61">
        <f t="shared" si="284"/>
        <v>99.955316700717731</v>
      </c>
    </row>
    <row r="673" spans="1:12" ht="30">
      <c r="A673" s="58" t="s">
        <v>64</v>
      </c>
      <c r="B673" s="59" t="s">
        <v>284</v>
      </c>
      <c r="C673" s="59" t="s">
        <v>46</v>
      </c>
      <c r="D673" s="59" t="s">
        <v>46</v>
      </c>
      <c r="E673" s="59" t="s">
        <v>338</v>
      </c>
      <c r="F673" s="59" t="s">
        <v>65</v>
      </c>
      <c r="G673" s="61">
        <v>3946.1</v>
      </c>
      <c r="H673" s="61">
        <f>H674</f>
        <v>3946.1489999999999</v>
      </c>
      <c r="I673" s="61">
        <f t="shared" ref="I673:J673" si="304">I674</f>
        <v>3946.1489999999999</v>
      </c>
      <c r="J673" s="61">
        <f t="shared" si="304"/>
        <v>3945.1779499999998</v>
      </c>
      <c r="K673" s="61">
        <f t="shared" si="283"/>
        <v>99.976633891690526</v>
      </c>
      <c r="L673" s="61">
        <f t="shared" si="284"/>
        <v>99.975392464906918</v>
      </c>
    </row>
    <row r="674" spans="1:12" ht="30">
      <c r="A674" s="58" t="s">
        <v>66</v>
      </c>
      <c r="B674" s="59" t="s">
        <v>284</v>
      </c>
      <c r="C674" s="59" t="s">
        <v>46</v>
      </c>
      <c r="D674" s="59" t="s">
        <v>46</v>
      </c>
      <c r="E674" s="59" t="s">
        <v>338</v>
      </c>
      <c r="F674" s="59" t="s">
        <v>67</v>
      </c>
      <c r="G674" s="61">
        <v>3946.1</v>
      </c>
      <c r="H674" s="61">
        <v>3946.1489999999999</v>
      </c>
      <c r="I674" s="61">
        <v>3946.1489999999999</v>
      </c>
      <c r="J674" s="61">
        <v>3945.1779499999998</v>
      </c>
      <c r="K674" s="61">
        <f t="shared" si="283"/>
        <v>99.976633891690526</v>
      </c>
      <c r="L674" s="61">
        <f t="shared" si="284"/>
        <v>99.975392464906918</v>
      </c>
    </row>
    <row r="675" spans="1:12" ht="15">
      <c r="A675" s="58" t="s">
        <v>68</v>
      </c>
      <c r="B675" s="59" t="s">
        <v>284</v>
      </c>
      <c r="C675" s="59" t="s">
        <v>46</v>
      </c>
      <c r="D675" s="59" t="s">
        <v>46</v>
      </c>
      <c r="E675" s="59" t="s">
        <v>338</v>
      </c>
      <c r="F675" s="59" t="s">
        <v>69</v>
      </c>
      <c r="G675" s="61">
        <v>25589.9</v>
      </c>
      <c r="H675" s="61">
        <f>H676+H677</f>
        <v>25589.875</v>
      </c>
      <c r="I675" s="61">
        <f t="shared" ref="I675:J675" si="305">I676+I677</f>
        <v>25589.875</v>
      </c>
      <c r="J675" s="61">
        <f t="shared" si="305"/>
        <v>25577.648379999999</v>
      </c>
      <c r="K675" s="61">
        <f t="shared" si="283"/>
        <v>99.952123220489312</v>
      </c>
      <c r="L675" s="61">
        <f t="shared" si="284"/>
        <v>99.952220868605252</v>
      </c>
    </row>
    <row r="676" spans="1:12" ht="30">
      <c r="A676" s="58" t="s">
        <v>80</v>
      </c>
      <c r="B676" s="59" t="s">
        <v>284</v>
      </c>
      <c r="C676" s="59" t="s">
        <v>46</v>
      </c>
      <c r="D676" s="59" t="s">
        <v>46</v>
      </c>
      <c r="E676" s="59" t="s">
        <v>338</v>
      </c>
      <c r="F676" s="59" t="s">
        <v>81</v>
      </c>
      <c r="G676" s="61">
        <v>4000</v>
      </c>
      <c r="H676" s="61">
        <v>4000</v>
      </c>
      <c r="I676" s="61">
        <v>4000</v>
      </c>
      <c r="J676" s="61">
        <v>4000</v>
      </c>
      <c r="K676" s="61">
        <f t="shared" si="283"/>
        <v>100</v>
      </c>
      <c r="L676" s="61">
        <f t="shared" si="284"/>
        <v>100</v>
      </c>
    </row>
    <row r="677" spans="1:12" ht="15">
      <c r="A677" s="58" t="s">
        <v>70</v>
      </c>
      <c r="B677" s="59" t="s">
        <v>284</v>
      </c>
      <c r="C677" s="59" t="s">
        <v>46</v>
      </c>
      <c r="D677" s="59" t="s">
        <v>46</v>
      </c>
      <c r="E677" s="59" t="s">
        <v>338</v>
      </c>
      <c r="F677" s="59" t="s">
        <v>71</v>
      </c>
      <c r="G677" s="61">
        <v>21589.9</v>
      </c>
      <c r="H677" s="61">
        <v>21589.875</v>
      </c>
      <c r="I677" s="61">
        <v>21589.875</v>
      </c>
      <c r="J677" s="61">
        <v>21577.648379999999</v>
      </c>
      <c r="K677" s="61">
        <f t="shared" si="283"/>
        <v>99.943253002561377</v>
      </c>
      <c r="L677" s="61">
        <f t="shared" si="284"/>
        <v>99.943368731870834</v>
      </c>
    </row>
    <row r="678" spans="1:12" ht="30">
      <c r="A678" s="58" t="s">
        <v>314</v>
      </c>
      <c r="B678" s="59" t="s">
        <v>284</v>
      </c>
      <c r="C678" s="59" t="s">
        <v>46</v>
      </c>
      <c r="D678" s="59" t="s">
        <v>46</v>
      </c>
      <c r="E678" s="59" t="s">
        <v>315</v>
      </c>
      <c r="F678" s="60" t="s">
        <v>0</v>
      </c>
      <c r="G678" s="61">
        <v>42680.2</v>
      </c>
      <c r="H678" s="61">
        <f>H679+H682+H685</f>
        <v>41312.199999999997</v>
      </c>
      <c r="I678" s="61">
        <f t="shared" ref="I678:J678" si="306">I679+I682+I685</f>
        <v>41312.199999999997</v>
      </c>
      <c r="J678" s="61">
        <f t="shared" si="306"/>
        <v>41312.199999999997</v>
      </c>
      <c r="K678" s="61">
        <f t="shared" si="283"/>
        <v>96.794766659950042</v>
      </c>
      <c r="L678" s="61">
        <f t="shared" si="284"/>
        <v>100</v>
      </c>
    </row>
    <row r="679" spans="1:12" ht="108" customHeight="1">
      <c r="A679" s="58" t="s">
        <v>339</v>
      </c>
      <c r="B679" s="59" t="s">
        <v>284</v>
      </c>
      <c r="C679" s="59" t="s">
        <v>46</v>
      </c>
      <c r="D679" s="59" t="s">
        <v>46</v>
      </c>
      <c r="E679" s="59" t="s">
        <v>340</v>
      </c>
      <c r="F679" s="60" t="s">
        <v>0</v>
      </c>
      <c r="G679" s="61">
        <v>5697.4</v>
      </c>
      <c r="H679" s="61">
        <f>H680</f>
        <v>5127.7</v>
      </c>
      <c r="I679" s="61">
        <f t="shared" ref="I679:J680" si="307">I680</f>
        <v>5127.7</v>
      </c>
      <c r="J679" s="61">
        <f t="shared" si="307"/>
        <v>5127.7</v>
      </c>
      <c r="K679" s="61">
        <f t="shared" si="283"/>
        <v>90.000702074630539</v>
      </c>
      <c r="L679" s="61">
        <f t="shared" si="284"/>
        <v>100</v>
      </c>
    </row>
    <row r="680" spans="1:12" ht="30">
      <c r="A680" s="58" t="s">
        <v>64</v>
      </c>
      <c r="B680" s="59" t="s">
        <v>284</v>
      </c>
      <c r="C680" s="59" t="s">
        <v>46</v>
      </c>
      <c r="D680" s="59" t="s">
        <v>46</v>
      </c>
      <c r="E680" s="59" t="s">
        <v>340</v>
      </c>
      <c r="F680" s="59" t="s">
        <v>65</v>
      </c>
      <c r="G680" s="61">
        <v>5697.4</v>
      </c>
      <c r="H680" s="61">
        <f>H681</f>
        <v>5127.7</v>
      </c>
      <c r="I680" s="61">
        <f t="shared" si="307"/>
        <v>5127.7</v>
      </c>
      <c r="J680" s="61">
        <f t="shared" si="307"/>
        <v>5127.7</v>
      </c>
      <c r="K680" s="61">
        <f t="shared" si="283"/>
        <v>90.000702074630539</v>
      </c>
      <c r="L680" s="61">
        <f t="shared" si="284"/>
        <v>100</v>
      </c>
    </row>
    <row r="681" spans="1:12" ht="30">
      <c r="A681" s="58" t="s">
        <v>66</v>
      </c>
      <c r="B681" s="59" t="s">
        <v>284</v>
      </c>
      <c r="C681" s="59" t="s">
        <v>46</v>
      </c>
      <c r="D681" s="59" t="s">
        <v>46</v>
      </c>
      <c r="E681" s="59" t="s">
        <v>340</v>
      </c>
      <c r="F681" s="59" t="s">
        <v>67</v>
      </c>
      <c r="G681" s="61">
        <v>5697.4</v>
      </c>
      <c r="H681" s="61">
        <v>5127.7</v>
      </c>
      <c r="I681" s="61">
        <v>5127.7</v>
      </c>
      <c r="J681" s="61">
        <v>5127.7</v>
      </c>
      <c r="K681" s="61">
        <f t="shared" si="283"/>
        <v>90.000702074630539</v>
      </c>
      <c r="L681" s="61">
        <f t="shared" si="284"/>
        <v>100</v>
      </c>
    </row>
    <row r="682" spans="1:12" ht="120">
      <c r="A682" s="58" t="s">
        <v>341</v>
      </c>
      <c r="B682" s="59" t="s">
        <v>284</v>
      </c>
      <c r="C682" s="59" t="s">
        <v>46</v>
      </c>
      <c r="D682" s="59" t="s">
        <v>46</v>
      </c>
      <c r="E682" s="59" t="s">
        <v>342</v>
      </c>
      <c r="F682" s="60" t="s">
        <v>0</v>
      </c>
      <c r="G682" s="61">
        <v>7982.8</v>
      </c>
      <c r="H682" s="61">
        <f>H683</f>
        <v>7184.5</v>
      </c>
      <c r="I682" s="61">
        <f t="shared" ref="I682:J683" si="308">I683</f>
        <v>7184.5</v>
      </c>
      <c r="J682" s="61">
        <f t="shared" si="308"/>
        <v>7184.5</v>
      </c>
      <c r="K682" s="61">
        <f t="shared" si="283"/>
        <v>89.999749461341878</v>
      </c>
      <c r="L682" s="61">
        <f t="shared" si="284"/>
        <v>100</v>
      </c>
    </row>
    <row r="683" spans="1:12" ht="30">
      <c r="A683" s="58" t="s">
        <v>82</v>
      </c>
      <c r="B683" s="59" t="s">
        <v>284</v>
      </c>
      <c r="C683" s="59" t="s">
        <v>46</v>
      </c>
      <c r="D683" s="59" t="s">
        <v>46</v>
      </c>
      <c r="E683" s="59" t="s">
        <v>342</v>
      </c>
      <c r="F683" s="59" t="s">
        <v>83</v>
      </c>
      <c r="G683" s="61">
        <v>7982.8</v>
      </c>
      <c r="H683" s="61">
        <f>H684</f>
        <v>7184.5</v>
      </c>
      <c r="I683" s="61">
        <f t="shared" si="308"/>
        <v>7184.5</v>
      </c>
      <c r="J683" s="61">
        <f t="shared" si="308"/>
        <v>7184.5</v>
      </c>
      <c r="K683" s="61">
        <f t="shared" si="283"/>
        <v>89.999749461341878</v>
      </c>
      <c r="L683" s="61">
        <f t="shared" si="284"/>
        <v>100</v>
      </c>
    </row>
    <row r="684" spans="1:12" ht="15">
      <c r="A684" s="58" t="s">
        <v>272</v>
      </c>
      <c r="B684" s="59" t="s">
        <v>284</v>
      </c>
      <c r="C684" s="59" t="s">
        <v>46</v>
      </c>
      <c r="D684" s="59" t="s">
        <v>46</v>
      </c>
      <c r="E684" s="59" t="s">
        <v>342</v>
      </c>
      <c r="F684" s="59" t="s">
        <v>273</v>
      </c>
      <c r="G684" s="61">
        <v>7982.8</v>
      </c>
      <c r="H684" s="61">
        <v>7184.5</v>
      </c>
      <c r="I684" s="61">
        <v>7184.5</v>
      </c>
      <c r="J684" s="61">
        <v>7184.5</v>
      </c>
      <c r="K684" s="61">
        <f t="shared" si="283"/>
        <v>89.999749461341878</v>
      </c>
      <c r="L684" s="61">
        <f t="shared" si="284"/>
        <v>100</v>
      </c>
    </row>
    <row r="685" spans="1:12" ht="15">
      <c r="A685" s="58" t="s">
        <v>304</v>
      </c>
      <c r="B685" s="59" t="s">
        <v>284</v>
      </c>
      <c r="C685" s="59" t="s">
        <v>46</v>
      </c>
      <c r="D685" s="59" t="s">
        <v>46</v>
      </c>
      <c r="E685" s="59" t="s">
        <v>343</v>
      </c>
      <c r="F685" s="60" t="s">
        <v>0</v>
      </c>
      <c r="G685" s="61">
        <v>29000</v>
      </c>
      <c r="H685" s="61">
        <f>H686</f>
        <v>29000</v>
      </c>
      <c r="I685" s="61">
        <f t="shared" ref="I685:J686" si="309">I686</f>
        <v>29000</v>
      </c>
      <c r="J685" s="61">
        <f t="shared" si="309"/>
        <v>29000</v>
      </c>
      <c r="K685" s="61">
        <f t="shared" si="283"/>
        <v>100</v>
      </c>
      <c r="L685" s="61">
        <f t="shared" si="284"/>
        <v>100</v>
      </c>
    </row>
    <row r="686" spans="1:12" ht="30">
      <c r="A686" s="58" t="s">
        <v>64</v>
      </c>
      <c r="B686" s="59" t="s">
        <v>284</v>
      </c>
      <c r="C686" s="59" t="s">
        <v>46</v>
      </c>
      <c r="D686" s="59" t="s">
        <v>46</v>
      </c>
      <c r="E686" s="59" t="s">
        <v>343</v>
      </c>
      <c r="F686" s="59" t="s">
        <v>65</v>
      </c>
      <c r="G686" s="61">
        <v>29000</v>
      </c>
      <c r="H686" s="61">
        <f>H687</f>
        <v>29000</v>
      </c>
      <c r="I686" s="61">
        <f t="shared" si="309"/>
        <v>29000</v>
      </c>
      <c r="J686" s="61">
        <f t="shared" si="309"/>
        <v>29000</v>
      </c>
      <c r="K686" s="61">
        <f t="shared" si="283"/>
        <v>100</v>
      </c>
      <c r="L686" s="61">
        <f t="shared" si="284"/>
        <v>100</v>
      </c>
    </row>
    <row r="687" spans="1:12" ht="30">
      <c r="A687" s="58" t="s">
        <v>66</v>
      </c>
      <c r="B687" s="59" t="s">
        <v>284</v>
      </c>
      <c r="C687" s="59" t="s">
        <v>46</v>
      </c>
      <c r="D687" s="59" t="s">
        <v>46</v>
      </c>
      <c r="E687" s="59" t="s">
        <v>343</v>
      </c>
      <c r="F687" s="59" t="s">
        <v>67</v>
      </c>
      <c r="G687" s="61">
        <v>29000</v>
      </c>
      <c r="H687" s="61">
        <v>29000</v>
      </c>
      <c r="I687" s="61">
        <v>29000</v>
      </c>
      <c r="J687" s="61">
        <v>29000</v>
      </c>
      <c r="K687" s="61">
        <f t="shared" si="283"/>
        <v>100</v>
      </c>
      <c r="L687" s="61">
        <f t="shared" si="284"/>
        <v>100</v>
      </c>
    </row>
    <row r="688" spans="1:12" ht="30">
      <c r="A688" s="58" t="s">
        <v>142</v>
      </c>
      <c r="B688" s="59" t="s">
        <v>284</v>
      </c>
      <c r="C688" s="59" t="s">
        <v>46</v>
      </c>
      <c r="D688" s="59" t="s">
        <v>46</v>
      </c>
      <c r="E688" s="59" t="s">
        <v>143</v>
      </c>
      <c r="F688" s="60" t="s">
        <v>0</v>
      </c>
      <c r="G688" s="61">
        <v>8074922.4000000004</v>
      </c>
      <c r="H688" s="61">
        <f>H689+H694+H705+H714+H717</f>
        <v>8084322.4000000004</v>
      </c>
      <c r="I688" s="61">
        <f t="shared" ref="I688:J688" si="310">I689+I694+I705+I714+I717</f>
        <v>8084322.4000000004</v>
      </c>
      <c r="J688" s="61">
        <f t="shared" si="310"/>
        <v>8084204.5407800004</v>
      </c>
      <c r="K688" s="61">
        <f t="shared" si="283"/>
        <v>100.11495021648753</v>
      </c>
      <c r="L688" s="61">
        <f t="shared" si="284"/>
        <v>99.998542126177455</v>
      </c>
    </row>
    <row r="689" spans="1:12" ht="87" customHeight="1">
      <c r="A689" s="58" t="s">
        <v>344</v>
      </c>
      <c r="B689" s="59" t="s">
        <v>284</v>
      </c>
      <c r="C689" s="59" t="s">
        <v>46</v>
      </c>
      <c r="D689" s="59" t="s">
        <v>46</v>
      </c>
      <c r="E689" s="59" t="s">
        <v>345</v>
      </c>
      <c r="F689" s="60" t="s">
        <v>0</v>
      </c>
      <c r="G689" s="61">
        <v>4389.1000000000004</v>
      </c>
      <c r="H689" s="61">
        <f>H690+H692</f>
        <v>4389.1000000000004</v>
      </c>
      <c r="I689" s="61">
        <f t="shared" ref="I689:J689" si="311">I690+I692</f>
        <v>4389.1000000000004</v>
      </c>
      <c r="J689" s="61">
        <f t="shared" si="311"/>
        <v>4389.1000000000004</v>
      </c>
      <c r="K689" s="61">
        <f t="shared" si="283"/>
        <v>100</v>
      </c>
      <c r="L689" s="61">
        <f t="shared" si="284"/>
        <v>100</v>
      </c>
    </row>
    <row r="690" spans="1:12" ht="60">
      <c r="A690" s="58" t="s">
        <v>60</v>
      </c>
      <c r="B690" s="59" t="s">
        <v>284</v>
      </c>
      <c r="C690" s="59" t="s">
        <v>46</v>
      </c>
      <c r="D690" s="59" t="s">
        <v>46</v>
      </c>
      <c r="E690" s="59" t="s">
        <v>345</v>
      </c>
      <c r="F690" s="59" t="s">
        <v>61</v>
      </c>
      <c r="G690" s="61">
        <v>4051</v>
      </c>
      <c r="H690" s="61">
        <f>H691</f>
        <v>4051.0320000000002</v>
      </c>
      <c r="I690" s="61">
        <f t="shared" ref="I690:J690" si="312">I691</f>
        <v>4051.0320000000002</v>
      </c>
      <c r="J690" s="61">
        <f t="shared" si="312"/>
        <v>4051.0320000000002</v>
      </c>
      <c r="K690" s="61">
        <f t="shared" si="283"/>
        <v>100.00078992841274</v>
      </c>
      <c r="L690" s="61">
        <f t="shared" si="284"/>
        <v>100</v>
      </c>
    </row>
    <row r="691" spans="1:12" ht="30">
      <c r="A691" s="58" t="s">
        <v>62</v>
      </c>
      <c r="B691" s="59" t="s">
        <v>284</v>
      </c>
      <c r="C691" s="59" t="s">
        <v>46</v>
      </c>
      <c r="D691" s="59" t="s">
        <v>46</v>
      </c>
      <c r="E691" s="59" t="s">
        <v>345</v>
      </c>
      <c r="F691" s="59" t="s">
        <v>63</v>
      </c>
      <c r="G691" s="61">
        <v>4051</v>
      </c>
      <c r="H691" s="61">
        <f>2941.775+236+873.257</f>
        <v>4051.0320000000002</v>
      </c>
      <c r="I691" s="61">
        <f t="shared" ref="I691:J691" si="313">2941.775+236+873.257</f>
        <v>4051.0320000000002</v>
      </c>
      <c r="J691" s="61">
        <f t="shared" si="313"/>
        <v>4051.0320000000002</v>
      </c>
      <c r="K691" s="61">
        <f t="shared" si="283"/>
        <v>100.00078992841274</v>
      </c>
      <c r="L691" s="61">
        <f t="shared" si="284"/>
        <v>100</v>
      </c>
    </row>
    <row r="692" spans="1:12" ht="30">
      <c r="A692" s="58" t="s">
        <v>64</v>
      </c>
      <c r="B692" s="59" t="s">
        <v>284</v>
      </c>
      <c r="C692" s="59" t="s">
        <v>46</v>
      </c>
      <c r="D692" s="59" t="s">
        <v>46</v>
      </c>
      <c r="E692" s="59" t="s">
        <v>345</v>
      </c>
      <c r="F692" s="59" t="s">
        <v>65</v>
      </c>
      <c r="G692" s="61">
        <v>338.1</v>
      </c>
      <c r="H692" s="61">
        <f>H693</f>
        <v>338.06799999999998</v>
      </c>
      <c r="I692" s="61">
        <f t="shared" ref="I692:J692" si="314">I693</f>
        <v>338.06799999999998</v>
      </c>
      <c r="J692" s="61">
        <f t="shared" si="314"/>
        <v>338.06799999999998</v>
      </c>
      <c r="K692" s="61">
        <f t="shared" si="283"/>
        <v>99.990535344572592</v>
      </c>
      <c r="L692" s="61">
        <f t="shared" si="284"/>
        <v>100</v>
      </c>
    </row>
    <row r="693" spans="1:12" ht="30">
      <c r="A693" s="58" t="s">
        <v>66</v>
      </c>
      <c r="B693" s="59" t="s">
        <v>284</v>
      </c>
      <c r="C693" s="59" t="s">
        <v>46</v>
      </c>
      <c r="D693" s="59" t="s">
        <v>46</v>
      </c>
      <c r="E693" s="59" t="s">
        <v>345</v>
      </c>
      <c r="F693" s="59" t="s">
        <v>67</v>
      </c>
      <c r="G693" s="61">
        <v>338.1</v>
      </c>
      <c r="H693" s="61">
        <v>338.06799999999998</v>
      </c>
      <c r="I693" s="61">
        <v>338.06799999999998</v>
      </c>
      <c r="J693" s="61">
        <v>338.06799999999998</v>
      </c>
      <c r="K693" s="61">
        <f t="shared" si="283"/>
        <v>99.990535344572592</v>
      </c>
      <c r="L693" s="61">
        <f t="shared" si="284"/>
        <v>100</v>
      </c>
    </row>
    <row r="694" spans="1:12" ht="30">
      <c r="A694" s="58" t="s">
        <v>58</v>
      </c>
      <c r="B694" s="59" t="s">
        <v>284</v>
      </c>
      <c r="C694" s="59" t="s">
        <v>46</v>
      </c>
      <c r="D694" s="59" t="s">
        <v>46</v>
      </c>
      <c r="E694" s="59" t="s">
        <v>346</v>
      </c>
      <c r="F694" s="60" t="s">
        <v>0</v>
      </c>
      <c r="G694" s="61">
        <v>82780.399999999994</v>
      </c>
      <c r="H694" s="61">
        <f>H695+H697+H699+H702</f>
        <v>82780.399999999994</v>
      </c>
      <c r="I694" s="61">
        <f t="shared" ref="I694:J694" si="315">I695+I697+I699+I702</f>
        <v>82780.399999999994</v>
      </c>
      <c r="J694" s="61">
        <f t="shared" si="315"/>
        <v>82662.54078000001</v>
      </c>
      <c r="K694" s="61">
        <f t="shared" si="283"/>
        <v>99.857624244386372</v>
      </c>
      <c r="L694" s="61">
        <f t="shared" si="284"/>
        <v>99.857624244386372</v>
      </c>
    </row>
    <row r="695" spans="1:12" ht="60">
      <c r="A695" s="58" t="s">
        <v>60</v>
      </c>
      <c r="B695" s="59" t="s">
        <v>284</v>
      </c>
      <c r="C695" s="59" t="s">
        <v>46</v>
      </c>
      <c r="D695" s="59" t="s">
        <v>46</v>
      </c>
      <c r="E695" s="59" t="s">
        <v>346</v>
      </c>
      <c r="F695" s="59" t="s">
        <v>61</v>
      </c>
      <c r="G695" s="61">
        <v>79080.3</v>
      </c>
      <c r="H695" s="61">
        <f>H696</f>
        <v>78958.970719999998</v>
      </c>
      <c r="I695" s="61">
        <f t="shared" ref="I695:J695" si="316">I696</f>
        <v>78958.970719999998</v>
      </c>
      <c r="J695" s="61">
        <f t="shared" si="316"/>
        <v>78939.299870000003</v>
      </c>
      <c r="K695" s="61">
        <f t="shared" si="283"/>
        <v>99.821700056777729</v>
      </c>
      <c r="L695" s="61">
        <f t="shared" si="284"/>
        <v>99.975087251238676</v>
      </c>
    </row>
    <row r="696" spans="1:12" ht="30">
      <c r="A696" s="58" t="s">
        <v>62</v>
      </c>
      <c r="B696" s="59" t="s">
        <v>284</v>
      </c>
      <c r="C696" s="59" t="s">
        <v>46</v>
      </c>
      <c r="D696" s="59" t="s">
        <v>46</v>
      </c>
      <c r="E696" s="59" t="s">
        <v>346</v>
      </c>
      <c r="F696" s="59" t="s">
        <v>63</v>
      </c>
      <c r="G696" s="61">
        <v>79080.3</v>
      </c>
      <c r="H696" s="61">
        <f>58370.27072+3548+17040.7</f>
        <v>78958.970719999998</v>
      </c>
      <c r="I696" s="61">
        <f>58370.27072+3548+17040.7</f>
        <v>78958.970719999998</v>
      </c>
      <c r="J696" s="61">
        <f>58368.96015+3548+17022.33972</f>
        <v>78939.299870000003</v>
      </c>
      <c r="K696" s="61">
        <f t="shared" si="283"/>
        <v>99.821700056777729</v>
      </c>
      <c r="L696" s="61">
        <f t="shared" si="284"/>
        <v>99.975087251238676</v>
      </c>
    </row>
    <row r="697" spans="1:12" ht="30">
      <c r="A697" s="58" t="s">
        <v>64</v>
      </c>
      <c r="B697" s="59" t="s">
        <v>284</v>
      </c>
      <c r="C697" s="59" t="s">
        <v>46</v>
      </c>
      <c r="D697" s="59" t="s">
        <v>46</v>
      </c>
      <c r="E697" s="59" t="s">
        <v>346</v>
      </c>
      <c r="F697" s="59" t="s">
        <v>65</v>
      </c>
      <c r="G697" s="61">
        <v>3584.6</v>
      </c>
      <c r="H697" s="61">
        <f>H698</f>
        <v>3584.64489</v>
      </c>
      <c r="I697" s="61">
        <f t="shared" ref="I697:J697" si="317">I698</f>
        <v>3584.64489</v>
      </c>
      <c r="J697" s="61">
        <f t="shared" si="317"/>
        <v>3507.6839100000002</v>
      </c>
      <c r="K697" s="61">
        <f t="shared" si="283"/>
        <v>97.854262958210128</v>
      </c>
      <c r="L697" s="61">
        <f t="shared" si="284"/>
        <v>97.853037543141411</v>
      </c>
    </row>
    <row r="698" spans="1:12" ht="30">
      <c r="A698" s="58" t="s">
        <v>66</v>
      </c>
      <c r="B698" s="59" t="s">
        <v>284</v>
      </c>
      <c r="C698" s="59" t="s">
        <v>46</v>
      </c>
      <c r="D698" s="59" t="s">
        <v>46</v>
      </c>
      <c r="E698" s="59" t="s">
        <v>346</v>
      </c>
      <c r="F698" s="59" t="s">
        <v>67</v>
      </c>
      <c r="G698" s="61">
        <v>3584.6</v>
      </c>
      <c r="H698" s="61">
        <v>3584.64489</v>
      </c>
      <c r="I698" s="61">
        <v>3584.64489</v>
      </c>
      <c r="J698" s="61">
        <v>3507.6839100000002</v>
      </c>
      <c r="K698" s="61">
        <f t="shared" si="283"/>
        <v>97.854262958210128</v>
      </c>
      <c r="L698" s="61">
        <f t="shared" si="284"/>
        <v>97.853037543141411</v>
      </c>
    </row>
    <row r="699" spans="1:12" ht="15">
      <c r="A699" s="58" t="s">
        <v>68</v>
      </c>
      <c r="B699" s="59" t="s">
        <v>284</v>
      </c>
      <c r="C699" s="59" t="s">
        <v>46</v>
      </c>
      <c r="D699" s="59" t="s">
        <v>46</v>
      </c>
      <c r="E699" s="59" t="s">
        <v>346</v>
      </c>
      <c r="F699" s="59" t="s">
        <v>69</v>
      </c>
      <c r="G699" s="61">
        <v>60</v>
      </c>
      <c r="H699" s="61">
        <f>H701+H700</f>
        <v>181.32927999999998</v>
      </c>
      <c r="I699" s="61">
        <f t="shared" ref="I699:J699" si="318">I701+I700</f>
        <v>181.32927999999998</v>
      </c>
      <c r="J699" s="61">
        <f t="shared" si="318"/>
        <v>181.32927999999998</v>
      </c>
      <c r="K699" s="61">
        <f t="shared" si="283"/>
        <v>302.21546666666666</v>
      </c>
      <c r="L699" s="61">
        <f t="shared" si="284"/>
        <v>100</v>
      </c>
    </row>
    <row r="700" spans="1:12" s="19" customFormat="1" ht="30">
      <c r="A700" s="58" t="s">
        <v>80</v>
      </c>
      <c r="B700" s="59" t="s">
        <v>284</v>
      </c>
      <c r="C700" s="59" t="s">
        <v>46</v>
      </c>
      <c r="D700" s="59" t="s">
        <v>46</v>
      </c>
      <c r="E700" s="59" t="s">
        <v>346</v>
      </c>
      <c r="F700" s="59">
        <v>320</v>
      </c>
      <c r="G700" s="61"/>
      <c r="H700" s="61">
        <v>121.32928</v>
      </c>
      <c r="I700" s="61">
        <v>121.32928</v>
      </c>
      <c r="J700" s="61">
        <v>121.32928</v>
      </c>
      <c r="K700" s="61">
        <v>0</v>
      </c>
      <c r="L700" s="61">
        <f t="shared" si="284"/>
        <v>100</v>
      </c>
    </row>
    <row r="701" spans="1:12" ht="15">
      <c r="A701" s="58" t="s">
        <v>70</v>
      </c>
      <c r="B701" s="59" t="s">
        <v>284</v>
      </c>
      <c r="C701" s="59" t="s">
        <v>46</v>
      </c>
      <c r="D701" s="59" t="s">
        <v>46</v>
      </c>
      <c r="E701" s="59" t="s">
        <v>346</v>
      </c>
      <c r="F701" s="59" t="s">
        <v>71</v>
      </c>
      <c r="G701" s="61">
        <v>60</v>
      </c>
      <c r="H701" s="61">
        <v>60</v>
      </c>
      <c r="I701" s="61">
        <v>60</v>
      </c>
      <c r="J701" s="61">
        <v>60</v>
      </c>
      <c r="K701" s="61">
        <f t="shared" si="283"/>
        <v>100</v>
      </c>
      <c r="L701" s="61">
        <f t="shared" si="284"/>
        <v>100</v>
      </c>
    </row>
    <row r="702" spans="1:12" ht="15">
      <c r="A702" s="58" t="s">
        <v>72</v>
      </c>
      <c r="B702" s="59" t="s">
        <v>284</v>
      </c>
      <c r="C702" s="59" t="s">
        <v>46</v>
      </c>
      <c r="D702" s="59" t="s">
        <v>46</v>
      </c>
      <c r="E702" s="59" t="s">
        <v>346</v>
      </c>
      <c r="F702" s="59" t="s">
        <v>73</v>
      </c>
      <c r="G702" s="61">
        <v>55.5</v>
      </c>
      <c r="H702" s="61">
        <f>H703+H704</f>
        <v>55.455109999999998</v>
      </c>
      <c r="I702" s="61">
        <f t="shared" ref="I702:J702" si="319">I703+I704</f>
        <v>55.455109999999998</v>
      </c>
      <c r="J702" s="61">
        <f t="shared" si="319"/>
        <v>34.227720000000005</v>
      </c>
      <c r="K702" s="61">
        <f t="shared" si="283"/>
        <v>61.671567567567578</v>
      </c>
      <c r="L702" s="61">
        <f t="shared" si="284"/>
        <v>61.721489687785322</v>
      </c>
    </row>
    <row r="703" spans="1:12" ht="15">
      <c r="A703" s="58" t="s">
        <v>86</v>
      </c>
      <c r="B703" s="59" t="s">
        <v>284</v>
      </c>
      <c r="C703" s="59" t="s">
        <v>46</v>
      </c>
      <c r="D703" s="59" t="s">
        <v>46</v>
      </c>
      <c r="E703" s="59" t="s">
        <v>346</v>
      </c>
      <c r="F703" s="59" t="s">
        <v>87</v>
      </c>
      <c r="G703" s="61">
        <v>37.5</v>
      </c>
      <c r="H703" s="61">
        <v>37.455109999999998</v>
      </c>
      <c r="I703" s="61">
        <v>37.455109999999998</v>
      </c>
      <c r="J703" s="61">
        <v>27.455110000000001</v>
      </c>
      <c r="K703" s="61">
        <f t="shared" si="283"/>
        <v>73.21362666666667</v>
      </c>
      <c r="L703" s="61">
        <f t="shared" si="284"/>
        <v>73.301373297261719</v>
      </c>
    </row>
    <row r="704" spans="1:12" ht="15">
      <c r="A704" s="58" t="s">
        <v>74</v>
      </c>
      <c r="B704" s="59" t="s">
        <v>284</v>
      </c>
      <c r="C704" s="59" t="s">
        <v>46</v>
      </c>
      <c r="D704" s="59" t="s">
        <v>46</v>
      </c>
      <c r="E704" s="59" t="s">
        <v>346</v>
      </c>
      <c r="F704" s="59" t="s">
        <v>75</v>
      </c>
      <c r="G704" s="61">
        <v>18</v>
      </c>
      <c r="H704" s="61">
        <f>6.53+7.95739+3.51261</f>
        <v>18</v>
      </c>
      <c r="I704" s="61">
        <f>6.53+7.95739+3.51261</f>
        <v>18</v>
      </c>
      <c r="J704" s="61">
        <f>6.53+0.24261</f>
        <v>6.7726100000000002</v>
      </c>
      <c r="K704" s="61">
        <f t="shared" si="283"/>
        <v>37.625611111111112</v>
      </c>
      <c r="L704" s="61">
        <f t="shared" si="284"/>
        <v>37.625611111111112</v>
      </c>
    </row>
    <row r="705" spans="1:12" ht="30">
      <c r="A705" s="58" t="s">
        <v>76</v>
      </c>
      <c r="B705" s="59" t="s">
        <v>284</v>
      </c>
      <c r="C705" s="59" t="s">
        <v>46</v>
      </c>
      <c r="D705" s="59" t="s">
        <v>46</v>
      </c>
      <c r="E705" s="59" t="s">
        <v>144</v>
      </c>
      <c r="F705" s="60" t="s">
        <v>0</v>
      </c>
      <c r="G705" s="61">
        <v>202537.5</v>
      </c>
      <c r="H705" s="61">
        <f>H706+H708+H710+H712</f>
        <v>202537.5</v>
      </c>
      <c r="I705" s="61">
        <f t="shared" ref="I705:J705" si="320">I706+I708+I710+I712</f>
        <v>202537.5</v>
      </c>
      <c r="J705" s="61">
        <f t="shared" si="320"/>
        <v>202537.5</v>
      </c>
      <c r="K705" s="61">
        <f t="shared" si="283"/>
        <v>100</v>
      </c>
      <c r="L705" s="61">
        <f t="shared" si="284"/>
        <v>100</v>
      </c>
    </row>
    <row r="706" spans="1:12" ht="60">
      <c r="A706" s="58" t="s">
        <v>60</v>
      </c>
      <c r="B706" s="59" t="s">
        <v>284</v>
      </c>
      <c r="C706" s="59" t="s">
        <v>46</v>
      </c>
      <c r="D706" s="59" t="s">
        <v>46</v>
      </c>
      <c r="E706" s="59" t="s">
        <v>144</v>
      </c>
      <c r="F706" s="59" t="s">
        <v>61</v>
      </c>
      <c r="G706" s="61">
        <v>19116.7</v>
      </c>
      <c r="H706" s="61">
        <f>H707</f>
        <v>19116.6692</v>
      </c>
      <c r="I706" s="61">
        <f t="shared" ref="I706:J706" si="321">I707</f>
        <v>19116.6692</v>
      </c>
      <c r="J706" s="61">
        <f t="shared" si="321"/>
        <v>19116.6692</v>
      </c>
      <c r="K706" s="61">
        <f t="shared" ref="K706:K789" si="322">J706/G706*100</f>
        <v>99.999838884326266</v>
      </c>
      <c r="L706" s="61">
        <f t="shared" ref="L706:L789" si="323">J706/H706*100</f>
        <v>100</v>
      </c>
    </row>
    <row r="707" spans="1:12" ht="15">
      <c r="A707" s="58" t="s">
        <v>78</v>
      </c>
      <c r="B707" s="59" t="s">
        <v>284</v>
      </c>
      <c r="C707" s="59" t="s">
        <v>46</v>
      </c>
      <c r="D707" s="59" t="s">
        <v>46</v>
      </c>
      <c r="E707" s="59" t="s">
        <v>144</v>
      </c>
      <c r="F707" s="59" t="s">
        <v>79</v>
      </c>
      <c r="G707" s="61">
        <v>19116.7</v>
      </c>
      <c r="H707" s="61">
        <f>14596.6+104.8692+4415.2</f>
        <v>19116.6692</v>
      </c>
      <c r="I707" s="61">
        <f>14596.6+104.8692+4415.2</f>
        <v>19116.6692</v>
      </c>
      <c r="J707" s="61">
        <f>14596.6+104.8692+4415.2</f>
        <v>19116.6692</v>
      </c>
      <c r="K707" s="61">
        <f t="shared" si="322"/>
        <v>99.999838884326266</v>
      </c>
      <c r="L707" s="61">
        <f t="shared" si="323"/>
        <v>100</v>
      </c>
    </row>
    <row r="708" spans="1:12" ht="30">
      <c r="A708" s="58" t="s">
        <v>64</v>
      </c>
      <c r="B708" s="59" t="s">
        <v>284</v>
      </c>
      <c r="C708" s="59" t="s">
        <v>46</v>
      </c>
      <c r="D708" s="59" t="s">
        <v>46</v>
      </c>
      <c r="E708" s="59" t="s">
        <v>144</v>
      </c>
      <c r="F708" s="59" t="s">
        <v>65</v>
      </c>
      <c r="G708" s="61">
        <v>36486</v>
      </c>
      <c r="H708" s="61">
        <f>H709</f>
        <v>36486.0308</v>
      </c>
      <c r="I708" s="61">
        <f t="shared" ref="I708:J708" si="324">I709</f>
        <v>36486.0308</v>
      </c>
      <c r="J708" s="61">
        <f t="shared" si="324"/>
        <v>36486.0308</v>
      </c>
      <c r="K708" s="61">
        <f t="shared" si="322"/>
        <v>100.00008441594036</v>
      </c>
      <c r="L708" s="61">
        <f t="shared" si="323"/>
        <v>100</v>
      </c>
    </row>
    <row r="709" spans="1:12" ht="30">
      <c r="A709" s="58" t="s">
        <v>66</v>
      </c>
      <c r="B709" s="59" t="s">
        <v>284</v>
      </c>
      <c r="C709" s="59" t="s">
        <v>46</v>
      </c>
      <c r="D709" s="59" t="s">
        <v>46</v>
      </c>
      <c r="E709" s="59" t="s">
        <v>144</v>
      </c>
      <c r="F709" s="59" t="s">
        <v>67</v>
      </c>
      <c r="G709" s="61">
        <v>36486</v>
      </c>
      <c r="H709" s="61">
        <v>36486.0308</v>
      </c>
      <c r="I709" s="61">
        <v>36486.0308</v>
      </c>
      <c r="J709" s="61">
        <v>36486.0308</v>
      </c>
      <c r="K709" s="61">
        <f t="shared" si="322"/>
        <v>100.00008441594036</v>
      </c>
      <c r="L709" s="61">
        <f t="shared" si="323"/>
        <v>100</v>
      </c>
    </row>
    <row r="710" spans="1:12" ht="30">
      <c r="A710" s="58" t="s">
        <v>82</v>
      </c>
      <c r="B710" s="59" t="s">
        <v>284</v>
      </c>
      <c r="C710" s="59" t="s">
        <v>46</v>
      </c>
      <c r="D710" s="59" t="s">
        <v>46</v>
      </c>
      <c r="E710" s="59" t="s">
        <v>144</v>
      </c>
      <c r="F710" s="59" t="s">
        <v>83</v>
      </c>
      <c r="G710" s="61">
        <v>144982.1</v>
      </c>
      <c r="H710" s="61">
        <f>H711</f>
        <v>144982.1</v>
      </c>
      <c r="I710" s="61">
        <f t="shared" ref="I710:J710" si="325">I711</f>
        <v>144982.1</v>
      </c>
      <c r="J710" s="61">
        <f t="shared" si="325"/>
        <v>144982.1</v>
      </c>
      <c r="K710" s="61">
        <f t="shared" si="322"/>
        <v>100</v>
      </c>
      <c r="L710" s="61">
        <f t="shared" si="323"/>
        <v>100</v>
      </c>
    </row>
    <row r="711" spans="1:12" ht="15">
      <c r="A711" s="58" t="s">
        <v>272</v>
      </c>
      <c r="B711" s="59" t="s">
        <v>284</v>
      </c>
      <c r="C711" s="59" t="s">
        <v>46</v>
      </c>
      <c r="D711" s="59" t="s">
        <v>46</v>
      </c>
      <c r="E711" s="59" t="s">
        <v>144</v>
      </c>
      <c r="F711" s="59" t="s">
        <v>273</v>
      </c>
      <c r="G711" s="61">
        <v>144982.1</v>
      </c>
      <c r="H711" s="61">
        <v>144982.1</v>
      </c>
      <c r="I711" s="61">
        <v>144982.1</v>
      </c>
      <c r="J711" s="61">
        <v>144982.1</v>
      </c>
      <c r="K711" s="61">
        <f t="shared" si="322"/>
        <v>100</v>
      </c>
      <c r="L711" s="61">
        <f t="shared" si="323"/>
        <v>100</v>
      </c>
    </row>
    <row r="712" spans="1:12" ht="15">
      <c r="A712" s="58" t="s">
        <v>72</v>
      </c>
      <c r="B712" s="59" t="s">
        <v>284</v>
      </c>
      <c r="C712" s="59" t="s">
        <v>46</v>
      </c>
      <c r="D712" s="59" t="s">
        <v>46</v>
      </c>
      <c r="E712" s="59" t="s">
        <v>144</v>
      </c>
      <c r="F712" s="59" t="s">
        <v>73</v>
      </c>
      <c r="G712" s="61">
        <v>1952.7</v>
      </c>
      <c r="H712" s="61">
        <f>H713</f>
        <v>1952.7</v>
      </c>
      <c r="I712" s="61">
        <f t="shared" ref="I712:J712" si="326">I713</f>
        <v>1952.7</v>
      </c>
      <c r="J712" s="61">
        <f t="shared" si="326"/>
        <v>1952.7</v>
      </c>
      <c r="K712" s="61">
        <f t="shared" si="322"/>
        <v>100</v>
      </c>
      <c r="L712" s="61">
        <f t="shared" si="323"/>
        <v>100</v>
      </c>
    </row>
    <row r="713" spans="1:12" ht="15">
      <c r="A713" s="58" t="s">
        <v>74</v>
      </c>
      <c r="B713" s="59" t="s">
        <v>284</v>
      </c>
      <c r="C713" s="59" t="s">
        <v>46</v>
      </c>
      <c r="D713" s="59" t="s">
        <v>46</v>
      </c>
      <c r="E713" s="59" t="s">
        <v>144</v>
      </c>
      <c r="F713" s="59" t="s">
        <v>75</v>
      </c>
      <c r="G713" s="61">
        <v>1952.7</v>
      </c>
      <c r="H713" s="61">
        <f>1917.83708+33.98722+0.8757</f>
        <v>1952.7</v>
      </c>
      <c r="I713" s="61">
        <f t="shared" ref="I713:J713" si="327">1917.83708+33.98722+0.8757</f>
        <v>1952.7</v>
      </c>
      <c r="J713" s="61">
        <f t="shared" si="327"/>
        <v>1952.7</v>
      </c>
      <c r="K713" s="61">
        <f t="shared" si="322"/>
        <v>100</v>
      </c>
      <c r="L713" s="61">
        <f t="shared" si="323"/>
        <v>100</v>
      </c>
    </row>
    <row r="714" spans="1:12" ht="30">
      <c r="A714" s="58" t="s">
        <v>347</v>
      </c>
      <c r="B714" s="59" t="s">
        <v>284</v>
      </c>
      <c r="C714" s="59" t="s">
        <v>46</v>
      </c>
      <c r="D714" s="59" t="s">
        <v>46</v>
      </c>
      <c r="E714" s="59" t="s">
        <v>348</v>
      </c>
      <c r="F714" s="60" t="s">
        <v>0</v>
      </c>
      <c r="G714" s="61">
        <v>7785215.4000000004</v>
      </c>
      <c r="H714" s="61">
        <f>H715</f>
        <v>7785215.4000000004</v>
      </c>
      <c r="I714" s="61">
        <f t="shared" ref="I714:J715" si="328">I715</f>
        <v>7785215.4000000004</v>
      </c>
      <c r="J714" s="61">
        <f t="shared" si="328"/>
        <v>7785215.4000000004</v>
      </c>
      <c r="K714" s="61">
        <f t="shared" si="322"/>
        <v>100</v>
      </c>
      <c r="L714" s="61">
        <f t="shared" si="323"/>
        <v>100</v>
      </c>
    </row>
    <row r="715" spans="1:12" ht="15">
      <c r="A715" s="58" t="s">
        <v>68</v>
      </c>
      <c r="B715" s="59" t="s">
        <v>284</v>
      </c>
      <c r="C715" s="59" t="s">
        <v>46</v>
      </c>
      <c r="D715" s="59" t="s">
        <v>46</v>
      </c>
      <c r="E715" s="59" t="s">
        <v>348</v>
      </c>
      <c r="F715" s="59" t="s">
        <v>69</v>
      </c>
      <c r="G715" s="61">
        <v>7785215.4000000004</v>
      </c>
      <c r="H715" s="61">
        <f>H716</f>
        <v>7785215.4000000004</v>
      </c>
      <c r="I715" s="61">
        <f t="shared" si="328"/>
        <v>7785215.4000000004</v>
      </c>
      <c r="J715" s="61">
        <f t="shared" si="328"/>
        <v>7785215.4000000004</v>
      </c>
      <c r="K715" s="61">
        <f t="shared" si="322"/>
        <v>100</v>
      </c>
      <c r="L715" s="61">
        <f t="shared" si="323"/>
        <v>100</v>
      </c>
    </row>
    <row r="716" spans="1:12" ht="30">
      <c r="A716" s="58" t="s">
        <v>80</v>
      </c>
      <c r="B716" s="59" t="s">
        <v>284</v>
      </c>
      <c r="C716" s="59" t="s">
        <v>46</v>
      </c>
      <c r="D716" s="59" t="s">
        <v>46</v>
      </c>
      <c r="E716" s="59" t="s">
        <v>348</v>
      </c>
      <c r="F716" s="59" t="s">
        <v>81</v>
      </c>
      <c r="G716" s="61">
        <v>7785215.4000000004</v>
      </c>
      <c r="H716" s="61">
        <v>7785215.4000000004</v>
      </c>
      <c r="I716" s="61">
        <v>7785215.4000000004</v>
      </c>
      <c r="J716" s="61">
        <v>7785215.4000000004</v>
      </c>
      <c r="K716" s="61">
        <f t="shared" si="322"/>
        <v>100</v>
      </c>
      <c r="L716" s="61">
        <f t="shared" si="323"/>
        <v>100</v>
      </c>
    </row>
    <row r="717" spans="1:12" s="19" customFormat="1" ht="29.25" customHeight="1">
      <c r="A717" s="58" t="s">
        <v>1160</v>
      </c>
      <c r="B717" s="59" t="s">
        <v>284</v>
      </c>
      <c r="C717" s="59" t="s">
        <v>46</v>
      </c>
      <c r="D717" s="59" t="s">
        <v>46</v>
      </c>
      <c r="E717" s="59" t="s">
        <v>1159</v>
      </c>
      <c r="F717" s="59"/>
      <c r="G717" s="61"/>
      <c r="H717" s="61">
        <f>H718+H720</f>
        <v>9400</v>
      </c>
      <c r="I717" s="61">
        <f t="shared" ref="I717:J717" si="329">I718+I720</f>
        <v>9400</v>
      </c>
      <c r="J717" s="61">
        <f t="shared" si="329"/>
        <v>9400</v>
      </c>
      <c r="K717" s="61">
        <v>0</v>
      </c>
      <c r="L717" s="61">
        <f t="shared" si="323"/>
        <v>100</v>
      </c>
    </row>
    <row r="718" spans="1:12" s="19" customFormat="1" ht="60">
      <c r="A718" s="58" t="s">
        <v>60</v>
      </c>
      <c r="B718" s="59" t="s">
        <v>284</v>
      </c>
      <c r="C718" s="59" t="s">
        <v>46</v>
      </c>
      <c r="D718" s="59" t="s">
        <v>46</v>
      </c>
      <c r="E718" s="59" t="s">
        <v>1159</v>
      </c>
      <c r="F718" s="59">
        <v>100</v>
      </c>
      <c r="G718" s="61"/>
      <c r="H718" s="61">
        <f>H719</f>
        <v>3234.7040499999998</v>
      </c>
      <c r="I718" s="61">
        <f t="shared" ref="I718:J718" si="330">I719</f>
        <v>3234.7040499999998</v>
      </c>
      <c r="J718" s="61">
        <f t="shared" si="330"/>
        <v>3234.7040499999998</v>
      </c>
      <c r="K718" s="61">
        <v>0</v>
      </c>
      <c r="L718" s="61">
        <f t="shared" si="323"/>
        <v>100</v>
      </c>
    </row>
    <row r="719" spans="1:12" s="19" customFormat="1" ht="15">
      <c r="A719" s="58" t="s">
        <v>78</v>
      </c>
      <c r="B719" s="59" t="s">
        <v>284</v>
      </c>
      <c r="C719" s="59" t="s">
        <v>46</v>
      </c>
      <c r="D719" s="59" t="s">
        <v>46</v>
      </c>
      <c r="E719" s="59" t="s">
        <v>1159</v>
      </c>
      <c r="F719" s="59">
        <v>110</v>
      </c>
      <c r="G719" s="61"/>
      <c r="H719" s="61">
        <f>2474.06616+760.63789</f>
        <v>3234.7040499999998</v>
      </c>
      <c r="I719" s="61">
        <f t="shared" ref="I719:J719" si="331">2474.06616+760.63789</f>
        <v>3234.7040499999998</v>
      </c>
      <c r="J719" s="61">
        <f t="shared" si="331"/>
        <v>3234.7040499999998</v>
      </c>
      <c r="K719" s="61">
        <v>0</v>
      </c>
      <c r="L719" s="61">
        <f t="shared" si="323"/>
        <v>100</v>
      </c>
    </row>
    <row r="720" spans="1:12" s="19" customFormat="1" ht="30">
      <c r="A720" s="58" t="s">
        <v>64</v>
      </c>
      <c r="B720" s="59" t="s">
        <v>284</v>
      </c>
      <c r="C720" s="59" t="s">
        <v>46</v>
      </c>
      <c r="D720" s="59" t="s">
        <v>46</v>
      </c>
      <c r="E720" s="59" t="s">
        <v>1159</v>
      </c>
      <c r="F720" s="59">
        <v>200</v>
      </c>
      <c r="G720" s="61"/>
      <c r="H720" s="61">
        <f>H721</f>
        <v>6165.2959499999997</v>
      </c>
      <c r="I720" s="61">
        <f t="shared" ref="I720:J720" si="332">I721</f>
        <v>6165.2959499999997</v>
      </c>
      <c r="J720" s="61">
        <f t="shared" si="332"/>
        <v>6165.2959499999997</v>
      </c>
      <c r="K720" s="61">
        <v>0</v>
      </c>
      <c r="L720" s="61">
        <f t="shared" si="323"/>
        <v>100</v>
      </c>
    </row>
    <row r="721" spans="1:12" s="19" customFormat="1" ht="30">
      <c r="A721" s="58" t="s">
        <v>66</v>
      </c>
      <c r="B721" s="59" t="s">
        <v>284</v>
      </c>
      <c r="C721" s="59" t="s">
        <v>46</v>
      </c>
      <c r="D721" s="59" t="s">
        <v>46</v>
      </c>
      <c r="E721" s="59" t="s">
        <v>1159</v>
      </c>
      <c r="F721" s="59">
        <v>240</v>
      </c>
      <c r="G721" s="61"/>
      <c r="H721" s="61">
        <v>6165.2959499999997</v>
      </c>
      <c r="I721" s="61">
        <v>6165.2959499999997</v>
      </c>
      <c r="J721" s="61">
        <v>6165.2959499999997</v>
      </c>
      <c r="K721" s="61">
        <v>0</v>
      </c>
      <c r="L721" s="61">
        <f t="shared" si="323"/>
        <v>100</v>
      </c>
    </row>
    <row r="722" spans="1:12" ht="75">
      <c r="A722" s="58" t="s">
        <v>155</v>
      </c>
      <c r="B722" s="59" t="s">
        <v>284</v>
      </c>
      <c r="C722" s="59" t="s">
        <v>46</v>
      </c>
      <c r="D722" s="59" t="s">
        <v>46</v>
      </c>
      <c r="E722" s="59" t="s">
        <v>156</v>
      </c>
      <c r="F722" s="60" t="s">
        <v>0</v>
      </c>
      <c r="G722" s="61">
        <v>4667.1000000000004</v>
      </c>
      <c r="H722" s="61">
        <f>H723</f>
        <v>4667.1000000000004</v>
      </c>
      <c r="I722" s="61">
        <f t="shared" ref="I722:J724" si="333">I723</f>
        <v>4667.1000000000004</v>
      </c>
      <c r="J722" s="61">
        <f t="shared" si="333"/>
        <v>4667.1000000000004</v>
      </c>
      <c r="K722" s="61">
        <f t="shared" si="322"/>
        <v>100</v>
      </c>
      <c r="L722" s="61">
        <f t="shared" si="323"/>
        <v>100</v>
      </c>
    </row>
    <row r="723" spans="1:12" ht="15">
      <c r="A723" s="58" t="s">
        <v>157</v>
      </c>
      <c r="B723" s="59" t="s">
        <v>284</v>
      </c>
      <c r="C723" s="59" t="s">
        <v>46</v>
      </c>
      <c r="D723" s="59" t="s">
        <v>46</v>
      </c>
      <c r="E723" s="59" t="s">
        <v>158</v>
      </c>
      <c r="F723" s="60" t="s">
        <v>0</v>
      </c>
      <c r="G723" s="61">
        <v>4667.1000000000004</v>
      </c>
      <c r="H723" s="61">
        <f>H724</f>
        <v>4667.1000000000004</v>
      </c>
      <c r="I723" s="61">
        <f t="shared" si="333"/>
        <v>4667.1000000000004</v>
      </c>
      <c r="J723" s="61">
        <f t="shared" si="333"/>
        <v>4667.1000000000004</v>
      </c>
      <c r="K723" s="61">
        <f t="shared" si="322"/>
        <v>100</v>
      </c>
      <c r="L723" s="61">
        <f t="shared" si="323"/>
        <v>100</v>
      </c>
    </row>
    <row r="724" spans="1:12" ht="15">
      <c r="A724" s="58" t="s">
        <v>304</v>
      </c>
      <c r="B724" s="59" t="s">
        <v>284</v>
      </c>
      <c r="C724" s="59" t="s">
        <v>46</v>
      </c>
      <c r="D724" s="59" t="s">
        <v>46</v>
      </c>
      <c r="E724" s="59" t="s">
        <v>349</v>
      </c>
      <c r="F724" s="60" t="s">
        <v>0</v>
      </c>
      <c r="G724" s="61">
        <v>4667.1000000000004</v>
      </c>
      <c r="H724" s="61">
        <f>H725</f>
        <v>4667.1000000000004</v>
      </c>
      <c r="I724" s="61">
        <f t="shared" si="333"/>
        <v>4667.1000000000004</v>
      </c>
      <c r="J724" s="61">
        <f t="shared" si="333"/>
        <v>4667.1000000000004</v>
      </c>
      <c r="K724" s="61">
        <f t="shared" si="322"/>
        <v>100</v>
      </c>
      <c r="L724" s="61">
        <f t="shared" si="323"/>
        <v>100</v>
      </c>
    </row>
    <row r="725" spans="1:12" ht="30">
      <c r="A725" s="58" t="s">
        <v>82</v>
      </c>
      <c r="B725" s="59" t="s">
        <v>284</v>
      </c>
      <c r="C725" s="59" t="s">
        <v>46</v>
      </c>
      <c r="D725" s="59" t="s">
        <v>46</v>
      </c>
      <c r="E725" s="59" t="s">
        <v>349</v>
      </c>
      <c r="F725" s="59" t="s">
        <v>83</v>
      </c>
      <c r="G725" s="61">
        <v>4667.1000000000004</v>
      </c>
      <c r="H725" s="61">
        <f>H726</f>
        <v>4667.1000000000004</v>
      </c>
      <c r="I725" s="61">
        <f t="shared" ref="I725:J725" si="334">I726</f>
        <v>4667.1000000000004</v>
      </c>
      <c r="J725" s="61">
        <f t="shared" si="334"/>
        <v>4667.1000000000004</v>
      </c>
      <c r="K725" s="61">
        <f t="shared" si="322"/>
        <v>100</v>
      </c>
      <c r="L725" s="61">
        <f t="shared" si="323"/>
        <v>100</v>
      </c>
    </row>
    <row r="726" spans="1:12" ht="15">
      <c r="A726" s="58" t="s">
        <v>272</v>
      </c>
      <c r="B726" s="59" t="s">
        <v>284</v>
      </c>
      <c r="C726" s="59" t="s">
        <v>46</v>
      </c>
      <c r="D726" s="59" t="s">
        <v>46</v>
      </c>
      <c r="E726" s="59" t="s">
        <v>349</v>
      </c>
      <c r="F726" s="59" t="s">
        <v>273</v>
      </c>
      <c r="G726" s="61">
        <v>4667.1000000000004</v>
      </c>
      <c r="H726" s="61">
        <v>4667.1000000000004</v>
      </c>
      <c r="I726" s="61">
        <v>4667.1000000000004</v>
      </c>
      <c r="J726" s="61">
        <v>4667.1000000000004</v>
      </c>
      <c r="K726" s="61">
        <f t="shared" si="322"/>
        <v>100</v>
      </c>
      <c r="L726" s="61">
        <f t="shared" si="323"/>
        <v>100</v>
      </c>
    </row>
    <row r="727" spans="1:12" ht="30">
      <c r="A727" s="58" t="s">
        <v>288</v>
      </c>
      <c r="B727" s="59" t="s">
        <v>284</v>
      </c>
      <c r="C727" s="59" t="s">
        <v>46</v>
      </c>
      <c r="D727" s="59" t="s">
        <v>46</v>
      </c>
      <c r="E727" s="59" t="s">
        <v>289</v>
      </c>
      <c r="F727" s="60" t="s">
        <v>0</v>
      </c>
      <c r="G727" s="61">
        <v>2710</v>
      </c>
      <c r="H727" s="61">
        <f>H728+H731</f>
        <v>2710</v>
      </c>
      <c r="I727" s="61">
        <f t="shared" ref="I727:J727" si="335">I728+I731</f>
        <v>2710</v>
      </c>
      <c r="J727" s="61">
        <f t="shared" si="335"/>
        <v>2710</v>
      </c>
      <c r="K727" s="61">
        <f t="shared" si="322"/>
        <v>100</v>
      </c>
      <c r="L727" s="61">
        <f t="shared" si="323"/>
        <v>100</v>
      </c>
    </row>
    <row r="728" spans="1:12" ht="30">
      <c r="A728" s="58" t="s">
        <v>76</v>
      </c>
      <c r="B728" s="59" t="s">
        <v>284</v>
      </c>
      <c r="C728" s="59" t="s">
        <v>46</v>
      </c>
      <c r="D728" s="59" t="s">
        <v>46</v>
      </c>
      <c r="E728" s="59" t="s">
        <v>290</v>
      </c>
      <c r="F728" s="60" t="s">
        <v>0</v>
      </c>
      <c r="G728" s="61">
        <v>1750</v>
      </c>
      <c r="H728" s="61">
        <f>H729</f>
        <v>1750</v>
      </c>
      <c r="I728" s="61">
        <f t="shared" ref="I728:J729" si="336">I729</f>
        <v>1750</v>
      </c>
      <c r="J728" s="61">
        <f t="shared" si="336"/>
        <v>1750</v>
      </c>
      <c r="K728" s="61">
        <f t="shared" si="322"/>
        <v>100</v>
      </c>
      <c r="L728" s="61">
        <f t="shared" si="323"/>
        <v>100</v>
      </c>
    </row>
    <row r="729" spans="1:12" ht="30">
      <c r="A729" s="58" t="s">
        <v>82</v>
      </c>
      <c r="B729" s="59" t="s">
        <v>284</v>
      </c>
      <c r="C729" s="59" t="s">
        <v>46</v>
      </c>
      <c r="D729" s="59" t="s">
        <v>46</v>
      </c>
      <c r="E729" s="59" t="s">
        <v>290</v>
      </c>
      <c r="F729" s="59" t="s">
        <v>83</v>
      </c>
      <c r="G729" s="61">
        <v>1750</v>
      </c>
      <c r="H729" s="61">
        <f>H730</f>
        <v>1750</v>
      </c>
      <c r="I729" s="61">
        <f t="shared" si="336"/>
        <v>1750</v>
      </c>
      <c r="J729" s="61">
        <f t="shared" si="336"/>
        <v>1750</v>
      </c>
      <c r="K729" s="61">
        <f t="shared" si="322"/>
        <v>100</v>
      </c>
      <c r="L729" s="61">
        <f t="shared" si="323"/>
        <v>100</v>
      </c>
    </row>
    <row r="730" spans="1:12" ht="15">
      <c r="A730" s="58" t="s">
        <v>272</v>
      </c>
      <c r="B730" s="59" t="s">
        <v>284</v>
      </c>
      <c r="C730" s="59" t="s">
        <v>46</v>
      </c>
      <c r="D730" s="59" t="s">
        <v>46</v>
      </c>
      <c r="E730" s="59" t="s">
        <v>290</v>
      </c>
      <c r="F730" s="59" t="s">
        <v>273</v>
      </c>
      <c r="G730" s="61">
        <v>1750</v>
      </c>
      <c r="H730" s="61">
        <v>1750</v>
      </c>
      <c r="I730" s="61">
        <v>1750</v>
      </c>
      <c r="J730" s="61">
        <v>1750</v>
      </c>
      <c r="K730" s="61">
        <f t="shared" si="322"/>
        <v>100</v>
      </c>
      <c r="L730" s="61">
        <f t="shared" si="323"/>
        <v>100</v>
      </c>
    </row>
    <row r="731" spans="1:12" ht="15">
      <c r="A731" s="58" t="s">
        <v>304</v>
      </c>
      <c r="B731" s="59" t="s">
        <v>284</v>
      </c>
      <c r="C731" s="59" t="s">
        <v>46</v>
      </c>
      <c r="D731" s="59" t="s">
        <v>46</v>
      </c>
      <c r="E731" s="59" t="s">
        <v>350</v>
      </c>
      <c r="F731" s="60" t="s">
        <v>0</v>
      </c>
      <c r="G731" s="61">
        <v>960</v>
      </c>
      <c r="H731" s="61">
        <f>H732</f>
        <v>960</v>
      </c>
      <c r="I731" s="61">
        <f t="shared" ref="I731:J732" si="337">I732</f>
        <v>960</v>
      </c>
      <c r="J731" s="61">
        <f t="shared" si="337"/>
        <v>960</v>
      </c>
      <c r="K731" s="61">
        <f t="shared" si="322"/>
        <v>100</v>
      </c>
      <c r="L731" s="61">
        <f t="shared" si="323"/>
        <v>100</v>
      </c>
    </row>
    <row r="732" spans="1:12" ht="30">
      <c r="A732" s="58" t="s">
        <v>82</v>
      </c>
      <c r="B732" s="59" t="s">
        <v>284</v>
      </c>
      <c r="C732" s="59" t="s">
        <v>46</v>
      </c>
      <c r="D732" s="59" t="s">
        <v>46</v>
      </c>
      <c r="E732" s="59" t="s">
        <v>350</v>
      </c>
      <c r="F732" s="59" t="s">
        <v>83</v>
      </c>
      <c r="G732" s="61">
        <v>960</v>
      </c>
      <c r="H732" s="61">
        <f>H733</f>
        <v>960</v>
      </c>
      <c r="I732" s="61">
        <f t="shared" si="337"/>
        <v>960</v>
      </c>
      <c r="J732" s="61">
        <f t="shared" si="337"/>
        <v>960</v>
      </c>
      <c r="K732" s="61">
        <f t="shared" si="322"/>
        <v>100</v>
      </c>
      <c r="L732" s="61">
        <f t="shared" si="323"/>
        <v>100</v>
      </c>
    </row>
    <row r="733" spans="1:12" ht="15">
      <c r="A733" s="58" t="s">
        <v>272</v>
      </c>
      <c r="B733" s="59" t="s">
        <v>284</v>
      </c>
      <c r="C733" s="59" t="s">
        <v>46</v>
      </c>
      <c r="D733" s="59" t="s">
        <v>46</v>
      </c>
      <c r="E733" s="59" t="s">
        <v>350</v>
      </c>
      <c r="F733" s="59" t="s">
        <v>273</v>
      </c>
      <c r="G733" s="61">
        <v>960</v>
      </c>
      <c r="H733" s="61">
        <v>960</v>
      </c>
      <c r="I733" s="61">
        <v>960</v>
      </c>
      <c r="J733" s="61">
        <v>960</v>
      </c>
      <c r="K733" s="61">
        <f t="shared" si="322"/>
        <v>100</v>
      </c>
      <c r="L733" s="61">
        <f t="shared" si="323"/>
        <v>100</v>
      </c>
    </row>
    <row r="734" spans="1:12" s="19" customFormat="1" ht="15">
      <c r="A734" s="43" t="s">
        <v>641</v>
      </c>
      <c r="B734" s="59" t="s">
        <v>284</v>
      </c>
      <c r="C734" s="59" t="s">
        <v>46</v>
      </c>
      <c r="D734" s="59" t="s">
        <v>46</v>
      </c>
      <c r="E734" s="37" t="s">
        <v>642</v>
      </c>
      <c r="F734" s="37" t="s">
        <v>0</v>
      </c>
      <c r="G734" s="61"/>
      <c r="H734" s="61">
        <f>H735</f>
        <v>5298.0839999999998</v>
      </c>
      <c r="I734" s="61">
        <f t="shared" ref="I734:J736" si="338">I735</f>
        <v>5298.0839999999998</v>
      </c>
      <c r="J734" s="61">
        <f t="shared" si="338"/>
        <v>5298.0839999999998</v>
      </c>
      <c r="K734" s="61">
        <v>0</v>
      </c>
      <c r="L734" s="61">
        <f t="shared" si="323"/>
        <v>100</v>
      </c>
    </row>
    <row r="735" spans="1:12" s="19" customFormat="1" ht="15">
      <c r="A735" s="43" t="s">
        <v>641</v>
      </c>
      <c r="B735" s="59" t="s">
        <v>284</v>
      </c>
      <c r="C735" s="59" t="s">
        <v>46</v>
      </c>
      <c r="D735" s="59" t="s">
        <v>46</v>
      </c>
      <c r="E735" s="37" t="s">
        <v>643</v>
      </c>
      <c r="F735" s="37" t="s">
        <v>0</v>
      </c>
      <c r="G735" s="61"/>
      <c r="H735" s="61">
        <f>H736</f>
        <v>5298.0839999999998</v>
      </c>
      <c r="I735" s="61">
        <f t="shared" si="338"/>
        <v>5298.0839999999998</v>
      </c>
      <c r="J735" s="61">
        <f t="shared" si="338"/>
        <v>5298.0839999999998</v>
      </c>
      <c r="K735" s="61">
        <v>0</v>
      </c>
      <c r="L735" s="61">
        <f t="shared" si="323"/>
        <v>100</v>
      </c>
    </row>
    <row r="736" spans="1:12" s="19" customFormat="1" ht="30">
      <c r="A736" s="43" t="s">
        <v>64</v>
      </c>
      <c r="B736" s="59" t="s">
        <v>284</v>
      </c>
      <c r="C736" s="59" t="s">
        <v>46</v>
      </c>
      <c r="D736" s="59" t="s">
        <v>46</v>
      </c>
      <c r="E736" s="37" t="s">
        <v>643</v>
      </c>
      <c r="F736" s="37" t="s">
        <v>65</v>
      </c>
      <c r="G736" s="61"/>
      <c r="H736" s="61">
        <f>H737</f>
        <v>5298.0839999999998</v>
      </c>
      <c r="I736" s="61">
        <f t="shared" si="338"/>
        <v>5298.0839999999998</v>
      </c>
      <c r="J736" s="61">
        <f t="shared" si="338"/>
        <v>5298.0839999999998</v>
      </c>
      <c r="K736" s="61">
        <v>0</v>
      </c>
      <c r="L736" s="61">
        <f t="shared" si="323"/>
        <v>100</v>
      </c>
    </row>
    <row r="737" spans="1:12" s="19" customFormat="1" ht="30">
      <c r="A737" s="43" t="s">
        <v>66</v>
      </c>
      <c r="B737" s="59" t="s">
        <v>284</v>
      </c>
      <c r="C737" s="59" t="s">
        <v>46</v>
      </c>
      <c r="D737" s="59" t="s">
        <v>46</v>
      </c>
      <c r="E737" s="37" t="s">
        <v>643</v>
      </c>
      <c r="F737" s="37" t="s">
        <v>67</v>
      </c>
      <c r="G737" s="61"/>
      <c r="H737" s="61">
        <v>5298.0839999999998</v>
      </c>
      <c r="I737" s="61">
        <v>5298.0839999999998</v>
      </c>
      <c r="J737" s="61">
        <v>5298.0839999999998</v>
      </c>
      <c r="K737" s="61">
        <v>0</v>
      </c>
      <c r="L737" s="61">
        <f t="shared" si="323"/>
        <v>100</v>
      </c>
    </row>
    <row r="738" spans="1:12" s="19" customFormat="1" ht="15">
      <c r="A738" s="58"/>
      <c r="B738" s="59"/>
      <c r="C738" s="59"/>
      <c r="D738" s="59"/>
      <c r="E738" s="59"/>
      <c r="F738" s="59"/>
      <c r="G738" s="61"/>
      <c r="H738" s="61"/>
      <c r="I738" s="61"/>
      <c r="J738" s="61"/>
      <c r="K738" s="61"/>
      <c r="L738" s="61"/>
    </row>
    <row r="739" spans="1:12" s="19" customFormat="1" ht="15">
      <c r="A739" s="43" t="s">
        <v>146</v>
      </c>
      <c r="B739" s="59" t="s">
        <v>284</v>
      </c>
      <c r="C739" s="59">
        <v>10</v>
      </c>
      <c r="D739" s="59"/>
      <c r="E739" s="59"/>
      <c r="F739" s="59"/>
      <c r="G739" s="61"/>
      <c r="H739" s="61">
        <f>H740</f>
        <v>150</v>
      </c>
      <c r="I739" s="61">
        <f t="shared" ref="I739:J743" si="339">I740</f>
        <v>150</v>
      </c>
      <c r="J739" s="61">
        <f t="shared" si="339"/>
        <v>150</v>
      </c>
      <c r="K739" s="61">
        <v>0</v>
      </c>
      <c r="L739" s="61">
        <f t="shared" si="323"/>
        <v>100</v>
      </c>
    </row>
    <row r="740" spans="1:12" s="19" customFormat="1" ht="15">
      <c r="A740" s="43" t="s">
        <v>148</v>
      </c>
      <c r="B740" s="59" t="s">
        <v>284</v>
      </c>
      <c r="C740" s="59">
        <v>10</v>
      </c>
      <c r="D740" s="72" t="s">
        <v>149</v>
      </c>
      <c r="E740" s="59"/>
      <c r="F740" s="59"/>
      <c r="G740" s="61"/>
      <c r="H740" s="61">
        <f>H741</f>
        <v>150</v>
      </c>
      <c r="I740" s="61">
        <f t="shared" si="339"/>
        <v>150</v>
      </c>
      <c r="J740" s="61">
        <f t="shared" si="339"/>
        <v>150</v>
      </c>
      <c r="K740" s="61">
        <v>0</v>
      </c>
      <c r="L740" s="61">
        <f t="shared" si="323"/>
        <v>100</v>
      </c>
    </row>
    <row r="741" spans="1:12" s="19" customFormat="1" ht="15">
      <c r="A741" s="43" t="s">
        <v>641</v>
      </c>
      <c r="B741" s="59" t="s">
        <v>284</v>
      </c>
      <c r="C741" s="59">
        <v>10</v>
      </c>
      <c r="D741" s="72" t="s">
        <v>149</v>
      </c>
      <c r="E741" s="37" t="s">
        <v>642</v>
      </c>
      <c r="F741" s="59"/>
      <c r="G741" s="61"/>
      <c r="H741" s="61">
        <f>H742</f>
        <v>150</v>
      </c>
      <c r="I741" s="61">
        <f t="shared" si="339"/>
        <v>150</v>
      </c>
      <c r="J741" s="61">
        <f t="shared" si="339"/>
        <v>150</v>
      </c>
      <c r="K741" s="61">
        <v>0</v>
      </c>
      <c r="L741" s="61">
        <f t="shared" si="323"/>
        <v>100</v>
      </c>
    </row>
    <row r="742" spans="1:12" s="19" customFormat="1" ht="15">
      <c r="A742" s="43" t="s">
        <v>641</v>
      </c>
      <c r="B742" s="59" t="s">
        <v>284</v>
      </c>
      <c r="C742" s="59">
        <v>10</v>
      </c>
      <c r="D742" s="72" t="s">
        <v>149</v>
      </c>
      <c r="E742" s="37" t="s">
        <v>643</v>
      </c>
      <c r="F742" s="59"/>
      <c r="G742" s="61"/>
      <c r="H742" s="61">
        <f>H743</f>
        <v>150</v>
      </c>
      <c r="I742" s="61">
        <f t="shared" si="339"/>
        <v>150</v>
      </c>
      <c r="J742" s="61">
        <f t="shared" si="339"/>
        <v>150</v>
      </c>
      <c r="K742" s="61">
        <v>0</v>
      </c>
      <c r="L742" s="61">
        <f t="shared" si="323"/>
        <v>100</v>
      </c>
    </row>
    <row r="743" spans="1:12" s="19" customFormat="1" ht="15">
      <c r="A743" s="58" t="s">
        <v>68</v>
      </c>
      <c r="B743" s="59" t="s">
        <v>284</v>
      </c>
      <c r="C743" s="59">
        <v>10</v>
      </c>
      <c r="D743" s="72" t="s">
        <v>149</v>
      </c>
      <c r="E743" s="37" t="s">
        <v>643</v>
      </c>
      <c r="F743" s="59">
        <v>300</v>
      </c>
      <c r="G743" s="61"/>
      <c r="H743" s="61">
        <f>H744</f>
        <v>150</v>
      </c>
      <c r="I743" s="61">
        <f t="shared" si="339"/>
        <v>150</v>
      </c>
      <c r="J743" s="61">
        <f t="shared" si="339"/>
        <v>150</v>
      </c>
      <c r="K743" s="61">
        <v>0</v>
      </c>
      <c r="L743" s="61">
        <f t="shared" si="323"/>
        <v>100</v>
      </c>
    </row>
    <row r="744" spans="1:12" s="19" customFormat="1" ht="30">
      <c r="A744" s="58" t="s">
        <v>80</v>
      </c>
      <c r="B744" s="59" t="s">
        <v>284</v>
      </c>
      <c r="C744" s="59">
        <v>10</v>
      </c>
      <c r="D744" s="72" t="s">
        <v>149</v>
      </c>
      <c r="E744" s="37" t="s">
        <v>643</v>
      </c>
      <c r="F744" s="59">
        <v>320</v>
      </c>
      <c r="G744" s="61"/>
      <c r="H744" s="61">
        <v>150</v>
      </c>
      <c r="I744" s="61">
        <v>150</v>
      </c>
      <c r="J744" s="61">
        <v>150</v>
      </c>
      <c r="K744" s="61">
        <v>0</v>
      </c>
      <c r="L744" s="61">
        <f t="shared" si="323"/>
        <v>100</v>
      </c>
    </row>
    <row r="745" spans="1:12" ht="15">
      <c r="A745" s="66" t="s">
        <v>0</v>
      </c>
      <c r="B745" s="67" t="s">
        <v>0</v>
      </c>
      <c r="C745" s="60" t="s">
        <v>0</v>
      </c>
      <c r="D745" s="60" t="s">
        <v>0</v>
      </c>
      <c r="E745" s="60" t="s">
        <v>0</v>
      </c>
      <c r="F745" s="60" t="s">
        <v>0</v>
      </c>
      <c r="G745" s="68" t="s">
        <v>0</v>
      </c>
      <c r="H745" s="68"/>
      <c r="I745" s="68"/>
      <c r="J745" s="68"/>
      <c r="K745" s="68"/>
      <c r="L745" s="68"/>
    </row>
    <row r="746" spans="1:12" ht="34.5" customHeight="1">
      <c r="A746" s="69" t="s">
        <v>351</v>
      </c>
      <c r="B746" s="70" t="s">
        <v>352</v>
      </c>
      <c r="C746" s="60" t="s">
        <v>0</v>
      </c>
      <c r="D746" s="60" t="s">
        <v>0</v>
      </c>
      <c r="E746" s="60" t="s">
        <v>0</v>
      </c>
      <c r="F746" s="60" t="s">
        <v>0</v>
      </c>
      <c r="G746" s="71">
        <v>6318.5</v>
      </c>
      <c r="H746" s="71">
        <f>H747</f>
        <v>6786.4923699999999</v>
      </c>
      <c r="I746" s="71">
        <f t="shared" ref="I746:J746" si="340">I747</f>
        <v>6786.4923699999999</v>
      </c>
      <c r="J746" s="71">
        <f t="shared" si="340"/>
        <v>6219.1391700000004</v>
      </c>
      <c r="K746" s="71">
        <f t="shared" si="322"/>
        <v>98.427461739336877</v>
      </c>
      <c r="L746" s="71">
        <f t="shared" si="323"/>
        <v>91.639964077643256</v>
      </c>
    </row>
    <row r="747" spans="1:12" ht="15">
      <c r="A747" s="58" t="s">
        <v>133</v>
      </c>
      <c r="B747" s="59" t="s">
        <v>352</v>
      </c>
      <c r="C747" s="59" t="s">
        <v>134</v>
      </c>
      <c r="D747" s="60" t="s">
        <v>0</v>
      </c>
      <c r="E747" s="60" t="s">
        <v>0</v>
      </c>
      <c r="F747" s="60" t="s">
        <v>0</v>
      </c>
      <c r="G747" s="61">
        <v>6318.5</v>
      </c>
      <c r="H747" s="61">
        <f>H748+H756</f>
        <v>6786.4923699999999</v>
      </c>
      <c r="I747" s="61">
        <f t="shared" ref="I747:J747" si="341">I748+I756</f>
        <v>6786.4923699999999</v>
      </c>
      <c r="J747" s="61">
        <f t="shared" si="341"/>
        <v>6219.1391700000004</v>
      </c>
      <c r="K747" s="61">
        <f t="shared" si="322"/>
        <v>98.427461739336877</v>
      </c>
      <c r="L747" s="61">
        <f t="shared" si="323"/>
        <v>91.639964077643256</v>
      </c>
    </row>
    <row r="748" spans="1:12" ht="15">
      <c r="A748" s="58" t="s">
        <v>135</v>
      </c>
      <c r="B748" s="59" t="s">
        <v>352</v>
      </c>
      <c r="C748" s="59" t="s">
        <v>134</v>
      </c>
      <c r="D748" s="59" t="s">
        <v>17</v>
      </c>
      <c r="E748" s="60" t="s">
        <v>0</v>
      </c>
      <c r="F748" s="60" t="s">
        <v>0</v>
      </c>
      <c r="G748" s="61">
        <v>3273.1</v>
      </c>
      <c r="H748" s="61">
        <f>H749</f>
        <v>3558.7564499999999</v>
      </c>
      <c r="I748" s="61">
        <f t="shared" ref="I748:J748" si="342">I749</f>
        <v>3558.7564499999999</v>
      </c>
      <c r="J748" s="61">
        <f t="shared" si="342"/>
        <v>3558.7564499999999</v>
      </c>
      <c r="K748" s="61">
        <f t="shared" si="322"/>
        <v>108.72739757416517</v>
      </c>
      <c r="L748" s="61">
        <f t="shared" si="323"/>
        <v>100</v>
      </c>
    </row>
    <row r="749" spans="1:12" ht="30">
      <c r="A749" s="58" t="s">
        <v>47</v>
      </c>
      <c r="B749" s="59" t="s">
        <v>352</v>
      </c>
      <c r="C749" s="59" t="s">
        <v>134</v>
      </c>
      <c r="D749" s="59" t="s">
        <v>17</v>
      </c>
      <c r="E749" s="59" t="s">
        <v>48</v>
      </c>
      <c r="F749" s="60" t="s">
        <v>0</v>
      </c>
      <c r="G749" s="61">
        <v>3273.1</v>
      </c>
      <c r="H749" s="61">
        <f>H750+H753</f>
        <v>3558.7564499999999</v>
      </c>
      <c r="I749" s="61">
        <f t="shared" ref="I749:J749" si="343">I750+I753</f>
        <v>3558.7564499999999</v>
      </c>
      <c r="J749" s="61">
        <f t="shared" si="343"/>
        <v>3558.7564499999999</v>
      </c>
      <c r="K749" s="61">
        <f t="shared" si="322"/>
        <v>108.72739757416517</v>
      </c>
      <c r="L749" s="61">
        <f t="shared" si="323"/>
        <v>100</v>
      </c>
    </row>
    <row r="750" spans="1:12" ht="30">
      <c r="A750" s="58" t="s">
        <v>76</v>
      </c>
      <c r="B750" s="59" t="s">
        <v>352</v>
      </c>
      <c r="C750" s="59" t="s">
        <v>134</v>
      </c>
      <c r="D750" s="59" t="s">
        <v>17</v>
      </c>
      <c r="E750" s="59" t="s">
        <v>125</v>
      </c>
      <c r="F750" s="60" t="s">
        <v>0</v>
      </c>
      <c r="G750" s="61">
        <v>3218.4</v>
      </c>
      <c r="H750" s="61">
        <f>H751</f>
        <v>3404.05645</v>
      </c>
      <c r="I750" s="61">
        <f t="shared" ref="I750:J751" si="344">I751</f>
        <v>3404.05645</v>
      </c>
      <c r="J750" s="61">
        <f t="shared" si="344"/>
        <v>3404.05645</v>
      </c>
      <c r="K750" s="61">
        <f t="shared" si="322"/>
        <v>105.76859464330101</v>
      </c>
      <c r="L750" s="61">
        <f t="shared" si="323"/>
        <v>100</v>
      </c>
    </row>
    <row r="751" spans="1:12" ht="30">
      <c r="A751" s="58" t="s">
        <v>82</v>
      </c>
      <c r="B751" s="59" t="s">
        <v>352</v>
      </c>
      <c r="C751" s="59" t="s">
        <v>134</v>
      </c>
      <c r="D751" s="59" t="s">
        <v>17</v>
      </c>
      <c r="E751" s="59" t="s">
        <v>125</v>
      </c>
      <c r="F751" s="59" t="s">
        <v>83</v>
      </c>
      <c r="G751" s="61">
        <v>3218.4</v>
      </c>
      <c r="H751" s="61">
        <f>H752</f>
        <v>3404.05645</v>
      </c>
      <c r="I751" s="61">
        <f t="shared" si="344"/>
        <v>3404.05645</v>
      </c>
      <c r="J751" s="61">
        <f t="shared" si="344"/>
        <v>3404.05645</v>
      </c>
      <c r="K751" s="61">
        <f t="shared" si="322"/>
        <v>105.76859464330101</v>
      </c>
      <c r="L751" s="61">
        <f t="shared" si="323"/>
        <v>100</v>
      </c>
    </row>
    <row r="752" spans="1:12" ht="15">
      <c r="A752" s="58" t="s">
        <v>84</v>
      </c>
      <c r="B752" s="59" t="s">
        <v>352</v>
      </c>
      <c r="C752" s="59" t="s">
        <v>134</v>
      </c>
      <c r="D752" s="59" t="s">
        <v>17</v>
      </c>
      <c r="E752" s="59" t="s">
        <v>125</v>
      </c>
      <c r="F752" s="59" t="s">
        <v>85</v>
      </c>
      <c r="G752" s="61">
        <v>3218.4</v>
      </c>
      <c r="H752" s="61">
        <v>3404.05645</v>
      </c>
      <c r="I752" s="61">
        <v>3404.05645</v>
      </c>
      <c r="J752" s="61">
        <v>3404.05645</v>
      </c>
      <c r="K752" s="61">
        <f t="shared" si="322"/>
        <v>105.76859464330101</v>
      </c>
      <c r="L752" s="61">
        <f t="shared" si="323"/>
        <v>100</v>
      </c>
    </row>
    <row r="753" spans="1:12" ht="15">
      <c r="A753" s="58" t="s">
        <v>353</v>
      </c>
      <c r="B753" s="59" t="s">
        <v>352</v>
      </c>
      <c r="C753" s="59" t="s">
        <v>134</v>
      </c>
      <c r="D753" s="59" t="s">
        <v>17</v>
      </c>
      <c r="E753" s="59" t="s">
        <v>354</v>
      </c>
      <c r="F753" s="60" t="s">
        <v>0</v>
      </c>
      <c r="G753" s="61">
        <v>54.7</v>
      </c>
      <c r="H753" s="61">
        <f>H754</f>
        <v>154.69999999999999</v>
      </c>
      <c r="I753" s="61">
        <f t="shared" ref="I753:J754" si="345">I754</f>
        <v>154.69999999999999</v>
      </c>
      <c r="J753" s="61">
        <f t="shared" si="345"/>
        <v>154.69999999999999</v>
      </c>
      <c r="K753" s="61">
        <f t="shared" si="322"/>
        <v>282.81535648994509</v>
      </c>
      <c r="L753" s="61">
        <f t="shared" si="323"/>
        <v>100</v>
      </c>
    </row>
    <row r="754" spans="1:12" ht="30">
      <c r="A754" s="58" t="s">
        <v>64</v>
      </c>
      <c r="B754" s="59" t="s">
        <v>352</v>
      </c>
      <c r="C754" s="59" t="s">
        <v>134</v>
      </c>
      <c r="D754" s="59" t="s">
        <v>17</v>
      </c>
      <c r="E754" s="59" t="s">
        <v>354</v>
      </c>
      <c r="F754" s="59" t="s">
        <v>65</v>
      </c>
      <c r="G754" s="61">
        <v>54.7</v>
      </c>
      <c r="H754" s="61">
        <f>H755</f>
        <v>154.69999999999999</v>
      </c>
      <c r="I754" s="61">
        <f t="shared" si="345"/>
        <v>154.69999999999999</v>
      </c>
      <c r="J754" s="61">
        <f t="shared" si="345"/>
        <v>154.69999999999999</v>
      </c>
      <c r="K754" s="61">
        <f t="shared" si="322"/>
        <v>282.81535648994509</v>
      </c>
      <c r="L754" s="61">
        <f t="shared" si="323"/>
        <v>100</v>
      </c>
    </row>
    <row r="755" spans="1:12" ht="30">
      <c r="A755" s="58" t="s">
        <v>66</v>
      </c>
      <c r="B755" s="59" t="s">
        <v>352</v>
      </c>
      <c r="C755" s="59" t="s">
        <v>134</v>
      </c>
      <c r="D755" s="59" t="s">
        <v>17</v>
      </c>
      <c r="E755" s="59" t="s">
        <v>354</v>
      </c>
      <c r="F755" s="59" t="s">
        <v>67</v>
      </c>
      <c r="G755" s="61">
        <v>54.7</v>
      </c>
      <c r="H755" s="61">
        <v>154.69999999999999</v>
      </c>
      <c r="I755" s="61">
        <v>154.69999999999999</v>
      </c>
      <c r="J755" s="61">
        <v>154.69999999999999</v>
      </c>
      <c r="K755" s="61">
        <f t="shared" si="322"/>
        <v>282.81535648994509</v>
      </c>
      <c r="L755" s="61">
        <f t="shared" si="323"/>
        <v>100</v>
      </c>
    </row>
    <row r="756" spans="1:12" ht="15">
      <c r="A756" s="58" t="s">
        <v>355</v>
      </c>
      <c r="B756" s="59" t="s">
        <v>352</v>
      </c>
      <c r="C756" s="59" t="s">
        <v>134</v>
      </c>
      <c r="D756" s="59" t="s">
        <v>19</v>
      </c>
      <c r="E756" s="60" t="s">
        <v>0</v>
      </c>
      <c r="F756" s="60" t="s">
        <v>0</v>
      </c>
      <c r="G756" s="61">
        <v>3045.4</v>
      </c>
      <c r="H756" s="61">
        <f>H757</f>
        <v>3227.7359200000001</v>
      </c>
      <c r="I756" s="61">
        <f t="shared" ref="I756:J756" si="346">I757</f>
        <v>3227.7359200000001</v>
      </c>
      <c r="J756" s="61">
        <f t="shared" si="346"/>
        <v>2660.3827200000005</v>
      </c>
      <c r="K756" s="61">
        <f t="shared" si="322"/>
        <v>87.357415117882724</v>
      </c>
      <c r="L756" s="61">
        <f t="shared" si="323"/>
        <v>82.422564482908513</v>
      </c>
    </row>
    <row r="757" spans="1:12" ht="30">
      <c r="A757" s="58" t="s">
        <v>47</v>
      </c>
      <c r="B757" s="59" t="s">
        <v>352</v>
      </c>
      <c r="C757" s="59" t="s">
        <v>134</v>
      </c>
      <c r="D757" s="59" t="s">
        <v>19</v>
      </c>
      <c r="E757" s="59" t="s">
        <v>48</v>
      </c>
      <c r="F757" s="60" t="s">
        <v>0</v>
      </c>
      <c r="G757" s="61">
        <v>3045.4</v>
      </c>
      <c r="H757" s="61">
        <f>H758+H765</f>
        <v>3227.7359200000001</v>
      </c>
      <c r="I757" s="61">
        <f t="shared" ref="I757:J757" si="347">I758+I765</f>
        <v>3227.7359200000001</v>
      </c>
      <c r="J757" s="61">
        <f t="shared" si="347"/>
        <v>2660.3827200000005</v>
      </c>
      <c r="K757" s="61">
        <f t="shared" si="322"/>
        <v>87.357415117882724</v>
      </c>
      <c r="L757" s="61">
        <f t="shared" si="323"/>
        <v>82.422564482908513</v>
      </c>
    </row>
    <row r="758" spans="1:12" ht="105">
      <c r="A758" s="58" t="s">
        <v>356</v>
      </c>
      <c r="B758" s="59" t="s">
        <v>352</v>
      </c>
      <c r="C758" s="59" t="s">
        <v>134</v>
      </c>
      <c r="D758" s="59" t="s">
        <v>19</v>
      </c>
      <c r="E758" s="59" t="s">
        <v>357</v>
      </c>
      <c r="F758" s="60" t="s">
        <v>0</v>
      </c>
      <c r="G758" s="61">
        <v>2725.9</v>
      </c>
      <c r="H758" s="61">
        <f>H759+H761+H763</f>
        <v>2725.9185200000002</v>
      </c>
      <c r="I758" s="61">
        <f t="shared" ref="I758:J758" si="348">I759+I761+I763</f>
        <v>2725.9185200000002</v>
      </c>
      <c r="J758" s="61">
        <f t="shared" si="348"/>
        <v>2158.5653300000004</v>
      </c>
      <c r="K758" s="61">
        <f t="shared" si="322"/>
        <v>79.187253017352077</v>
      </c>
      <c r="L758" s="61">
        <f t="shared" si="323"/>
        <v>79.186715015971942</v>
      </c>
    </row>
    <row r="759" spans="1:12" ht="60">
      <c r="A759" s="58" t="s">
        <v>60</v>
      </c>
      <c r="B759" s="59" t="s">
        <v>352</v>
      </c>
      <c r="C759" s="59" t="s">
        <v>134</v>
      </c>
      <c r="D759" s="59" t="s">
        <v>19</v>
      </c>
      <c r="E759" s="59" t="s">
        <v>357</v>
      </c>
      <c r="F759" s="59" t="s">
        <v>61</v>
      </c>
      <c r="G759" s="61">
        <v>2369.6999999999998</v>
      </c>
      <c r="H759" s="61">
        <f>H760</f>
        <v>2369.7456099999999</v>
      </c>
      <c r="I759" s="61">
        <f t="shared" ref="I759:J759" si="349">I760</f>
        <v>2369.7456099999999</v>
      </c>
      <c r="J759" s="61">
        <f t="shared" si="349"/>
        <v>1802.48242</v>
      </c>
      <c r="K759" s="61">
        <f t="shared" si="322"/>
        <v>76.063738869899154</v>
      </c>
      <c r="L759" s="61">
        <f t="shared" si="323"/>
        <v>76.062274886965611</v>
      </c>
    </row>
    <row r="760" spans="1:12" ht="30">
      <c r="A760" s="58" t="s">
        <v>62</v>
      </c>
      <c r="B760" s="59" t="s">
        <v>352</v>
      </c>
      <c r="C760" s="59" t="s">
        <v>134</v>
      </c>
      <c r="D760" s="59" t="s">
        <v>19</v>
      </c>
      <c r="E760" s="59" t="s">
        <v>357</v>
      </c>
      <c r="F760" s="59" t="s">
        <v>63</v>
      </c>
      <c r="G760" s="61">
        <v>2369.6999999999998</v>
      </c>
      <c r="H760" s="61">
        <f>1199.42772+788.3108+382.00709</f>
        <v>2369.7456099999999</v>
      </c>
      <c r="I760" s="61">
        <f>1199.42772+788.3108+382.00709</f>
        <v>2369.7456099999999</v>
      </c>
      <c r="J760" s="61">
        <f>1199.12942+241.216+362.137</f>
        <v>1802.48242</v>
      </c>
      <c r="K760" s="61">
        <f t="shared" si="322"/>
        <v>76.063738869899154</v>
      </c>
      <c r="L760" s="61">
        <f t="shared" si="323"/>
        <v>76.062274886965611</v>
      </c>
    </row>
    <row r="761" spans="1:12" ht="30">
      <c r="A761" s="58" t="s">
        <v>64</v>
      </c>
      <c r="B761" s="59" t="s">
        <v>352</v>
      </c>
      <c r="C761" s="59" t="s">
        <v>134</v>
      </c>
      <c r="D761" s="59" t="s">
        <v>19</v>
      </c>
      <c r="E761" s="59" t="s">
        <v>357</v>
      </c>
      <c r="F761" s="59" t="s">
        <v>65</v>
      </c>
      <c r="G761" s="61">
        <v>355.6</v>
      </c>
      <c r="H761" s="61">
        <f>H762</f>
        <v>355.58490999999998</v>
      </c>
      <c r="I761" s="61">
        <f t="shared" ref="I761:J761" si="350">I762</f>
        <v>355.58490999999998</v>
      </c>
      <c r="J761" s="61">
        <f t="shared" si="350"/>
        <v>355.49491</v>
      </c>
      <c r="K761" s="61">
        <f t="shared" si="322"/>
        <v>99.970447131608537</v>
      </c>
      <c r="L761" s="61">
        <f t="shared" si="323"/>
        <v>99.974689589611671</v>
      </c>
    </row>
    <row r="762" spans="1:12" ht="30">
      <c r="A762" s="58" t="s">
        <v>66</v>
      </c>
      <c r="B762" s="59" t="s">
        <v>352</v>
      </c>
      <c r="C762" s="59" t="s">
        <v>134</v>
      </c>
      <c r="D762" s="59" t="s">
        <v>19</v>
      </c>
      <c r="E762" s="59" t="s">
        <v>357</v>
      </c>
      <c r="F762" s="59" t="s">
        <v>67</v>
      </c>
      <c r="G762" s="61">
        <v>355.6</v>
      </c>
      <c r="H762" s="61">
        <v>355.58490999999998</v>
      </c>
      <c r="I762" s="61">
        <v>355.58490999999998</v>
      </c>
      <c r="J762" s="61">
        <v>355.49491</v>
      </c>
      <c r="K762" s="61">
        <f t="shared" si="322"/>
        <v>99.970447131608537</v>
      </c>
      <c r="L762" s="61">
        <f t="shared" si="323"/>
        <v>99.974689589611671</v>
      </c>
    </row>
    <row r="763" spans="1:12" ht="15">
      <c r="A763" s="58" t="s">
        <v>72</v>
      </c>
      <c r="B763" s="59" t="s">
        <v>352</v>
      </c>
      <c r="C763" s="59" t="s">
        <v>134</v>
      </c>
      <c r="D763" s="59" t="s">
        <v>19</v>
      </c>
      <c r="E763" s="59" t="s">
        <v>357</v>
      </c>
      <c r="F763" s="59" t="s">
        <v>73</v>
      </c>
      <c r="G763" s="61">
        <v>0.6</v>
      </c>
      <c r="H763" s="61">
        <f>H764</f>
        <v>0.58799999999999997</v>
      </c>
      <c r="I763" s="61">
        <f t="shared" ref="I763:J763" si="351">I764</f>
        <v>0.58799999999999997</v>
      </c>
      <c r="J763" s="61">
        <f t="shared" si="351"/>
        <v>0.58799999999999997</v>
      </c>
      <c r="K763" s="61">
        <f t="shared" si="322"/>
        <v>98</v>
      </c>
      <c r="L763" s="61">
        <f t="shared" si="323"/>
        <v>100</v>
      </c>
    </row>
    <row r="764" spans="1:12" ht="15">
      <c r="A764" s="58" t="s">
        <v>74</v>
      </c>
      <c r="B764" s="59" t="s">
        <v>352</v>
      </c>
      <c r="C764" s="59" t="s">
        <v>134</v>
      </c>
      <c r="D764" s="59" t="s">
        <v>19</v>
      </c>
      <c r="E764" s="59" t="s">
        <v>357</v>
      </c>
      <c r="F764" s="59" t="s">
        <v>75</v>
      </c>
      <c r="G764" s="61">
        <v>0.6</v>
      </c>
      <c r="H764" s="61">
        <v>0.58799999999999997</v>
      </c>
      <c r="I764" s="61">
        <v>0.58799999999999997</v>
      </c>
      <c r="J764" s="61">
        <v>0.58799999999999997</v>
      </c>
      <c r="K764" s="61">
        <f t="shared" si="322"/>
        <v>98</v>
      </c>
      <c r="L764" s="61">
        <f t="shared" si="323"/>
        <v>100</v>
      </c>
    </row>
    <row r="765" spans="1:12" ht="30">
      <c r="A765" s="58" t="s">
        <v>58</v>
      </c>
      <c r="B765" s="59" t="s">
        <v>352</v>
      </c>
      <c r="C765" s="59" t="s">
        <v>134</v>
      </c>
      <c r="D765" s="59" t="s">
        <v>19</v>
      </c>
      <c r="E765" s="59" t="s">
        <v>358</v>
      </c>
      <c r="F765" s="60" t="s">
        <v>0</v>
      </c>
      <c r="G765" s="61">
        <v>319.5</v>
      </c>
      <c r="H765" s="61">
        <f>H766</f>
        <v>501.81740000000002</v>
      </c>
      <c r="I765" s="61">
        <f t="shared" ref="I765:J766" si="352">I766</f>
        <v>501.81740000000002</v>
      </c>
      <c r="J765" s="61">
        <f t="shared" si="352"/>
        <v>501.81738999999999</v>
      </c>
      <c r="K765" s="61">
        <f t="shared" si="322"/>
        <v>157.06334585289514</v>
      </c>
      <c r="L765" s="61">
        <f t="shared" si="323"/>
        <v>99.999998007243263</v>
      </c>
    </row>
    <row r="766" spans="1:12" ht="60">
      <c r="A766" s="58" t="s">
        <v>60</v>
      </c>
      <c r="B766" s="59" t="s">
        <v>352</v>
      </c>
      <c r="C766" s="59" t="s">
        <v>134</v>
      </c>
      <c r="D766" s="59" t="s">
        <v>19</v>
      </c>
      <c r="E766" s="59" t="s">
        <v>358</v>
      </c>
      <c r="F766" s="59" t="s">
        <v>61</v>
      </c>
      <c r="G766" s="61">
        <v>319.5</v>
      </c>
      <c r="H766" s="61">
        <f>H767</f>
        <v>501.81740000000002</v>
      </c>
      <c r="I766" s="61">
        <f t="shared" si="352"/>
        <v>501.81740000000002</v>
      </c>
      <c r="J766" s="61">
        <f t="shared" si="352"/>
        <v>501.81738999999999</v>
      </c>
      <c r="K766" s="61">
        <f t="shared" si="322"/>
        <v>157.06334585289514</v>
      </c>
      <c r="L766" s="61">
        <f t="shared" si="323"/>
        <v>99.999998007243263</v>
      </c>
    </row>
    <row r="767" spans="1:12" ht="30">
      <c r="A767" s="58" t="s">
        <v>62</v>
      </c>
      <c r="B767" s="59" t="s">
        <v>352</v>
      </c>
      <c r="C767" s="59" t="s">
        <v>134</v>
      </c>
      <c r="D767" s="59" t="s">
        <v>19</v>
      </c>
      <c r="E767" s="59" t="s">
        <v>358</v>
      </c>
      <c r="F767" s="59" t="s">
        <v>63</v>
      </c>
      <c r="G767" s="61">
        <v>319.5</v>
      </c>
      <c r="H767" s="61">
        <v>501.81740000000002</v>
      </c>
      <c r="I767" s="61">
        <v>501.81740000000002</v>
      </c>
      <c r="J767" s="61">
        <v>501.81738999999999</v>
      </c>
      <c r="K767" s="61">
        <f t="shared" si="322"/>
        <v>157.06334585289514</v>
      </c>
      <c r="L767" s="61">
        <f t="shared" si="323"/>
        <v>99.999998007243263</v>
      </c>
    </row>
    <row r="768" spans="1:12" ht="15">
      <c r="A768" s="66" t="s">
        <v>0</v>
      </c>
      <c r="B768" s="67" t="s">
        <v>0</v>
      </c>
      <c r="C768" s="60" t="s">
        <v>0</v>
      </c>
      <c r="D768" s="60" t="s">
        <v>0</v>
      </c>
      <c r="E768" s="60" t="s">
        <v>0</v>
      </c>
      <c r="F768" s="60" t="s">
        <v>0</v>
      </c>
      <c r="G768" s="68" t="s">
        <v>0</v>
      </c>
      <c r="H768" s="68"/>
      <c r="I768" s="68"/>
      <c r="J768" s="68"/>
      <c r="K768" s="68"/>
      <c r="L768" s="68"/>
    </row>
    <row r="769" spans="1:12" ht="28.5">
      <c r="A769" s="69" t="s">
        <v>359</v>
      </c>
      <c r="B769" s="70" t="s">
        <v>360</v>
      </c>
      <c r="C769" s="60" t="s">
        <v>0</v>
      </c>
      <c r="D769" s="60" t="s">
        <v>0</v>
      </c>
      <c r="E769" s="60" t="s">
        <v>0</v>
      </c>
      <c r="F769" s="60" t="s">
        <v>0</v>
      </c>
      <c r="G769" s="71">
        <v>797020.9</v>
      </c>
      <c r="H769" s="71">
        <f>H770+H781+H801+H827+H794</f>
        <v>844891.98851000005</v>
      </c>
      <c r="I769" s="71">
        <f t="shared" ref="I769:J769" si="353">I770+I781+I801+I827+I794</f>
        <v>844891.98491000012</v>
      </c>
      <c r="J769" s="71">
        <f t="shared" si="353"/>
        <v>843591.16302000009</v>
      </c>
      <c r="K769" s="71">
        <f t="shared" si="322"/>
        <v>105.84304163416544</v>
      </c>
      <c r="L769" s="71">
        <f t="shared" si="323"/>
        <v>99.846036474757682</v>
      </c>
    </row>
    <row r="770" spans="1:12" ht="15">
      <c r="A770" s="58" t="s">
        <v>16</v>
      </c>
      <c r="B770" s="59" t="s">
        <v>360</v>
      </c>
      <c r="C770" s="59" t="s">
        <v>17</v>
      </c>
      <c r="D770" s="60" t="s">
        <v>0</v>
      </c>
      <c r="E770" s="60" t="s">
        <v>0</v>
      </c>
      <c r="F770" s="60" t="s">
        <v>0</v>
      </c>
      <c r="G770" s="61">
        <v>31194.7</v>
      </c>
      <c r="H770" s="61">
        <f>H771</f>
        <v>34968.811750000001</v>
      </c>
      <c r="I770" s="61">
        <f t="shared" ref="I770:J774" si="354">I771</f>
        <v>34968.811750000001</v>
      </c>
      <c r="J770" s="61">
        <f t="shared" si="354"/>
        <v>34968.811750000001</v>
      </c>
      <c r="K770" s="61">
        <f t="shared" si="322"/>
        <v>112.09856722456057</v>
      </c>
      <c r="L770" s="61">
        <f t="shared" si="323"/>
        <v>100</v>
      </c>
    </row>
    <row r="771" spans="1:12" ht="15">
      <c r="A771" s="58" t="s">
        <v>361</v>
      </c>
      <c r="B771" s="59" t="s">
        <v>360</v>
      </c>
      <c r="C771" s="59" t="s">
        <v>17</v>
      </c>
      <c r="D771" s="59" t="s">
        <v>362</v>
      </c>
      <c r="E771" s="60" t="s">
        <v>0</v>
      </c>
      <c r="F771" s="60" t="s">
        <v>0</v>
      </c>
      <c r="G771" s="61">
        <v>31194.7</v>
      </c>
      <c r="H771" s="61">
        <f>H772+H776</f>
        <v>34968.811750000001</v>
      </c>
      <c r="I771" s="61">
        <f t="shared" ref="I771:J771" si="355">I772+I776</f>
        <v>34968.811750000001</v>
      </c>
      <c r="J771" s="61">
        <f t="shared" si="355"/>
        <v>34968.811750000001</v>
      </c>
      <c r="K771" s="61">
        <f t="shared" si="322"/>
        <v>112.09856722456057</v>
      </c>
      <c r="L771" s="61">
        <f t="shared" si="323"/>
        <v>100</v>
      </c>
    </row>
    <row r="772" spans="1:12" ht="30">
      <c r="A772" s="58" t="s">
        <v>47</v>
      </c>
      <c r="B772" s="59" t="s">
        <v>360</v>
      </c>
      <c r="C772" s="59" t="s">
        <v>17</v>
      </c>
      <c r="D772" s="59" t="s">
        <v>362</v>
      </c>
      <c r="E772" s="59" t="s">
        <v>48</v>
      </c>
      <c r="F772" s="60" t="s">
        <v>0</v>
      </c>
      <c r="G772" s="61">
        <v>31194.7</v>
      </c>
      <c r="H772" s="61">
        <f>H773</f>
        <v>34241.54105</v>
      </c>
      <c r="I772" s="61">
        <f t="shared" si="354"/>
        <v>34241.54105</v>
      </c>
      <c r="J772" s="61">
        <f t="shared" si="354"/>
        <v>34241.54105</v>
      </c>
      <c r="K772" s="61">
        <f t="shared" si="322"/>
        <v>109.76717535350555</v>
      </c>
      <c r="L772" s="61">
        <f t="shared" si="323"/>
        <v>100</v>
      </c>
    </row>
    <row r="773" spans="1:12" ht="30">
      <c r="A773" s="58" t="s">
        <v>76</v>
      </c>
      <c r="B773" s="59" t="s">
        <v>360</v>
      </c>
      <c r="C773" s="59" t="s">
        <v>17</v>
      </c>
      <c r="D773" s="59" t="s">
        <v>362</v>
      </c>
      <c r="E773" s="59" t="s">
        <v>125</v>
      </c>
      <c r="F773" s="60" t="s">
        <v>0</v>
      </c>
      <c r="G773" s="61">
        <v>31194.7</v>
      </c>
      <c r="H773" s="61">
        <f>H774</f>
        <v>34241.54105</v>
      </c>
      <c r="I773" s="61">
        <f t="shared" si="354"/>
        <v>34241.54105</v>
      </c>
      <c r="J773" s="61">
        <f t="shared" si="354"/>
        <v>34241.54105</v>
      </c>
      <c r="K773" s="61">
        <f t="shared" si="322"/>
        <v>109.76717535350555</v>
      </c>
      <c r="L773" s="61">
        <f t="shared" si="323"/>
        <v>100</v>
      </c>
    </row>
    <row r="774" spans="1:12" ht="30">
      <c r="A774" s="58" t="s">
        <v>82</v>
      </c>
      <c r="B774" s="59" t="s">
        <v>360</v>
      </c>
      <c r="C774" s="59" t="s">
        <v>17</v>
      </c>
      <c r="D774" s="59" t="s">
        <v>362</v>
      </c>
      <c r="E774" s="59" t="s">
        <v>125</v>
      </c>
      <c r="F774" s="59" t="s">
        <v>83</v>
      </c>
      <c r="G774" s="61">
        <v>31194.7</v>
      </c>
      <c r="H774" s="61">
        <f>H775</f>
        <v>34241.54105</v>
      </c>
      <c r="I774" s="61">
        <f t="shared" si="354"/>
        <v>34241.54105</v>
      </c>
      <c r="J774" s="61">
        <f t="shared" si="354"/>
        <v>34241.54105</v>
      </c>
      <c r="K774" s="61">
        <f t="shared" si="322"/>
        <v>109.76717535350555</v>
      </c>
      <c r="L774" s="61">
        <f t="shared" si="323"/>
        <v>100</v>
      </c>
    </row>
    <row r="775" spans="1:12" ht="15">
      <c r="A775" s="58" t="s">
        <v>272</v>
      </c>
      <c r="B775" s="59" t="s">
        <v>360</v>
      </c>
      <c r="C775" s="59" t="s">
        <v>17</v>
      </c>
      <c r="D775" s="59" t="s">
        <v>362</v>
      </c>
      <c r="E775" s="59" t="s">
        <v>125</v>
      </c>
      <c r="F775" s="59" t="s">
        <v>273</v>
      </c>
      <c r="G775" s="61">
        <v>31194.7</v>
      </c>
      <c r="H775" s="61">
        <v>34241.54105</v>
      </c>
      <c r="I775" s="61">
        <v>34241.54105</v>
      </c>
      <c r="J775" s="61">
        <v>34241.54105</v>
      </c>
      <c r="K775" s="61">
        <f t="shared" si="322"/>
        <v>109.76717535350555</v>
      </c>
      <c r="L775" s="61">
        <f t="shared" si="323"/>
        <v>100</v>
      </c>
    </row>
    <row r="776" spans="1:12" s="19" customFormat="1" ht="14.25" customHeight="1">
      <c r="A776" s="43" t="s">
        <v>641</v>
      </c>
      <c r="B776" s="59" t="s">
        <v>360</v>
      </c>
      <c r="C776" s="59" t="s">
        <v>17</v>
      </c>
      <c r="D776" s="59" t="s">
        <v>362</v>
      </c>
      <c r="E776" s="37" t="s">
        <v>642</v>
      </c>
      <c r="F776" s="59"/>
      <c r="G776" s="61"/>
      <c r="H776" s="61">
        <f>H777</f>
        <v>727.27070000000003</v>
      </c>
      <c r="I776" s="61">
        <f t="shared" ref="I776:J778" si="356">I777</f>
        <v>727.27070000000003</v>
      </c>
      <c r="J776" s="61">
        <f t="shared" si="356"/>
        <v>727.27070000000003</v>
      </c>
      <c r="K776" s="61">
        <v>0</v>
      </c>
      <c r="L776" s="61">
        <f t="shared" si="323"/>
        <v>100</v>
      </c>
    </row>
    <row r="777" spans="1:12" s="19" customFormat="1" ht="14.25" customHeight="1">
      <c r="A777" s="43" t="s">
        <v>641</v>
      </c>
      <c r="B777" s="59" t="s">
        <v>360</v>
      </c>
      <c r="C777" s="59" t="s">
        <v>17</v>
      </c>
      <c r="D777" s="59" t="s">
        <v>362</v>
      </c>
      <c r="E777" s="37" t="s">
        <v>643</v>
      </c>
      <c r="F777" s="59"/>
      <c r="G777" s="61"/>
      <c r="H777" s="61">
        <f>H778</f>
        <v>727.27070000000003</v>
      </c>
      <c r="I777" s="61">
        <f t="shared" si="356"/>
        <v>727.27070000000003</v>
      </c>
      <c r="J777" s="61">
        <f t="shared" si="356"/>
        <v>727.27070000000003</v>
      </c>
      <c r="K777" s="61">
        <v>0</v>
      </c>
      <c r="L777" s="61">
        <f t="shared" si="323"/>
        <v>100</v>
      </c>
    </row>
    <row r="778" spans="1:12" s="19" customFormat="1" ht="14.25" customHeight="1">
      <c r="A778" s="58" t="s">
        <v>82</v>
      </c>
      <c r="B778" s="59" t="s">
        <v>360</v>
      </c>
      <c r="C778" s="59" t="s">
        <v>17</v>
      </c>
      <c r="D778" s="59" t="s">
        <v>362</v>
      </c>
      <c r="E778" s="37" t="s">
        <v>643</v>
      </c>
      <c r="F778" s="59" t="s">
        <v>83</v>
      </c>
      <c r="G778" s="61"/>
      <c r="H778" s="61">
        <f>H779</f>
        <v>727.27070000000003</v>
      </c>
      <c r="I778" s="61">
        <f t="shared" si="356"/>
        <v>727.27070000000003</v>
      </c>
      <c r="J778" s="61">
        <f t="shared" si="356"/>
        <v>727.27070000000003</v>
      </c>
      <c r="K778" s="61">
        <v>0</v>
      </c>
      <c r="L778" s="61">
        <f t="shared" si="323"/>
        <v>100</v>
      </c>
    </row>
    <row r="779" spans="1:12" s="19" customFormat="1" ht="15">
      <c r="A779" s="58" t="s">
        <v>272</v>
      </c>
      <c r="B779" s="59" t="s">
        <v>360</v>
      </c>
      <c r="C779" s="59" t="s">
        <v>17</v>
      </c>
      <c r="D779" s="59" t="s">
        <v>362</v>
      </c>
      <c r="E779" s="37" t="s">
        <v>643</v>
      </c>
      <c r="F779" s="59" t="s">
        <v>273</v>
      </c>
      <c r="G779" s="61"/>
      <c r="H779" s="61">
        <v>727.27070000000003</v>
      </c>
      <c r="I779" s="61">
        <v>727.27070000000003</v>
      </c>
      <c r="J779" s="61">
        <v>727.27070000000003</v>
      </c>
      <c r="K779" s="61">
        <v>0</v>
      </c>
      <c r="L779" s="61">
        <f t="shared" si="323"/>
        <v>100</v>
      </c>
    </row>
    <row r="780" spans="1:12" ht="15">
      <c r="A780" s="62" t="s">
        <v>0</v>
      </c>
      <c r="B780" s="60" t="s">
        <v>0</v>
      </c>
      <c r="C780" s="60" t="s">
        <v>0</v>
      </c>
      <c r="D780" s="60" t="s">
        <v>0</v>
      </c>
      <c r="E780" s="60" t="s">
        <v>0</v>
      </c>
      <c r="F780" s="60" t="s">
        <v>0</v>
      </c>
      <c r="G780" s="63" t="s">
        <v>0</v>
      </c>
      <c r="H780" s="63"/>
      <c r="I780" s="63"/>
      <c r="J780" s="63"/>
      <c r="K780" s="63"/>
      <c r="L780" s="63"/>
    </row>
    <row r="781" spans="1:12" ht="15">
      <c r="A781" s="58" t="s">
        <v>30</v>
      </c>
      <c r="B781" s="59" t="s">
        <v>360</v>
      </c>
      <c r="C781" s="59" t="s">
        <v>19</v>
      </c>
      <c r="D781" s="60" t="s">
        <v>0</v>
      </c>
      <c r="E781" s="60" t="s">
        <v>0</v>
      </c>
      <c r="F781" s="60" t="s">
        <v>0</v>
      </c>
      <c r="G781" s="61">
        <v>9574.7999999999993</v>
      </c>
      <c r="H781" s="61">
        <f>H782</f>
        <v>9669.5829999999987</v>
      </c>
      <c r="I781" s="61">
        <f t="shared" ref="I781:J782" si="357">I782</f>
        <v>9669.5829999999987</v>
      </c>
      <c r="J781" s="61">
        <f t="shared" si="357"/>
        <v>9669.5609999999997</v>
      </c>
      <c r="K781" s="61">
        <f t="shared" si="322"/>
        <v>100.98969169068806</v>
      </c>
      <c r="L781" s="61">
        <f t="shared" si="323"/>
        <v>99.999772482432817</v>
      </c>
    </row>
    <row r="782" spans="1:12" ht="15">
      <c r="A782" s="58" t="s">
        <v>50</v>
      </c>
      <c r="B782" s="59" t="s">
        <v>360</v>
      </c>
      <c r="C782" s="59" t="s">
        <v>19</v>
      </c>
      <c r="D782" s="59" t="s">
        <v>51</v>
      </c>
      <c r="E782" s="60" t="s">
        <v>0</v>
      </c>
      <c r="F782" s="60" t="s">
        <v>0</v>
      </c>
      <c r="G782" s="61">
        <v>9574.7999999999993</v>
      </c>
      <c r="H782" s="61">
        <f>H783</f>
        <v>9669.5829999999987</v>
      </c>
      <c r="I782" s="61">
        <f t="shared" si="357"/>
        <v>9669.5829999999987</v>
      </c>
      <c r="J782" s="61">
        <f t="shared" si="357"/>
        <v>9669.5609999999997</v>
      </c>
      <c r="K782" s="61">
        <f t="shared" si="322"/>
        <v>100.98969169068806</v>
      </c>
      <c r="L782" s="61">
        <f t="shared" si="323"/>
        <v>99.999772482432817</v>
      </c>
    </row>
    <row r="783" spans="1:12" ht="30">
      <c r="A783" s="58" t="s">
        <v>47</v>
      </c>
      <c r="B783" s="59" t="s">
        <v>360</v>
      </c>
      <c r="C783" s="59" t="s">
        <v>19</v>
      </c>
      <c r="D783" s="59" t="s">
        <v>51</v>
      </c>
      <c r="E783" s="59" t="s">
        <v>48</v>
      </c>
      <c r="F783" s="60" t="s">
        <v>0</v>
      </c>
      <c r="G783" s="61">
        <v>9574.7999999999993</v>
      </c>
      <c r="H783" s="61">
        <f>H784+H787+H790</f>
        <v>9669.5829999999987</v>
      </c>
      <c r="I783" s="61">
        <f t="shared" ref="I783:J783" si="358">I784+I787+I790</f>
        <v>9669.5829999999987</v>
      </c>
      <c r="J783" s="61">
        <f t="shared" si="358"/>
        <v>9669.5609999999997</v>
      </c>
      <c r="K783" s="61">
        <f t="shared" si="322"/>
        <v>100.98969169068806</v>
      </c>
      <c r="L783" s="61">
        <f t="shared" si="323"/>
        <v>99.999772482432817</v>
      </c>
    </row>
    <row r="784" spans="1:12" ht="30">
      <c r="A784" s="58" t="s">
        <v>76</v>
      </c>
      <c r="B784" s="59" t="s">
        <v>360</v>
      </c>
      <c r="C784" s="59" t="s">
        <v>19</v>
      </c>
      <c r="D784" s="59" t="s">
        <v>51</v>
      </c>
      <c r="E784" s="59" t="s">
        <v>125</v>
      </c>
      <c r="F784" s="60" t="s">
        <v>0</v>
      </c>
      <c r="G784" s="61">
        <v>6074.8</v>
      </c>
      <c r="H784" s="61">
        <f>H785</f>
        <v>6169.5829999999996</v>
      </c>
      <c r="I784" s="61">
        <f t="shared" ref="I784:J785" si="359">I785</f>
        <v>6169.5829999999996</v>
      </c>
      <c r="J784" s="61">
        <f t="shared" si="359"/>
        <v>6169.5609999999997</v>
      </c>
      <c r="K784" s="61">
        <f t="shared" si="322"/>
        <v>101.55990320668992</v>
      </c>
      <c r="L784" s="61">
        <f t="shared" si="323"/>
        <v>99.999643411880513</v>
      </c>
    </row>
    <row r="785" spans="1:12" ht="30">
      <c r="A785" s="58" t="s">
        <v>82</v>
      </c>
      <c r="B785" s="59" t="s">
        <v>360</v>
      </c>
      <c r="C785" s="59" t="s">
        <v>19</v>
      </c>
      <c r="D785" s="59" t="s">
        <v>51</v>
      </c>
      <c r="E785" s="59" t="s">
        <v>125</v>
      </c>
      <c r="F785" s="59" t="s">
        <v>83</v>
      </c>
      <c r="G785" s="61">
        <v>6074.8</v>
      </c>
      <c r="H785" s="61">
        <f>H786</f>
        <v>6169.5829999999996</v>
      </c>
      <c r="I785" s="61">
        <f t="shared" si="359"/>
        <v>6169.5829999999996</v>
      </c>
      <c r="J785" s="61">
        <f t="shared" si="359"/>
        <v>6169.5609999999997</v>
      </c>
      <c r="K785" s="61">
        <f t="shared" si="322"/>
        <v>101.55990320668992</v>
      </c>
      <c r="L785" s="61">
        <f t="shared" si="323"/>
        <v>99.999643411880513</v>
      </c>
    </row>
    <row r="786" spans="1:12" ht="15">
      <c r="A786" s="58" t="s">
        <v>272</v>
      </c>
      <c r="B786" s="59" t="s">
        <v>360</v>
      </c>
      <c r="C786" s="59" t="s">
        <v>19</v>
      </c>
      <c r="D786" s="59" t="s">
        <v>51</v>
      </c>
      <c r="E786" s="59" t="s">
        <v>125</v>
      </c>
      <c r="F786" s="59" t="s">
        <v>273</v>
      </c>
      <c r="G786" s="61">
        <v>6074.8</v>
      </c>
      <c r="H786" s="61">
        <v>6169.5829999999996</v>
      </c>
      <c r="I786" s="61">
        <v>6169.5829999999996</v>
      </c>
      <c r="J786" s="61">
        <v>6169.5609999999997</v>
      </c>
      <c r="K786" s="61">
        <f t="shared" si="322"/>
        <v>101.55990320668992</v>
      </c>
      <c r="L786" s="61">
        <f t="shared" si="323"/>
        <v>99.999643411880513</v>
      </c>
    </row>
    <row r="787" spans="1:12" ht="30">
      <c r="A787" s="58" t="s">
        <v>363</v>
      </c>
      <c r="B787" s="59" t="s">
        <v>360</v>
      </c>
      <c r="C787" s="59" t="s">
        <v>19</v>
      </c>
      <c r="D787" s="59" t="s">
        <v>51</v>
      </c>
      <c r="E787" s="59" t="s">
        <v>364</v>
      </c>
      <c r="F787" s="60" t="s">
        <v>0</v>
      </c>
      <c r="G787" s="61">
        <v>3000</v>
      </c>
      <c r="H787" s="61">
        <f>H788</f>
        <v>3000</v>
      </c>
      <c r="I787" s="61">
        <f t="shared" ref="I787:J788" si="360">I788</f>
        <v>3000</v>
      </c>
      <c r="J787" s="61">
        <f t="shared" si="360"/>
        <v>3000</v>
      </c>
      <c r="K787" s="61">
        <f t="shared" si="322"/>
        <v>100</v>
      </c>
      <c r="L787" s="61">
        <f t="shared" si="323"/>
        <v>100</v>
      </c>
    </row>
    <row r="788" spans="1:12" ht="15">
      <c r="A788" s="58" t="s">
        <v>26</v>
      </c>
      <c r="B788" s="59" t="s">
        <v>360</v>
      </c>
      <c r="C788" s="59" t="s">
        <v>19</v>
      </c>
      <c r="D788" s="59" t="s">
        <v>51</v>
      </c>
      <c r="E788" s="59" t="s">
        <v>364</v>
      </c>
      <c r="F788" s="59" t="s">
        <v>27</v>
      </c>
      <c r="G788" s="61">
        <v>3000</v>
      </c>
      <c r="H788" s="61">
        <f>H789</f>
        <v>3000</v>
      </c>
      <c r="I788" s="61">
        <f t="shared" si="360"/>
        <v>3000</v>
      </c>
      <c r="J788" s="61">
        <f t="shared" si="360"/>
        <v>3000</v>
      </c>
      <c r="K788" s="61">
        <f t="shared" si="322"/>
        <v>100</v>
      </c>
      <c r="L788" s="61">
        <f t="shared" si="323"/>
        <v>100</v>
      </c>
    </row>
    <row r="789" spans="1:12" ht="15">
      <c r="A789" s="58" t="s">
        <v>56</v>
      </c>
      <c r="B789" s="59" t="s">
        <v>360</v>
      </c>
      <c r="C789" s="59" t="s">
        <v>19</v>
      </c>
      <c r="D789" s="59" t="s">
        <v>51</v>
      </c>
      <c r="E789" s="59" t="s">
        <v>364</v>
      </c>
      <c r="F789" s="59" t="s">
        <v>57</v>
      </c>
      <c r="G789" s="61">
        <v>3000</v>
      </c>
      <c r="H789" s="61">
        <v>3000</v>
      </c>
      <c r="I789" s="61">
        <v>3000</v>
      </c>
      <c r="J789" s="61">
        <v>3000</v>
      </c>
      <c r="K789" s="61">
        <f t="shared" si="322"/>
        <v>100</v>
      </c>
      <c r="L789" s="61">
        <f t="shared" si="323"/>
        <v>100</v>
      </c>
    </row>
    <row r="790" spans="1:12" ht="15">
      <c r="A790" s="58" t="s">
        <v>365</v>
      </c>
      <c r="B790" s="59" t="s">
        <v>360</v>
      </c>
      <c r="C790" s="59" t="s">
        <v>19</v>
      </c>
      <c r="D790" s="59" t="s">
        <v>51</v>
      </c>
      <c r="E790" s="59" t="s">
        <v>366</v>
      </c>
      <c r="F790" s="60" t="s">
        <v>0</v>
      </c>
      <c r="G790" s="61">
        <v>500</v>
      </c>
      <c r="H790" s="61">
        <f>H791</f>
        <v>500</v>
      </c>
      <c r="I790" s="61">
        <f t="shared" ref="I790:J791" si="361">I791</f>
        <v>500</v>
      </c>
      <c r="J790" s="61">
        <f t="shared" si="361"/>
        <v>500</v>
      </c>
      <c r="K790" s="61">
        <f t="shared" ref="K790:K876" si="362">J790/G790*100</f>
        <v>100</v>
      </c>
      <c r="L790" s="61">
        <f t="shared" ref="L790:L877" si="363">J790/H790*100</f>
        <v>100</v>
      </c>
    </row>
    <row r="791" spans="1:12" ht="15">
      <c r="A791" s="58" t="s">
        <v>26</v>
      </c>
      <c r="B791" s="59" t="s">
        <v>360</v>
      </c>
      <c r="C791" s="59" t="s">
        <v>19</v>
      </c>
      <c r="D791" s="59" t="s">
        <v>51</v>
      </c>
      <c r="E791" s="59" t="s">
        <v>366</v>
      </c>
      <c r="F791" s="59" t="s">
        <v>27</v>
      </c>
      <c r="G791" s="61">
        <v>500</v>
      </c>
      <c r="H791" s="61">
        <f>H792</f>
        <v>500</v>
      </c>
      <c r="I791" s="61">
        <f t="shared" si="361"/>
        <v>500</v>
      </c>
      <c r="J791" s="61">
        <f t="shared" si="361"/>
        <v>500</v>
      </c>
      <c r="K791" s="61">
        <f t="shared" si="362"/>
        <v>100</v>
      </c>
      <c r="L791" s="61">
        <f t="shared" si="363"/>
        <v>100</v>
      </c>
    </row>
    <row r="792" spans="1:12" ht="15">
      <c r="A792" s="58" t="s">
        <v>202</v>
      </c>
      <c r="B792" s="59" t="s">
        <v>360</v>
      </c>
      <c r="C792" s="59" t="s">
        <v>19</v>
      </c>
      <c r="D792" s="59" t="s">
        <v>51</v>
      </c>
      <c r="E792" s="59" t="s">
        <v>366</v>
      </c>
      <c r="F792" s="59" t="s">
        <v>203</v>
      </c>
      <c r="G792" s="61">
        <v>500</v>
      </c>
      <c r="H792" s="61">
        <v>500</v>
      </c>
      <c r="I792" s="61">
        <v>500</v>
      </c>
      <c r="J792" s="61">
        <v>500</v>
      </c>
      <c r="K792" s="61">
        <f t="shared" si="362"/>
        <v>100</v>
      </c>
      <c r="L792" s="61">
        <f t="shared" si="363"/>
        <v>100</v>
      </c>
    </row>
    <row r="793" spans="1:12" s="19" customFormat="1" ht="15">
      <c r="A793" s="58"/>
      <c r="B793" s="59"/>
      <c r="C793" s="59"/>
      <c r="D793" s="59"/>
      <c r="E793" s="59"/>
      <c r="F793" s="59"/>
      <c r="G793" s="61"/>
      <c r="H793" s="61"/>
      <c r="I793" s="61"/>
      <c r="J793" s="61"/>
      <c r="K793" s="61"/>
      <c r="L793" s="61"/>
    </row>
    <row r="794" spans="1:12" s="19" customFormat="1" ht="15">
      <c r="A794" s="58" t="s">
        <v>94</v>
      </c>
      <c r="B794" s="59" t="s">
        <v>360</v>
      </c>
      <c r="C794" s="72" t="s">
        <v>95</v>
      </c>
      <c r="D794" s="59"/>
      <c r="E794" s="59"/>
      <c r="F794" s="59"/>
      <c r="G794" s="61"/>
      <c r="H794" s="61">
        <f>H795</f>
        <v>29.23</v>
      </c>
      <c r="I794" s="61">
        <f t="shared" ref="I794:J798" si="364">I795</f>
        <v>29.23</v>
      </c>
      <c r="J794" s="61">
        <f t="shared" si="364"/>
        <v>29.23</v>
      </c>
      <c r="K794" s="61">
        <v>0</v>
      </c>
      <c r="L794" s="61">
        <f t="shared" si="363"/>
        <v>100</v>
      </c>
    </row>
    <row r="795" spans="1:12" s="19" customFormat="1" ht="15">
      <c r="A795" s="58" t="s">
        <v>1138</v>
      </c>
      <c r="B795" s="59" t="s">
        <v>360</v>
      </c>
      <c r="C795" s="72" t="s">
        <v>95</v>
      </c>
      <c r="D795" s="72" t="s">
        <v>149</v>
      </c>
      <c r="E795" s="59"/>
      <c r="F795" s="59"/>
      <c r="G795" s="61"/>
      <c r="H795" s="61">
        <f>H796</f>
        <v>29.23</v>
      </c>
      <c r="I795" s="61">
        <f t="shared" si="364"/>
        <v>29.23</v>
      </c>
      <c r="J795" s="61">
        <f t="shared" si="364"/>
        <v>29.23</v>
      </c>
      <c r="K795" s="61">
        <v>0</v>
      </c>
      <c r="L795" s="61">
        <f t="shared" si="363"/>
        <v>100</v>
      </c>
    </row>
    <row r="796" spans="1:12" s="19" customFormat="1" ht="15">
      <c r="A796" s="58" t="s">
        <v>641</v>
      </c>
      <c r="B796" s="59" t="s">
        <v>360</v>
      </c>
      <c r="C796" s="72" t="s">
        <v>95</v>
      </c>
      <c r="D796" s="72" t="s">
        <v>149</v>
      </c>
      <c r="E796" s="37" t="s">
        <v>642</v>
      </c>
      <c r="F796" s="59"/>
      <c r="G796" s="61"/>
      <c r="H796" s="61">
        <f>H797</f>
        <v>29.23</v>
      </c>
      <c r="I796" s="61">
        <f t="shared" si="364"/>
        <v>29.23</v>
      </c>
      <c r="J796" s="61">
        <f t="shared" si="364"/>
        <v>29.23</v>
      </c>
      <c r="K796" s="61">
        <v>0</v>
      </c>
      <c r="L796" s="61">
        <f t="shared" si="363"/>
        <v>100</v>
      </c>
    </row>
    <row r="797" spans="1:12" s="19" customFormat="1" ht="15">
      <c r="A797" s="58" t="s">
        <v>641</v>
      </c>
      <c r="B797" s="59" t="s">
        <v>360</v>
      </c>
      <c r="C797" s="72" t="s">
        <v>95</v>
      </c>
      <c r="D797" s="72" t="s">
        <v>149</v>
      </c>
      <c r="E797" s="37" t="s">
        <v>643</v>
      </c>
      <c r="F797" s="59"/>
      <c r="G797" s="61"/>
      <c r="H797" s="61">
        <f>H798</f>
        <v>29.23</v>
      </c>
      <c r="I797" s="61">
        <f t="shared" si="364"/>
        <v>29.23</v>
      </c>
      <c r="J797" s="61">
        <f t="shared" si="364"/>
        <v>29.23</v>
      </c>
      <c r="K797" s="61">
        <v>0</v>
      </c>
      <c r="L797" s="61">
        <f t="shared" si="363"/>
        <v>100</v>
      </c>
    </row>
    <row r="798" spans="1:12" s="19" customFormat="1" ht="15">
      <c r="A798" s="58" t="s">
        <v>26</v>
      </c>
      <c r="B798" s="59" t="s">
        <v>360</v>
      </c>
      <c r="C798" s="72" t="s">
        <v>95</v>
      </c>
      <c r="D798" s="72" t="s">
        <v>149</v>
      </c>
      <c r="E798" s="37" t="s">
        <v>643</v>
      </c>
      <c r="F798" s="59" t="s">
        <v>27</v>
      </c>
      <c r="G798" s="61"/>
      <c r="H798" s="61">
        <f>H799</f>
        <v>29.23</v>
      </c>
      <c r="I798" s="61">
        <f t="shared" si="364"/>
        <v>29.23</v>
      </c>
      <c r="J798" s="61">
        <f t="shared" si="364"/>
        <v>29.23</v>
      </c>
      <c r="K798" s="61">
        <v>0</v>
      </c>
      <c r="L798" s="61">
        <f t="shared" si="363"/>
        <v>100</v>
      </c>
    </row>
    <row r="799" spans="1:12" s="19" customFormat="1" ht="15">
      <c r="A799" s="58" t="s">
        <v>202</v>
      </c>
      <c r="B799" s="59" t="s">
        <v>360</v>
      </c>
      <c r="C799" s="72" t="s">
        <v>95</v>
      </c>
      <c r="D799" s="72" t="s">
        <v>149</v>
      </c>
      <c r="E799" s="37" t="s">
        <v>643</v>
      </c>
      <c r="F799" s="59" t="s">
        <v>203</v>
      </c>
      <c r="G799" s="61"/>
      <c r="H799" s="61">
        <v>29.23</v>
      </c>
      <c r="I799" s="61">
        <v>29.23</v>
      </c>
      <c r="J799" s="61">
        <v>29.23</v>
      </c>
      <c r="K799" s="61">
        <v>0</v>
      </c>
      <c r="L799" s="61">
        <f t="shared" si="363"/>
        <v>100</v>
      </c>
    </row>
    <row r="800" spans="1:12" s="19" customFormat="1" ht="15">
      <c r="A800" s="58"/>
      <c r="B800" s="59"/>
      <c r="C800" s="59"/>
      <c r="D800" s="59"/>
      <c r="E800" s="59"/>
      <c r="F800" s="59"/>
      <c r="G800" s="61"/>
      <c r="H800" s="61"/>
      <c r="I800" s="61"/>
      <c r="J800" s="61"/>
      <c r="K800" s="61"/>
      <c r="L800" s="61"/>
    </row>
    <row r="801" spans="1:12" ht="15">
      <c r="A801" s="58" t="s">
        <v>109</v>
      </c>
      <c r="B801" s="59" t="s">
        <v>360</v>
      </c>
      <c r="C801" s="59" t="s">
        <v>110</v>
      </c>
      <c r="D801" s="60" t="s">
        <v>0</v>
      </c>
      <c r="E801" s="60" t="s">
        <v>0</v>
      </c>
      <c r="F801" s="60" t="s">
        <v>0</v>
      </c>
      <c r="G801" s="61">
        <v>135869.4</v>
      </c>
      <c r="H801" s="61">
        <f>H802+H817</f>
        <v>137352.52683000002</v>
      </c>
      <c r="I801" s="61">
        <f t="shared" ref="I801:J801" si="365">I802+I817</f>
        <v>137352.52683000002</v>
      </c>
      <c r="J801" s="61">
        <f t="shared" si="365"/>
        <v>137352.52683000002</v>
      </c>
      <c r="K801" s="61">
        <f t="shared" si="362"/>
        <v>101.09158267424453</v>
      </c>
      <c r="L801" s="61">
        <f t="shared" si="363"/>
        <v>100</v>
      </c>
    </row>
    <row r="802" spans="1:12" ht="15">
      <c r="A802" s="58" t="s">
        <v>119</v>
      </c>
      <c r="B802" s="59" t="s">
        <v>360</v>
      </c>
      <c r="C802" s="59" t="s">
        <v>110</v>
      </c>
      <c r="D802" s="59" t="s">
        <v>106</v>
      </c>
      <c r="E802" s="60" t="s">
        <v>0</v>
      </c>
      <c r="F802" s="60" t="s">
        <v>0</v>
      </c>
      <c r="G802" s="61">
        <v>29766.6</v>
      </c>
      <c r="H802" s="61">
        <f>H803+H813</f>
        <v>31349.681130000001</v>
      </c>
      <c r="I802" s="61">
        <f t="shared" ref="I802:J802" si="366">I803+I813</f>
        <v>31349.681130000001</v>
      </c>
      <c r="J802" s="61">
        <f t="shared" si="366"/>
        <v>31349.681130000001</v>
      </c>
      <c r="K802" s="61">
        <f t="shared" si="362"/>
        <v>105.3183135796497</v>
      </c>
      <c r="L802" s="61">
        <f t="shared" si="363"/>
        <v>100</v>
      </c>
    </row>
    <row r="803" spans="1:12" ht="30">
      <c r="A803" s="58" t="s">
        <v>47</v>
      </c>
      <c r="B803" s="59" t="s">
        <v>360</v>
      </c>
      <c r="C803" s="59" t="s">
        <v>110</v>
      </c>
      <c r="D803" s="59" t="s">
        <v>106</v>
      </c>
      <c r="E803" s="59" t="s">
        <v>48</v>
      </c>
      <c r="F803" s="60" t="s">
        <v>0</v>
      </c>
      <c r="G803" s="61">
        <v>29766.6</v>
      </c>
      <c r="H803" s="61">
        <f>H804+H807+H810</f>
        <v>30316.591130000001</v>
      </c>
      <c r="I803" s="61">
        <f t="shared" ref="I803:J803" si="367">I804+I807+I810</f>
        <v>30316.591130000001</v>
      </c>
      <c r="J803" s="61">
        <f t="shared" si="367"/>
        <v>30316.591130000001</v>
      </c>
      <c r="K803" s="61">
        <f t="shared" si="362"/>
        <v>101.84767870700719</v>
      </c>
      <c r="L803" s="61">
        <f t="shared" si="363"/>
        <v>100</v>
      </c>
    </row>
    <row r="804" spans="1:12" ht="27.75" customHeight="1">
      <c r="A804" s="58" t="s">
        <v>367</v>
      </c>
      <c r="B804" s="59" t="s">
        <v>360</v>
      </c>
      <c r="C804" s="59" t="s">
        <v>110</v>
      </c>
      <c r="D804" s="59" t="s">
        <v>106</v>
      </c>
      <c r="E804" s="59" t="s">
        <v>368</v>
      </c>
      <c r="F804" s="60" t="s">
        <v>0</v>
      </c>
      <c r="G804" s="61">
        <v>780.4</v>
      </c>
      <c r="H804" s="61">
        <f>H805</f>
        <v>780.39212999999995</v>
      </c>
      <c r="I804" s="61">
        <f t="shared" ref="I804:J805" si="368">I805</f>
        <v>780.39212999999995</v>
      </c>
      <c r="J804" s="61">
        <f t="shared" si="368"/>
        <v>780.39212999999995</v>
      </c>
      <c r="K804" s="61">
        <f t="shared" si="362"/>
        <v>99.998991542798564</v>
      </c>
      <c r="L804" s="61">
        <f t="shared" si="363"/>
        <v>100</v>
      </c>
    </row>
    <row r="805" spans="1:12" ht="15">
      <c r="A805" s="58" t="s">
        <v>26</v>
      </c>
      <c r="B805" s="59" t="s">
        <v>360</v>
      </c>
      <c r="C805" s="59" t="s">
        <v>110</v>
      </c>
      <c r="D805" s="59" t="s">
        <v>106</v>
      </c>
      <c r="E805" s="59" t="s">
        <v>368</v>
      </c>
      <c r="F805" s="59" t="s">
        <v>27</v>
      </c>
      <c r="G805" s="61">
        <v>780.4</v>
      </c>
      <c r="H805" s="61">
        <f>H806</f>
        <v>780.39212999999995</v>
      </c>
      <c r="I805" s="61">
        <f t="shared" si="368"/>
        <v>780.39212999999995</v>
      </c>
      <c r="J805" s="61">
        <f t="shared" si="368"/>
        <v>780.39212999999995</v>
      </c>
      <c r="K805" s="61">
        <f t="shared" si="362"/>
        <v>99.998991542798564</v>
      </c>
      <c r="L805" s="61">
        <f t="shared" si="363"/>
        <v>100</v>
      </c>
    </row>
    <row r="806" spans="1:12" ht="15">
      <c r="A806" s="58" t="s">
        <v>56</v>
      </c>
      <c r="B806" s="59" t="s">
        <v>360</v>
      </c>
      <c r="C806" s="59" t="s">
        <v>110</v>
      </c>
      <c r="D806" s="59" t="s">
        <v>106</v>
      </c>
      <c r="E806" s="59" t="s">
        <v>368</v>
      </c>
      <c r="F806" s="59" t="s">
        <v>57</v>
      </c>
      <c r="G806" s="61">
        <v>780.4</v>
      </c>
      <c r="H806" s="61">
        <v>780.39212999999995</v>
      </c>
      <c r="I806" s="61">
        <v>780.39212999999995</v>
      </c>
      <c r="J806" s="61">
        <v>780.39212999999995</v>
      </c>
      <c r="K806" s="61">
        <f t="shared" si="362"/>
        <v>99.998991542798564</v>
      </c>
      <c r="L806" s="61">
        <f t="shared" si="363"/>
        <v>100</v>
      </c>
    </row>
    <row r="807" spans="1:12" ht="29.25" customHeight="1">
      <c r="A807" s="58" t="s">
        <v>76</v>
      </c>
      <c r="B807" s="59" t="s">
        <v>360</v>
      </c>
      <c r="C807" s="59" t="s">
        <v>110</v>
      </c>
      <c r="D807" s="59" t="s">
        <v>106</v>
      </c>
      <c r="E807" s="59" t="s">
        <v>125</v>
      </c>
      <c r="F807" s="60" t="s">
        <v>0</v>
      </c>
      <c r="G807" s="61">
        <v>28693.9</v>
      </c>
      <c r="H807" s="61">
        <f>H808</f>
        <v>29243.899000000001</v>
      </c>
      <c r="I807" s="61">
        <f t="shared" ref="I807:J808" si="369">I808</f>
        <v>29243.899000000001</v>
      </c>
      <c r="J807" s="61">
        <f t="shared" si="369"/>
        <v>29243.899000000001</v>
      </c>
      <c r="K807" s="61">
        <f t="shared" si="362"/>
        <v>101.9167802215802</v>
      </c>
      <c r="L807" s="61">
        <f t="shared" si="363"/>
        <v>100</v>
      </c>
    </row>
    <row r="808" spans="1:12" ht="30">
      <c r="A808" s="58" t="s">
        <v>82</v>
      </c>
      <c r="B808" s="59" t="s">
        <v>360</v>
      </c>
      <c r="C808" s="59" t="s">
        <v>110</v>
      </c>
      <c r="D808" s="59" t="s">
        <v>106</v>
      </c>
      <c r="E808" s="59" t="s">
        <v>125</v>
      </c>
      <c r="F808" s="59" t="s">
        <v>83</v>
      </c>
      <c r="G808" s="61">
        <v>28693.9</v>
      </c>
      <c r="H808" s="61">
        <f>H809</f>
        <v>29243.899000000001</v>
      </c>
      <c r="I808" s="61">
        <f t="shared" si="369"/>
        <v>29243.899000000001</v>
      </c>
      <c r="J808" s="61">
        <f t="shared" si="369"/>
        <v>29243.899000000001</v>
      </c>
      <c r="K808" s="61">
        <f t="shared" si="362"/>
        <v>101.9167802215802</v>
      </c>
      <c r="L808" s="61">
        <f t="shared" si="363"/>
        <v>100</v>
      </c>
    </row>
    <row r="809" spans="1:12" ht="15">
      <c r="A809" s="58" t="s">
        <v>272</v>
      </c>
      <c r="B809" s="59" t="s">
        <v>360</v>
      </c>
      <c r="C809" s="59" t="s">
        <v>110</v>
      </c>
      <c r="D809" s="59" t="s">
        <v>106</v>
      </c>
      <c r="E809" s="59" t="s">
        <v>125</v>
      </c>
      <c r="F809" s="59" t="s">
        <v>273</v>
      </c>
      <c r="G809" s="61">
        <v>28693.9</v>
      </c>
      <c r="H809" s="61">
        <v>29243.899000000001</v>
      </c>
      <c r="I809" s="61">
        <v>29243.899000000001</v>
      </c>
      <c r="J809" s="61">
        <v>29243.899000000001</v>
      </c>
      <c r="K809" s="61">
        <f t="shared" si="362"/>
        <v>101.9167802215802</v>
      </c>
      <c r="L809" s="61">
        <f t="shared" si="363"/>
        <v>100</v>
      </c>
    </row>
    <row r="810" spans="1:12" ht="30">
      <c r="A810" s="58" t="s">
        <v>136</v>
      </c>
      <c r="B810" s="59" t="s">
        <v>360</v>
      </c>
      <c r="C810" s="59" t="s">
        <v>110</v>
      </c>
      <c r="D810" s="59" t="s">
        <v>106</v>
      </c>
      <c r="E810" s="59" t="s">
        <v>137</v>
      </c>
      <c r="F810" s="60" t="s">
        <v>0</v>
      </c>
      <c r="G810" s="61">
        <v>292.3</v>
      </c>
      <c r="H810" s="61">
        <f>H811</f>
        <v>292.3</v>
      </c>
      <c r="I810" s="61">
        <f t="shared" ref="I810:J811" si="370">I811</f>
        <v>292.3</v>
      </c>
      <c r="J810" s="61">
        <f t="shared" si="370"/>
        <v>292.3</v>
      </c>
      <c r="K810" s="61">
        <f t="shared" si="362"/>
        <v>100</v>
      </c>
      <c r="L810" s="61">
        <f t="shared" si="363"/>
        <v>100</v>
      </c>
    </row>
    <row r="811" spans="1:12" ht="28.5" customHeight="1">
      <c r="A811" s="58" t="s">
        <v>82</v>
      </c>
      <c r="B811" s="59" t="s">
        <v>360</v>
      </c>
      <c r="C811" s="59" t="s">
        <v>110</v>
      </c>
      <c r="D811" s="59" t="s">
        <v>106</v>
      </c>
      <c r="E811" s="59" t="s">
        <v>137</v>
      </c>
      <c r="F811" s="59" t="s">
        <v>83</v>
      </c>
      <c r="G811" s="61">
        <v>292.3</v>
      </c>
      <c r="H811" s="61">
        <f>H812</f>
        <v>292.3</v>
      </c>
      <c r="I811" s="61">
        <f t="shared" si="370"/>
        <v>292.3</v>
      </c>
      <c r="J811" s="61">
        <f t="shared" si="370"/>
        <v>292.3</v>
      </c>
      <c r="K811" s="61">
        <f t="shared" si="362"/>
        <v>100</v>
      </c>
      <c r="L811" s="61">
        <f t="shared" si="363"/>
        <v>100</v>
      </c>
    </row>
    <row r="812" spans="1:12" ht="15.75" customHeight="1">
      <c r="A812" s="58" t="s">
        <v>272</v>
      </c>
      <c r="B812" s="59" t="s">
        <v>360</v>
      </c>
      <c r="C812" s="59" t="s">
        <v>110</v>
      </c>
      <c r="D812" s="59" t="s">
        <v>106</v>
      </c>
      <c r="E812" s="59" t="s">
        <v>137</v>
      </c>
      <c r="F812" s="59" t="s">
        <v>273</v>
      </c>
      <c r="G812" s="61">
        <v>292.3</v>
      </c>
      <c r="H812" s="61">
        <v>292.3</v>
      </c>
      <c r="I812" s="61">
        <v>292.3</v>
      </c>
      <c r="J812" s="61">
        <v>292.3</v>
      </c>
      <c r="K812" s="61">
        <f t="shared" si="362"/>
        <v>100</v>
      </c>
      <c r="L812" s="61">
        <f t="shared" si="363"/>
        <v>100</v>
      </c>
    </row>
    <row r="813" spans="1:12" s="19" customFormat="1" ht="15.75" customHeight="1">
      <c r="A813" s="58" t="s">
        <v>641</v>
      </c>
      <c r="B813" s="59" t="s">
        <v>360</v>
      </c>
      <c r="C813" s="59" t="s">
        <v>110</v>
      </c>
      <c r="D813" s="59" t="s">
        <v>106</v>
      </c>
      <c r="E813" s="37" t="s">
        <v>642</v>
      </c>
      <c r="F813" s="59"/>
      <c r="G813" s="61"/>
      <c r="H813" s="61">
        <f>H814</f>
        <v>1033.0899999999999</v>
      </c>
      <c r="I813" s="61">
        <f t="shared" ref="I813:J815" si="371">I814</f>
        <v>1033.0899999999999</v>
      </c>
      <c r="J813" s="61">
        <f t="shared" si="371"/>
        <v>1033.0899999999999</v>
      </c>
      <c r="K813" s="61">
        <v>0</v>
      </c>
      <c r="L813" s="61">
        <f t="shared" si="363"/>
        <v>100</v>
      </c>
    </row>
    <row r="814" spans="1:12" s="19" customFormat="1" ht="15.75" customHeight="1">
      <c r="A814" s="58" t="s">
        <v>641</v>
      </c>
      <c r="B814" s="59" t="s">
        <v>360</v>
      </c>
      <c r="C814" s="59" t="s">
        <v>110</v>
      </c>
      <c r="D814" s="59" t="s">
        <v>106</v>
      </c>
      <c r="E814" s="37" t="s">
        <v>643</v>
      </c>
      <c r="F814" s="59"/>
      <c r="G814" s="61"/>
      <c r="H814" s="61">
        <f>H815</f>
        <v>1033.0899999999999</v>
      </c>
      <c r="I814" s="61">
        <f t="shared" si="371"/>
        <v>1033.0899999999999</v>
      </c>
      <c r="J814" s="61">
        <f t="shared" si="371"/>
        <v>1033.0899999999999</v>
      </c>
      <c r="K814" s="61">
        <v>0</v>
      </c>
      <c r="L814" s="61">
        <f t="shared" si="363"/>
        <v>100</v>
      </c>
    </row>
    <row r="815" spans="1:12" s="19" customFormat="1" ht="15" customHeight="1">
      <c r="A815" s="58" t="s">
        <v>26</v>
      </c>
      <c r="B815" s="59" t="s">
        <v>360</v>
      </c>
      <c r="C815" s="59" t="s">
        <v>110</v>
      </c>
      <c r="D815" s="59" t="s">
        <v>106</v>
      </c>
      <c r="E815" s="37" t="s">
        <v>643</v>
      </c>
      <c r="F815" s="59" t="s">
        <v>27</v>
      </c>
      <c r="G815" s="61"/>
      <c r="H815" s="61">
        <f>H816</f>
        <v>1033.0899999999999</v>
      </c>
      <c r="I815" s="61">
        <f t="shared" si="371"/>
        <v>1033.0899999999999</v>
      </c>
      <c r="J815" s="61">
        <f t="shared" si="371"/>
        <v>1033.0899999999999</v>
      </c>
      <c r="K815" s="61">
        <v>0</v>
      </c>
      <c r="L815" s="61">
        <f t="shared" si="363"/>
        <v>100</v>
      </c>
    </row>
    <row r="816" spans="1:12" s="19" customFormat="1" ht="12" customHeight="1">
      <c r="A816" s="58" t="s">
        <v>202</v>
      </c>
      <c r="B816" s="59" t="s">
        <v>360</v>
      </c>
      <c r="C816" s="59" t="s">
        <v>110</v>
      </c>
      <c r="D816" s="59" t="s">
        <v>106</v>
      </c>
      <c r="E816" s="37" t="s">
        <v>643</v>
      </c>
      <c r="F816" s="59" t="s">
        <v>203</v>
      </c>
      <c r="G816" s="61"/>
      <c r="H816" s="61">
        <v>1033.0899999999999</v>
      </c>
      <c r="I816" s="61">
        <v>1033.0899999999999</v>
      </c>
      <c r="J816" s="61">
        <v>1033.0899999999999</v>
      </c>
      <c r="K816" s="61">
        <v>0</v>
      </c>
      <c r="L816" s="61">
        <f t="shared" si="363"/>
        <v>100</v>
      </c>
    </row>
    <row r="817" spans="1:12" ht="15">
      <c r="A817" s="58" t="s">
        <v>131</v>
      </c>
      <c r="B817" s="59" t="s">
        <v>360</v>
      </c>
      <c r="C817" s="59" t="s">
        <v>110</v>
      </c>
      <c r="D817" s="59" t="s">
        <v>19</v>
      </c>
      <c r="E817" s="60" t="s">
        <v>0</v>
      </c>
      <c r="F817" s="60" t="s">
        <v>0</v>
      </c>
      <c r="G817" s="61">
        <v>106102.8</v>
      </c>
      <c r="H817" s="61">
        <f>H818+H822</f>
        <v>106002.84570000001</v>
      </c>
      <c r="I817" s="61">
        <f t="shared" ref="I817:J817" si="372">I818+I822</f>
        <v>106002.84570000001</v>
      </c>
      <c r="J817" s="61">
        <f t="shared" si="372"/>
        <v>106002.84570000001</v>
      </c>
      <c r="K817" s="61">
        <f t="shared" si="362"/>
        <v>99.905794851785259</v>
      </c>
      <c r="L817" s="61">
        <f t="shared" si="363"/>
        <v>100</v>
      </c>
    </row>
    <row r="818" spans="1:12" ht="28.5" customHeight="1">
      <c r="A818" s="58" t="s">
        <v>47</v>
      </c>
      <c r="B818" s="59" t="s">
        <v>360</v>
      </c>
      <c r="C818" s="59" t="s">
        <v>110</v>
      </c>
      <c r="D818" s="59" t="s">
        <v>19</v>
      </c>
      <c r="E818" s="59" t="s">
        <v>48</v>
      </c>
      <c r="F818" s="60" t="s">
        <v>0</v>
      </c>
      <c r="G818" s="61">
        <v>106102.8</v>
      </c>
      <c r="H818" s="61">
        <f>H819</f>
        <v>105952.84570000001</v>
      </c>
      <c r="I818" s="61">
        <f t="shared" ref="I818:J820" si="373">I819</f>
        <v>105952.84570000001</v>
      </c>
      <c r="J818" s="61">
        <f t="shared" si="373"/>
        <v>105952.84570000001</v>
      </c>
      <c r="K818" s="61">
        <f t="shared" si="362"/>
        <v>99.858670741959685</v>
      </c>
      <c r="L818" s="61">
        <f t="shared" si="363"/>
        <v>100</v>
      </c>
    </row>
    <row r="819" spans="1:12" ht="28.5" customHeight="1">
      <c r="A819" s="58" t="s">
        <v>76</v>
      </c>
      <c r="B819" s="59" t="s">
        <v>360</v>
      </c>
      <c r="C819" s="59" t="s">
        <v>110</v>
      </c>
      <c r="D819" s="59" t="s">
        <v>19</v>
      </c>
      <c r="E819" s="59" t="s">
        <v>125</v>
      </c>
      <c r="F819" s="60" t="s">
        <v>0</v>
      </c>
      <c r="G819" s="61">
        <v>106102.8</v>
      </c>
      <c r="H819" s="61">
        <f>H820</f>
        <v>105952.84570000001</v>
      </c>
      <c r="I819" s="61">
        <f t="shared" si="373"/>
        <v>105952.84570000001</v>
      </c>
      <c r="J819" s="61">
        <f t="shared" si="373"/>
        <v>105952.84570000001</v>
      </c>
      <c r="K819" s="61">
        <f t="shared" si="362"/>
        <v>99.858670741959685</v>
      </c>
      <c r="L819" s="61">
        <f t="shared" si="363"/>
        <v>100</v>
      </c>
    </row>
    <row r="820" spans="1:12" ht="29.25" customHeight="1">
      <c r="A820" s="58" t="s">
        <v>82</v>
      </c>
      <c r="B820" s="59" t="s">
        <v>360</v>
      </c>
      <c r="C820" s="59" t="s">
        <v>110</v>
      </c>
      <c r="D820" s="59" t="s">
        <v>19</v>
      </c>
      <c r="E820" s="59" t="s">
        <v>125</v>
      </c>
      <c r="F820" s="59" t="s">
        <v>83</v>
      </c>
      <c r="G820" s="61">
        <v>106102.8</v>
      </c>
      <c r="H820" s="61">
        <f>H821</f>
        <v>105952.84570000001</v>
      </c>
      <c r="I820" s="61">
        <f t="shared" si="373"/>
        <v>105952.84570000001</v>
      </c>
      <c r="J820" s="61">
        <f t="shared" si="373"/>
        <v>105952.84570000001</v>
      </c>
      <c r="K820" s="61">
        <f t="shared" si="362"/>
        <v>99.858670741959685</v>
      </c>
      <c r="L820" s="61">
        <f t="shared" si="363"/>
        <v>100</v>
      </c>
    </row>
    <row r="821" spans="1:12" ht="15">
      <c r="A821" s="58" t="s">
        <v>272</v>
      </c>
      <c r="B821" s="59" t="s">
        <v>360</v>
      </c>
      <c r="C821" s="59" t="s">
        <v>110</v>
      </c>
      <c r="D821" s="59" t="s">
        <v>19</v>
      </c>
      <c r="E821" s="59" t="s">
        <v>125</v>
      </c>
      <c r="F821" s="59" t="s">
        <v>273</v>
      </c>
      <c r="G821" s="61">
        <v>106102.8</v>
      </c>
      <c r="H821" s="61">
        <v>105952.84570000001</v>
      </c>
      <c r="I821" s="61">
        <v>105952.84570000001</v>
      </c>
      <c r="J821" s="61">
        <v>105952.84570000001</v>
      </c>
      <c r="K821" s="61">
        <f t="shared" si="362"/>
        <v>99.858670741959685</v>
      </c>
      <c r="L821" s="61">
        <f t="shared" si="363"/>
        <v>100</v>
      </c>
    </row>
    <row r="822" spans="1:12" s="19" customFormat="1" ht="42.75" customHeight="1">
      <c r="A822" s="58" t="s">
        <v>387</v>
      </c>
      <c r="B822" s="59" t="s">
        <v>360</v>
      </c>
      <c r="C822" s="59" t="s">
        <v>110</v>
      </c>
      <c r="D822" s="59" t="s">
        <v>19</v>
      </c>
      <c r="E822" s="59" t="s">
        <v>388</v>
      </c>
      <c r="F822" s="59"/>
      <c r="G822" s="61"/>
      <c r="H822" s="61">
        <f>H823</f>
        <v>50</v>
      </c>
      <c r="I822" s="61">
        <f t="shared" ref="I822:J824" si="374">I823</f>
        <v>50</v>
      </c>
      <c r="J822" s="61">
        <f t="shared" si="374"/>
        <v>50</v>
      </c>
      <c r="K822" s="61">
        <v>0</v>
      </c>
      <c r="L822" s="61">
        <f t="shared" si="363"/>
        <v>100</v>
      </c>
    </row>
    <row r="823" spans="1:12" s="19" customFormat="1" ht="25.5" customHeight="1">
      <c r="A823" s="58" t="s">
        <v>76</v>
      </c>
      <c r="B823" s="59" t="s">
        <v>360</v>
      </c>
      <c r="C823" s="59" t="s">
        <v>110</v>
      </c>
      <c r="D823" s="59" t="s">
        <v>19</v>
      </c>
      <c r="E823" s="59" t="s">
        <v>389</v>
      </c>
      <c r="F823" s="59"/>
      <c r="G823" s="61"/>
      <c r="H823" s="61">
        <f>H824</f>
        <v>50</v>
      </c>
      <c r="I823" s="61">
        <f t="shared" si="374"/>
        <v>50</v>
      </c>
      <c r="J823" s="61">
        <f t="shared" si="374"/>
        <v>50</v>
      </c>
      <c r="K823" s="61">
        <v>0</v>
      </c>
      <c r="L823" s="61">
        <f t="shared" si="363"/>
        <v>100</v>
      </c>
    </row>
    <row r="824" spans="1:12" s="19" customFormat="1" ht="30">
      <c r="A824" s="58" t="s">
        <v>82</v>
      </c>
      <c r="B824" s="59" t="s">
        <v>360</v>
      </c>
      <c r="C824" s="59" t="s">
        <v>110</v>
      </c>
      <c r="D824" s="59" t="s">
        <v>19</v>
      </c>
      <c r="E824" s="59" t="s">
        <v>389</v>
      </c>
      <c r="F824" s="59">
        <v>600</v>
      </c>
      <c r="G824" s="61"/>
      <c r="H824" s="61">
        <f>H825</f>
        <v>50</v>
      </c>
      <c r="I824" s="61">
        <f t="shared" si="374"/>
        <v>50</v>
      </c>
      <c r="J824" s="61">
        <f t="shared" si="374"/>
        <v>50</v>
      </c>
      <c r="K824" s="61">
        <v>0</v>
      </c>
      <c r="L824" s="61">
        <f t="shared" si="363"/>
        <v>100</v>
      </c>
    </row>
    <row r="825" spans="1:12" s="19" customFormat="1" ht="15">
      <c r="A825" s="58" t="s">
        <v>272</v>
      </c>
      <c r="B825" s="59" t="s">
        <v>360</v>
      </c>
      <c r="C825" s="59" t="s">
        <v>110</v>
      </c>
      <c r="D825" s="59" t="s">
        <v>19</v>
      </c>
      <c r="E825" s="59" t="s">
        <v>389</v>
      </c>
      <c r="F825" s="59">
        <v>610</v>
      </c>
      <c r="G825" s="61"/>
      <c r="H825" s="61">
        <v>50</v>
      </c>
      <c r="I825" s="61">
        <v>50</v>
      </c>
      <c r="J825" s="61">
        <v>50</v>
      </c>
      <c r="K825" s="61">
        <v>0</v>
      </c>
      <c r="L825" s="61">
        <f t="shared" si="363"/>
        <v>100</v>
      </c>
    </row>
    <row r="826" spans="1:12" ht="29.25" customHeight="1">
      <c r="A826" s="62" t="s">
        <v>1146</v>
      </c>
      <c r="B826" s="60" t="s">
        <v>0</v>
      </c>
      <c r="C826" s="60" t="s">
        <v>0</v>
      </c>
      <c r="D826" s="60" t="s">
        <v>0</v>
      </c>
      <c r="E826" s="60" t="s">
        <v>0</v>
      </c>
      <c r="F826" s="60" t="s">
        <v>0</v>
      </c>
      <c r="G826" s="63" t="s">
        <v>0</v>
      </c>
      <c r="H826" s="63"/>
      <c r="I826" s="63"/>
      <c r="J826" s="63"/>
      <c r="K826" s="63"/>
      <c r="L826" s="63"/>
    </row>
    <row r="827" spans="1:12" ht="15">
      <c r="A827" s="58" t="s">
        <v>133</v>
      </c>
      <c r="B827" s="59" t="s">
        <v>360</v>
      </c>
      <c r="C827" s="59" t="s">
        <v>134</v>
      </c>
      <c r="D827" s="60" t="s">
        <v>0</v>
      </c>
      <c r="E827" s="60" t="s">
        <v>0</v>
      </c>
      <c r="F827" s="60" t="s">
        <v>0</v>
      </c>
      <c r="G827" s="61">
        <v>620382</v>
      </c>
      <c r="H827" s="61">
        <f>H828+H883</f>
        <v>662871.83693000011</v>
      </c>
      <c r="I827" s="61">
        <f t="shared" ref="I827:J827" si="375">I828+I883</f>
        <v>662871.83333000017</v>
      </c>
      <c r="J827" s="61">
        <f t="shared" si="375"/>
        <v>661571.03344000014</v>
      </c>
      <c r="K827" s="61">
        <f t="shared" si="362"/>
        <v>106.63930182371509</v>
      </c>
      <c r="L827" s="61">
        <f t="shared" si="363"/>
        <v>99.803762444332449</v>
      </c>
    </row>
    <row r="828" spans="1:12" ht="15">
      <c r="A828" s="58" t="s">
        <v>135</v>
      </c>
      <c r="B828" s="59" t="s">
        <v>360</v>
      </c>
      <c r="C828" s="59" t="s">
        <v>134</v>
      </c>
      <c r="D828" s="59" t="s">
        <v>17</v>
      </c>
      <c r="E828" s="60" t="s">
        <v>0</v>
      </c>
      <c r="F828" s="60" t="s">
        <v>0</v>
      </c>
      <c r="G828" s="61">
        <v>577254.1</v>
      </c>
      <c r="H828" s="61">
        <f>H829+H839+H873+H877</f>
        <v>619926.27285000007</v>
      </c>
      <c r="I828" s="61">
        <f t="shared" ref="I828:J828" si="376">I829+I839+I873+I877</f>
        <v>619926.26925000013</v>
      </c>
      <c r="J828" s="61">
        <f t="shared" si="376"/>
        <v>619926.25980000012</v>
      </c>
      <c r="K828" s="61">
        <f t="shared" si="362"/>
        <v>107.39226621344051</v>
      </c>
      <c r="L828" s="61">
        <f t="shared" si="363"/>
        <v>99.999997894910976</v>
      </c>
    </row>
    <row r="829" spans="1:12" ht="30" customHeight="1">
      <c r="A829" s="58" t="s">
        <v>300</v>
      </c>
      <c r="B829" s="59" t="s">
        <v>360</v>
      </c>
      <c r="C829" s="59" t="s">
        <v>134</v>
      </c>
      <c r="D829" s="59" t="s">
        <v>17</v>
      </c>
      <c r="E829" s="59" t="s">
        <v>301</v>
      </c>
      <c r="F829" s="60" t="s">
        <v>0</v>
      </c>
      <c r="G829" s="61">
        <v>1753.4</v>
      </c>
      <c r="H829" s="61">
        <f>H830</f>
        <v>4053.4</v>
      </c>
      <c r="I829" s="61">
        <f t="shared" ref="I829:J837" si="377">I830</f>
        <v>4053.4</v>
      </c>
      <c r="J829" s="61">
        <f t="shared" si="377"/>
        <v>4053.4</v>
      </c>
      <c r="K829" s="61">
        <f t="shared" si="362"/>
        <v>231.17371963043229</v>
      </c>
      <c r="L829" s="61">
        <f t="shared" si="363"/>
        <v>100</v>
      </c>
    </row>
    <row r="830" spans="1:12" ht="15">
      <c r="A830" s="58" t="s">
        <v>302</v>
      </c>
      <c r="B830" s="59" t="s">
        <v>360</v>
      </c>
      <c r="C830" s="59" t="s">
        <v>134</v>
      </c>
      <c r="D830" s="59" t="s">
        <v>17</v>
      </c>
      <c r="E830" s="59" t="s">
        <v>303</v>
      </c>
      <c r="F830" s="60" t="s">
        <v>0</v>
      </c>
      <c r="G830" s="61">
        <v>1753.4</v>
      </c>
      <c r="H830" s="61">
        <f>H836+H831</f>
        <v>4053.4</v>
      </c>
      <c r="I830" s="61">
        <f t="shared" ref="I830:J830" si="378">I836+I831</f>
        <v>4053.4</v>
      </c>
      <c r="J830" s="61">
        <f t="shared" si="378"/>
        <v>4053.4</v>
      </c>
      <c r="K830" s="61">
        <f t="shared" si="362"/>
        <v>231.17371963043229</v>
      </c>
      <c r="L830" s="61">
        <f t="shared" si="363"/>
        <v>100</v>
      </c>
    </row>
    <row r="831" spans="1:12" s="19" customFormat="1" ht="28.5" customHeight="1">
      <c r="A831" s="58" t="s">
        <v>1146</v>
      </c>
      <c r="B831" s="59" t="s">
        <v>360</v>
      </c>
      <c r="C831" s="59" t="s">
        <v>134</v>
      </c>
      <c r="D831" s="59" t="s">
        <v>17</v>
      </c>
      <c r="E831" s="59" t="s">
        <v>1145</v>
      </c>
      <c r="F831" s="60"/>
      <c r="G831" s="61"/>
      <c r="H831" s="61">
        <f>H832+H834</f>
        <v>2300</v>
      </c>
      <c r="I831" s="61">
        <f t="shared" ref="I831:J831" si="379">I832+I834</f>
        <v>2300</v>
      </c>
      <c r="J831" s="61">
        <f t="shared" si="379"/>
        <v>2300</v>
      </c>
      <c r="K831" s="61">
        <v>0</v>
      </c>
      <c r="L831" s="61">
        <f t="shared" si="363"/>
        <v>100</v>
      </c>
    </row>
    <row r="832" spans="1:12" s="19" customFormat="1" ht="13.5" customHeight="1">
      <c r="A832" s="58" t="s">
        <v>26</v>
      </c>
      <c r="B832" s="59" t="s">
        <v>360</v>
      </c>
      <c r="C832" s="59" t="s">
        <v>134</v>
      </c>
      <c r="D832" s="59" t="s">
        <v>17</v>
      </c>
      <c r="E832" s="59" t="s">
        <v>1145</v>
      </c>
      <c r="F832" s="60">
        <v>500</v>
      </c>
      <c r="G832" s="61"/>
      <c r="H832" s="61">
        <f>H833</f>
        <v>400</v>
      </c>
      <c r="I832" s="61">
        <f>I833</f>
        <v>400</v>
      </c>
      <c r="J832" s="61">
        <f>J833</f>
        <v>400</v>
      </c>
      <c r="K832" s="61">
        <v>0</v>
      </c>
      <c r="L832" s="61">
        <f t="shared" si="363"/>
        <v>100</v>
      </c>
    </row>
    <row r="833" spans="1:12" s="19" customFormat="1" ht="13.5" customHeight="1">
      <c r="A833" s="58" t="s">
        <v>56</v>
      </c>
      <c r="B833" s="59" t="s">
        <v>360</v>
      </c>
      <c r="C833" s="59" t="s">
        <v>134</v>
      </c>
      <c r="D833" s="59" t="s">
        <v>17</v>
      </c>
      <c r="E833" s="59" t="s">
        <v>1145</v>
      </c>
      <c r="F833" s="60">
        <v>520</v>
      </c>
      <c r="G833" s="61"/>
      <c r="H833" s="61">
        <v>400</v>
      </c>
      <c r="I833" s="61">
        <v>400</v>
      </c>
      <c r="J833" s="61">
        <v>400</v>
      </c>
      <c r="K833" s="61">
        <v>0</v>
      </c>
      <c r="L833" s="61">
        <f t="shared" si="363"/>
        <v>100</v>
      </c>
    </row>
    <row r="834" spans="1:12" s="19" customFormat="1" ht="30">
      <c r="A834" s="58" t="s">
        <v>82</v>
      </c>
      <c r="B834" s="59" t="s">
        <v>360</v>
      </c>
      <c r="C834" s="59" t="s">
        <v>134</v>
      </c>
      <c r="D834" s="59" t="s">
        <v>17</v>
      </c>
      <c r="E834" s="59" t="s">
        <v>1145</v>
      </c>
      <c r="F834" s="59">
        <v>600</v>
      </c>
      <c r="G834" s="61"/>
      <c r="H834" s="61">
        <f>H835</f>
        <v>1900</v>
      </c>
      <c r="I834" s="61">
        <f t="shared" ref="I834:J834" si="380">I835</f>
        <v>1900</v>
      </c>
      <c r="J834" s="61">
        <f t="shared" si="380"/>
        <v>1900</v>
      </c>
      <c r="K834" s="61">
        <v>0</v>
      </c>
      <c r="L834" s="61">
        <f t="shared" si="363"/>
        <v>100</v>
      </c>
    </row>
    <row r="835" spans="1:12" s="19" customFormat="1" ht="15">
      <c r="A835" s="58" t="s">
        <v>272</v>
      </c>
      <c r="B835" s="59" t="s">
        <v>360</v>
      </c>
      <c r="C835" s="59" t="s">
        <v>134</v>
      </c>
      <c r="D835" s="59" t="s">
        <v>17</v>
      </c>
      <c r="E835" s="59" t="s">
        <v>1145</v>
      </c>
      <c r="F835" s="59">
        <v>610</v>
      </c>
      <c r="G835" s="61"/>
      <c r="H835" s="61">
        <v>1900</v>
      </c>
      <c r="I835" s="61">
        <v>1900</v>
      </c>
      <c r="J835" s="61">
        <v>1900</v>
      </c>
      <c r="K835" s="61">
        <v>0</v>
      </c>
      <c r="L835" s="61">
        <f t="shared" si="363"/>
        <v>100</v>
      </c>
    </row>
    <row r="836" spans="1:12" ht="34.5" customHeight="1">
      <c r="A836" s="58" t="s">
        <v>369</v>
      </c>
      <c r="B836" s="59" t="s">
        <v>360</v>
      </c>
      <c r="C836" s="59" t="s">
        <v>134</v>
      </c>
      <c r="D836" s="59" t="s">
        <v>17</v>
      </c>
      <c r="E836" s="59" t="s">
        <v>370</v>
      </c>
      <c r="F836" s="60" t="s">
        <v>0</v>
      </c>
      <c r="G836" s="61">
        <v>1753.4</v>
      </c>
      <c r="H836" s="61">
        <f>H837</f>
        <v>1753.4</v>
      </c>
      <c r="I836" s="61">
        <f t="shared" si="377"/>
        <v>1753.4</v>
      </c>
      <c r="J836" s="61">
        <f t="shared" si="377"/>
        <v>1753.4</v>
      </c>
      <c r="K836" s="61">
        <f t="shared" si="362"/>
        <v>100</v>
      </c>
      <c r="L836" s="61">
        <f t="shared" si="363"/>
        <v>100</v>
      </c>
    </row>
    <row r="837" spans="1:12" ht="30">
      <c r="A837" s="58" t="s">
        <v>82</v>
      </c>
      <c r="B837" s="59" t="s">
        <v>360</v>
      </c>
      <c r="C837" s="59" t="s">
        <v>134</v>
      </c>
      <c r="D837" s="59" t="s">
        <v>17</v>
      </c>
      <c r="E837" s="59" t="s">
        <v>370</v>
      </c>
      <c r="F837" s="59" t="s">
        <v>83</v>
      </c>
      <c r="G837" s="61">
        <v>1753.4</v>
      </c>
      <c r="H837" s="61">
        <f>H838</f>
        <v>1753.4</v>
      </c>
      <c r="I837" s="61">
        <f t="shared" si="377"/>
        <v>1753.4</v>
      </c>
      <c r="J837" s="61">
        <f t="shared" si="377"/>
        <v>1753.4</v>
      </c>
      <c r="K837" s="61">
        <f t="shared" si="362"/>
        <v>100</v>
      </c>
      <c r="L837" s="61">
        <f t="shared" si="363"/>
        <v>100</v>
      </c>
    </row>
    <row r="838" spans="1:12" ht="15">
      <c r="A838" s="58" t="s">
        <v>272</v>
      </c>
      <c r="B838" s="59" t="s">
        <v>360</v>
      </c>
      <c r="C838" s="59" t="s">
        <v>134</v>
      </c>
      <c r="D838" s="59" t="s">
        <v>17</v>
      </c>
      <c r="E838" s="59" t="s">
        <v>370</v>
      </c>
      <c r="F838" s="59" t="s">
        <v>273</v>
      </c>
      <c r="G838" s="61">
        <v>1753.4</v>
      </c>
      <c r="H838" s="61">
        <v>1753.4</v>
      </c>
      <c r="I838" s="61">
        <v>1753.4</v>
      </c>
      <c r="J838" s="61">
        <v>1753.4</v>
      </c>
      <c r="K838" s="61">
        <f t="shared" si="362"/>
        <v>100</v>
      </c>
      <c r="L838" s="61">
        <f t="shared" si="363"/>
        <v>100</v>
      </c>
    </row>
    <row r="839" spans="1:12" ht="30">
      <c r="A839" s="58" t="s">
        <v>47</v>
      </c>
      <c r="B839" s="59" t="s">
        <v>360</v>
      </c>
      <c r="C839" s="59" t="s">
        <v>134</v>
      </c>
      <c r="D839" s="59" t="s">
        <v>17</v>
      </c>
      <c r="E839" s="59" t="s">
        <v>48</v>
      </c>
      <c r="F839" s="60" t="s">
        <v>0</v>
      </c>
      <c r="G839" s="61">
        <v>575250.69999999995</v>
      </c>
      <c r="H839" s="61">
        <f>H840+H843+H846+H849+H855+H859+H862+H870+H852</f>
        <v>571951.80340000009</v>
      </c>
      <c r="I839" s="61">
        <f t="shared" ref="I839:J839" si="381">I840+I843+I846+I849+I855+I859+I862+I870+I852</f>
        <v>571951.79980000015</v>
      </c>
      <c r="J839" s="61">
        <f t="shared" si="381"/>
        <v>571951.79035000014</v>
      </c>
      <c r="K839" s="61">
        <f t="shared" si="362"/>
        <v>99.426526617003717</v>
      </c>
      <c r="L839" s="61">
        <f t="shared" si="363"/>
        <v>99.99999771833923</v>
      </c>
    </row>
    <row r="840" spans="1:12" ht="45">
      <c r="A840" s="58" t="s">
        <v>371</v>
      </c>
      <c r="B840" s="59" t="s">
        <v>360</v>
      </c>
      <c r="C840" s="59" t="s">
        <v>134</v>
      </c>
      <c r="D840" s="59" t="s">
        <v>17</v>
      </c>
      <c r="E840" s="59" t="s">
        <v>372</v>
      </c>
      <c r="F840" s="60" t="s">
        <v>0</v>
      </c>
      <c r="G840" s="61">
        <v>342</v>
      </c>
      <c r="H840" s="61">
        <f>H841</f>
        <v>342</v>
      </c>
      <c r="I840" s="61">
        <f t="shared" ref="I840:J841" si="382">I841</f>
        <v>342</v>
      </c>
      <c r="J840" s="61">
        <f t="shared" si="382"/>
        <v>341.99855000000002</v>
      </c>
      <c r="K840" s="61">
        <f t="shared" si="362"/>
        <v>99.999576023391825</v>
      </c>
      <c r="L840" s="61">
        <f t="shared" si="363"/>
        <v>99.999576023391825</v>
      </c>
    </row>
    <row r="841" spans="1:12" ht="15">
      <c r="A841" s="58" t="s">
        <v>26</v>
      </c>
      <c r="B841" s="59" t="s">
        <v>360</v>
      </c>
      <c r="C841" s="59" t="s">
        <v>134</v>
      </c>
      <c r="D841" s="59" t="s">
        <v>17</v>
      </c>
      <c r="E841" s="59" t="s">
        <v>372</v>
      </c>
      <c r="F841" s="59" t="s">
        <v>27</v>
      </c>
      <c r="G841" s="61">
        <v>342</v>
      </c>
      <c r="H841" s="61">
        <f>H842</f>
        <v>342</v>
      </c>
      <c r="I841" s="61">
        <f t="shared" si="382"/>
        <v>342</v>
      </c>
      <c r="J841" s="61">
        <f t="shared" si="382"/>
        <v>341.99855000000002</v>
      </c>
      <c r="K841" s="61">
        <f t="shared" si="362"/>
        <v>99.999576023391825</v>
      </c>
      <c r="L841" s="61">
        <f t="shared" si="363"/>
        <v>99.999576023391825</v>
      </c>
    </row>
    <row r="842" spans="1:12" ht="15">
      <c r="A842" s="58" t="s">
        <v>202</v>
      </c>
      <c r="B842" s="59" t="s">
        <v>360</v>
      </c>
      <c r="C842" s="59" t="s">
        <v>134</v>
      </c>
      <c r="D842" s="59" t="s">
        <v>17</v>
      </c>
      <c r="E842" s="59" t="s">
        <v>372</v>
      </c>
      <c r="F842" s="59" t="s">
        <v>203</v>
      </c>
      <c r="G842" s="61">
        <v>342</v>
      </c>
      <c r="H842" s="61">
        <v>342</v>
      </c>
      <c r="I842" s="61">
        <v>342</v>
      </c>
      <c r="J842" s="61">
        <v>341.99855000000002</v>
      </c>
      <c r="K842" s="61">
        <f t="shared" si="362"/>
        <v>99.999576023391825</v>
      </c>
      <c r="L842" s="61">
        <f t="shared" si="363"/>
        <v>99.999576023391825</v>
      </c>
    </row>
    <row r="843" spans="1:12" ht="51.75" customHeight="1">
      <c r="A843" s="58" t="s">
        <v>373</v>
      </c>
      <c r="B843" s="59" t="s">
        <v>360</v>
      </c>
      <c r="C843" s="59" t="s">
        <v>134</v>
      </c>
      <c r="D843" s="59" t="s">
        <v>17</v>
      </c>
      <c r="E843" s="59" t="s">
        <v>374</v>
      </c>
      <c r="F843" s="60" t="s">
        <v>0</v>
      </c>
      <c r="G843" s="61">
        <v>574</v>
      </c>
      <c r="H843" s="61">
        <f>H844</f>
        <v>574</v>
      </c>
      <c r="I843" s="61">
        <f t="shared" ref="I843:J844" si="383">I844</f>
        <v>574</v>
      </c>
      <c r="J843" s="61">
        <f t="shared" si="383"/>
        <v>574</v>
      </c>
      <c r="K843" s="61">
        <f t="shared" si="362"/>
        <v>100</v>
      </c>
      <c r="L843" s="61">
        <f t="shared" si="363"/>
        <v>100</v>
      </c>
    </row>
    <row r="844" spans="1:12" ht="15">
      <c r="A844" s="58" t="s">
        <v>26</v>
      </c>
      <c r="B844" s="59" t="s">
        <v>360</v>
      </c>
      <c r="C844" s="59" t="s">
        <v>134</v>
      </c>
      <c r="D844" s="59" t="s">
        <v>17</v>
      </c>
      <c r="E844" s="59" t="s">
        <v>374</v>
      </c>
      <c r="F844" s="59" t="s">
        <v>27</v>
      </c>
      <c r="G844" s="61">
        <v>574</v>
      </c>
      <c r="H844" s="61">
        <f>H845</f>
        <v>574</v>
      </c>
      <c r="I844" s="61">
        <f t="shared" si="383"/>
        <v>574</v>
      </c>
      <c r="J844" s="61">
        <f t="shared" si="383"/>
        <v>574</v>
      </c>
      <c r="K844" s="61">
        <f t="shared" si="362"/>
        <v>100</v>
      </c>
      <c r="L844" s="61">
        <f t="shared" si="363"/>
        <v>100</v>
      </c>
    </row>
    <row r="845" spans="1:12" ht="15">
      <c r="A845" s="58" t="s">
        <v>202</v>
      </c>
      <c r="B845" s="59" t="s">
        <v>360</v>
      </c>
      <c r="C845" s="59" t="s">
        <v>134</v>
      </c>
      <c r="D845" s="59" t="s">
        <v>17</v>
      </c>
      <c r="E845" s="59" t="s">
        <v>374</v>
      </c>
      <c r="F845" s="59" t="s">
        <v>203</v>
      </c>
      <c r="G845" s="61">
        <v>574</v>
      </c>
      <c r="H845" s="61">
        <v>574</v>
      </c>
      <c r="I845" s="61">
        <v>574</v>
      </c>
      <c r="J845" s="61">
        <v>574</v>
      </c>
      <c r="K845" s="61">
        <f t="shared" si="362"/>
        <v>100</v>
      </c>
      <c r="L845" s="61">
        <f t="shared" si="363"/>
        <v>100</v>
      </c>
    </row>
    <row r="846" spans="1:12" ht="17.25" customHeight="1">
      <c r="A846" s="58" t="s">
        <v>375</v>
      </c>
      <c r="B846" s="59" t="s">
        <v>360</v>
      </c>
      <c r="C846" s="59" t="s">
        <v>134</v>
      </c>
      <c r="D846" s="59" t="s">
        <v>17</v>
      </c>
      <c r="E846" s="59" t="s">
        <v>376</v>
      </c>
      <c r="F846" s="60" t="s">
        <v>0</v>
      </c>
      <c r="G846" s="61">
        <v>600</v>
      </c>
      <c r="H846" s="61">
        <f>H847</f>
        <v>600</v>
      </c>
      <c r="I846" s="61">
        <f t="shared" ref="I846:J847" si="384">I847</f>
        <v>600</v>
      </c>
      <c r="J846" s="61">
        <f t="shared" si="384"/>
        <v>600</v>
      </c>
      <c r="K846" s="61">
        <f t="shared" si="362"/>
        <v>100</v>
      </c>
      <c r="L846" s="61">
        <f t="shared" si="363"/>
        <v>100</v>
      </c>
    </row>
    <row r="847" spans="1:12" ht="15">
      <c r="A847" s="58" t="s">
        <v>26</v>
      </c>
      <c r="B847" s="59" t="s">
        <v>360</v>
      </c>
      <c r="C847" s="59" t="s">
        <v>134</v>
      </c>
      <c r="D847" s="59" t="s">
        <v>17</v>
      </c>
      <c r="E847" s="59" t="s">
        <v>376</v>
      </c>
      <c r="F847" s="59" t="s">
        <v>27</v>
      </c>
      <c r="G847" s="61">
        <v>600</v>
      </c>
      <c r="H847" s="61">
        <f>H848</f>
        <v>600</v>
      </c>
      <c r="I847" s="61">
        <f t="shared" si="384"/>
        <v>600</v>
      </c>
      <c r="J847" s="61">
        <f t="shared" si="384"/>
        <v>600</v>
      </c>
      <c r="K847" s="61">
        <f t="shared" si="362"/>
        <v>100</v>
      </c>
      <c r="L847" s="61">
        <f t="shared" si="363"/>
        <v>100</v>
      </c>
    </row>
    <row r="848" spans="1:12" ht="15">
      <c r="A848" s="58" t="s">
        <v>202</v>
      </c>
      <c r="B848" s="59" t="s">
        <v>360</v>
      </c>
      <c r="C848" s="59" t="s">
        <v>134</v>
      </c>
      <c r="D848" s="59" t="s">
        <v>17</v>
      </c>
      <c r="E848" s="59" t="s">
        <v>376</v>
      </c>
      <c r="F848" s="59" t="s">
        <v>203</v>
      </c>
      <c r="G848" s="61">
        <v>600</v>
      </c>
      <c r="H848" s="61">
        <v>600</v>
      </c>
      <c r="I848" s="61">
        <v>600</v>
      </c>
      <c r="J848" s="61">
        <v>600</v>
      </c>
      <c r="K848" s="61">
        <f t="shared" si="362"/>
        <v>100</v>
      </c>
      <c r="L848" s="61">
        <f t="shared" si="363"/>
        <v>100</v>
      </c>
    </row>
    <row r="849" spans="1:12" ht="45">
      <c r="A849" s="58" t="s">
        <v>377</v>
      </c>
      <c r="B849" s="59" t="s">
        <v>360</v>
      </c>
      <c r="C849" s="59" t="s">
        <v>134</v>
      </c>
      <c r="D849" s="59" t="s">
        <v>17</v>
      </c>
      <c r="E849" s="59" t="s">
        <v>378</v>
      </c>
      <c r="F849" s="60" t="s">
        <v>0</v>
      </c>
      <c r="G849" s="61">
        <v>450</v>
      </c>
      <c r="H849" s="61">
        <f>H850</f>
        <v>450</v>
      </c>
      <c r="I849" s="61">
        <f t="shared" ref="I849:J850" si="385">I850</f>
        <v>450</v>
      </c>
      <c r="J849" s="61">
        <f t="shared" si="385"/>
        <v>450</v>
      </c>
      <c r="K849" s="61">
        <f t="shared" si="362"/>
        <v>100</v>
      </c>
      <c r="L849" s="61">
        <f t="shared" si="363"/>
        <v>100</v>
      </c>
    </row>
    <row r="850" spans="1:12" ht="15">
      <c r="A850" s="58" t="s">
        <v>26</v>
      </c>
      <c r="B850" s="59" t="s">
        <v>360</v>
      </c>
      <c r="C850" s="59" t="s">
        <v>134</v>
      </c>
      <c r="D850" s="59" t="s">
        <v>17</v>
      </c>
      <c r="E850" s="59" t="s">
        <v>378</v>
      </c>
      <c r="F850" s="59" t="s">
        <v>27</v>
      </c>
      <c r="G850" s="61">
        <v>450</v>
      </c>
      <c r="H850" s="61">
        <f>H851</f>
        <v>450</v>
      </c>
      <c r="I850" s="61">
        <f t="shared" si="385"/>
        <v>450</v>
      </c>
      <c r="J850" s="61">
        <f t="shared" si="385"/>
        <v>450</v>
      </c>
      <c r="K850" s="61">
        <f t="shared" si="362"/>
        <v>100</v>
      </c>
      <c r="L850" s="61">
        <f t="shared" si="363"/>
        <v>100</v>
      </c>
    </row>
    <row r="851" spans="1:12" ht="15">
      <c r="A851" s="58" t="s">
        <v>202</v>
      </c>
      <c r="B851" s="59" t="s">
        <v>360</v>
      </c>
      <c r="C851" s="59" t="s">
        <v>134</v>
      </c>
      <c r="D851" s="59" t="s">
        <v>17</v>
      </c>
      <c r="E851" s="59" t="s">
        <v>378</v>
      </c>
      <c r="F851" s="59" t="s">
        <v>203</v>
      </c>
      <c r="G851" s="61">
        <v>450</v>
      </c>
      <c r="H851" s="61">
        <v>450</v>
      </c>
      <c r="I851" s="61">
        <v>450</v>
      </c>
      <c r="J851" s="61">
        <v>450</v>
      </c>
      <c r="K851" s="61">
        <f t="shared" si="362"/>
        <v>100</v>
      </c>
      <c r="L851" s="61">
        <f t="shared" si="363"/>
        <v>100</v>
      </c>
    </row>
    <row r="852" spans="1:12" s="19" customFormat="1" ht="59.25" customHeight="1">
      <c r="A852" s="58" t="s">
        <v>1162</v>
      </c>
      <c r="B852" s="59" t="s">
        <v>360</v>
      </c>
      <c r="C852" s="59" t="s">
        <v>134</v>
      </c>
      <c r="D852" s="59" t="s">
        <v>17</v>
      </c>
      <c r="E852" s="59" t="s">
        <v>1161</v>
      </c>
      <c r="F852" s="59"/>
      <c r="G852" s="61"/>
      <c r="H852" s="61">
        <f>H853</f>
        <v>528.42499999999995</v>
      </c>
      <c r="I852" s="61">
        <f t="shared" ref="I852:J853" si="386">I853</f>
        <v>528.42499999999995</v>
      </c>
      <c r="J852" s="61">
        <f t="shared" si="386"/>
        <v>528.42499999999995</v>
      </c>
      <c r="K852" s="61">
        <v>0</v>
      </c>
      <c r="L852" s="61">
        <f t="shared" si="363"/>
        <v>100</v>
      </c>
    </row>
    <row r="853" spans="1:12" s="19" customFormat="1" ht="30">
      <c r="A853" s="58" t="s">
        <v>82</v>
      </c>
      <c r="B853" s="59" t="s">
        <v>360</v>
      </c>
      <c r="C853" s="59" t="s">
        <v>134</v>
      </c>
      <c r="D853" s="59" t="s">
        <v>17</v>
      </c>
      <c r="E853" s="59" t="s">
        <v>1161</v>
      </c>
      <c r="F853" s="59">
        <v>600</v>
      </c>
      <c r="G853" s="61"/>
      <c r="H853" s="61">
        <f>H854</f>
        <v>528.42499999999995</v>
      </c>
      <c r="I853" s="61">
        <f t="shared" si="386"/>
        <v>528.42499999999995</v>
      </c>
      <c r="J853" s="61">
        <f t="shared" si="386"/>
        <v>528.42499999999995</v>
      </c>
      <c r="K853" s="61">
        <v>0</v>
      </c>
      <c r="L853" s="61">
        <f t="shared" si="363"/>
        <v>100</v>
      </c>
    </row>
    <row r="854" spans="1:12" s="19" customFormat="1" ht="15">
      <c r="A854" s="58" t="s">
        <v>272</v>
      </c>
      <c r="B854" s="59" t="s">
        <v>360</v>
      </c>
      <c r="C854" s="59" t="s">
        <v>134</v>
      </c>
      <c r="D854" s="59" t="s">
        <v>17</v>
      </c>
      <c r="E854" s="59" t="s">
        <v>1161</v>
      </c>
      <c r="F854" s="59">
        <v>610</v>
      </c>
      <c r="G854" s="61"/>
      <c r="H854" s="61">
        <v>528.42499999999995</v>
      </c>
      <c r="I854" s="61">
        <v>528.42499999999995</v>
      </c>
      <c r="J854" s="61">
        <v>528.42499999999995</v>
      </c>
      <c r="K854" s="61">
        <v>0</v>
      </c>
      <c r="L854" s="61">
        <f t="shared" si="363"/>
        <v>100</v>
      </c>
    </row>
    <row r="855" spans="1:12" ht="30">
      <c r="A855" s="58" t="s">
        <v>76</v>
      </c>
      <c r="B855" s="59" t="s">
        <v>360</v>
      </c>
      <c r="C855" s="59" t="s">
        <v>134</v>
      </c>
      <c r="D855" s="59" t="s">
        <v>17</v>
      </c>
      <c r="E855" s="59" t="s">
        <v>125</v>
      </c>
      <c r="F855" s="60" t="s">
        <v>0</v>
      </c>
      <c r="G855" s="61">
        <v>560136.19999999995</v>
      </c>
      <c r="H855" s="61">
        <f>H856</f>
        <v>559300.22440000006</v>
      </c>
      <c r="I855" s="61">
        <f t="shared" ref="I855:J855" si="387">I856</f>
        <v>559300.22440000006</v>
      </c>
      <c r="J855" s="61">
        <f t="shared" si="387"/>
        <v>559300.22440000006</v>
      </c>
      <c r="K855" s="61">
        <f t="shared" si="362"/>
        <v>99.850754941387493</v>
      </c>
      <c r="L855" s="61">
        <f t="shared" si="363"/>
        <v>100</v>
      </c>
    </row>
    <row r="856" spans="1:12" ht="30">
      <c r="A856" s="58" t="s">
        <v>82</v>
      </c>
      <c r="B856" s="59" t="s">
        <v>360</v>
      </c>
      <c r="C856" s="59" t="s">
        <v>134</v>
      </c>
      <c r="D856" s="59" t="s">
        <v>17</v>
      </c>
      <c r="E856" s="59" t="s">
        <v>125</v>
      </c>
      <c r="F856" s="59" t="s">
        <v>83</v>
      </c>
      <c r="G856" s="61">
        <v>560136.19999999995</v>
      </c>
      <c r="H856" s="61">
        <f>H857+H858</f>
        <v>559300.22440000006</v>
      </c>
      <c r="I856" s="61">
        <f t="shared" ref="I856:J856" si="388">I857+I858</f>
        <v>559300.22440000006</v>
      </c>
      <c r="J856" s="61">
        <f t="shared" si="388"/>
        <v>559300.22440000006</v>
      </c>
      <c r="K856" s="61">
        <f t="shared" si="362"/>
        <v>99.850754941387493</v>
      </c>
      <c r="L856" s="61">
        <f t="shared" si="363"/>
        <v>100</v>
      </c>
    </row>
    <row r="857" spans="1:12" ht="15">
      <c r="A857" s="58" t="s">
        <v>272</v>
      </c>
      <c r="B857" s="59" t="s">
        <v>360</v>
      </c>
      <c r="C857" s="59" t="s">
        <v>134</v>
      </c>
      <c r="D857" s="59" t="s">
        <v>17</v>
      </c>
      <c r="E857" s="59" t="s">
        <v>125</v>
      </c>
      <c r="F857" s="59" t="s">
        <v>273</v>
      </c>
      <c r="G857" s="61">
        <v>539054.80000000005</v>
      </c>
      <c r="H857" s="61">
        <f>528457.3+9947.18085</f>
        <v>538404.48085000005</v>
      </c>
      <c r="I857" s="61">
        <f t="shared" ref="I857:J857" si="389">528457.3+9947.18085</f>
        <v>538404.48085000005</v>
      </c>
      <c r="J857" s="61">
        <f t="shared" si="389"/>
        <v>538404.48085000005</v>
      </c>
      <c r="K857" s="61">
        <f t="shared" si="362"/>
        <v>99.879359361979525</v>
      </c>
      <c r="L857" s="61">
        <f t="shared" si="363"/>
        <v>100</v>
      </c>
    </row>
    <row r="858" spans="1:12" ht="15">
      <c r="A858" s="58" t="s">
        <v>84</v>
      </c>
      <c r="B858" s="59" t="s">
        <v>360</v>
      </c>
      <c r="C858" s="59" t="s">
        <v>134</v>
      </c>
      <c r="D858" s="59" t="s">
        <v>17</v>
      </c>
      <c r="E858" s="59" t="s">
        <v>125</v>
      </c>
      <c r="F858" s="59" t="s">
        <v>85</v>
      </c>
      <c r="G858" s="61">
        <v>21081.4</v>
      </c>
      <c r="H858" s="61">
        <f>20490.4+405.34355</f>
        <v>20895.743550000003</v>
      </c>
      <c r="I858" s="61">
        <f t="shared" ref="I858:J858" si="390">20490.4+405.34355</f>
        <v>20895.743550000003</v>
      </c>
      <c r="J858" s="61">
        <f t="shared" si="390"/>
        <v>20895.743550000003</v>
      </c>
      <c r="K858" s="61">
        <f t="shared" si="362"/>
        <v>99.119335290825092</v>
      </c>
      <c r="L858" s="61">
        <f t="shared" si="363"/>
        <v>100</v>
      </c>
    </row>
    <row r="859" spans="1:12" ht="78.75" customHeight="1">
      <c r="A859" s="58" t="s">
        <v>1258</v>
      </c>
      <c r="B859" s="59" t="s">
        <v>360</v>
      </c>
      <c r="C859" s="59" t="s">
        <v>134</v>
      </c>
      <c r="D859" s="59" t="s">
        <v>17</v>
      </c>
      <c r="E859" s="59" t="s">
        <v>380</v>
      </c>
      <c r="F859" s="60" t="s">
        <v>0</v>
      </c>
      <c r="G859" s="61">
        <v>2891.3</v>
      </c>
      <c r="H859" s="61">
        <f>H860</f>
        <v>0</v>
      </c>
      <c r="I859" s="61">
        <f t="shared" ref="I859:J860" si="391">I860</f>
        <v>0</v>
      </c>
      <c r="J859" s="61">
        <f t="shared" si="391"/>
        <v>0</v>
      </c>
      <c r="K859" s="61">
        <f t="shared" si="362"/>
        <v>0</v>
      </c>
      <c r="L859" s="61">
        <v>0</v>
      </c>
    </row>
    <row r="860" spans="1:12" ht="15">
      <c r="A860" s="58" t="s">
        <v>72</v>
      </c>
      <c r="B860" s="59" t="s">
        <v>360</v>
      </c>
      <c r="C860" s="59" t="s">
        <v>134</v>
      </c>
      <c r="D860" s="59" t="s">
        <v>17</v>
      </c>
      <c r="E860" s="59" t="s">
        <v>380</v>
      </c>
      <c r="F860" s="59" t="s">
        <v>73</v>
      </c>
      <c r="G860" s="61">
        <v>2891.3</v>
      </c>
      <c r="H860" s="61">
        <f>H861</f>
        <v>0</v>
      </c>
      <c r="I860" s="61">
        <f t="shared" si="391"/>
        <v>0</v>
      </c>
      <c r="J860" s="61">
        <f t="shared" si="391"/>
        <v>0</v>
      </c>
      <c r="K860" s="61">
        <f t="shared" si="362"/>
        <v>0</v>
      </c>
      <c r="L860" s="61">
        <v>0</v>
      </c>
    </row>
    <row r="861" spans="1:12" ht="15">
      <c r="A861" s="58" t="s">
        <v>381</v>
      </c>
      <c r="B861" s="59" t="s">
        <v>360</v>
      </c>
      <c r="C861" s="59" t="s">
        <v>134</v>
      </c>
      <c r="D861" s="59" t="s">
        <v>17</v>
      </c>
      <c r="E861" s="59" t="s">
        <v>380</v>
      </c>
      <c r="F861" s="59" t="s">
        <v>382</v>
      </c>
      <c r="G861" s="61">
        <v>2891.3</v>
      </c>
      <c r="H861" s="61"/>
      <c r="I861" s="61"/>
      <c r="J861" s="61"/>
      <c r="K861" s="61">
        <f t="shared" si="362"/>
        <v>0</v>
      </c>
      <c r="L861" s="61">
        <v>0</v>
      </c>
    </row>
    <row r="862" spans="1:12" ht="15">
      <c r="A862" s="58" t="s">
        <v>353</v>
      </c>
      <c r="B862" s="59" t="s">
        <v>360</v>
      </c>
      <c r="C862" s="59" t="s">
        <v>134</v>
      </c>
      <c r="D862" s="59" t="s">
        <v>17</v>
      </c>
      <c r="E862" s="59" t="s">
        <v>354</v>
      </c>
      <c r="F862" s="60" t="s">
        <v>0</v>
      </c>
      <c r="G862" s="61">
        <v>6757.2</v>
      </c>
      <c r="H862" s="61">
        <f>H863+H865+H868</f>
        <v>6657.1540000000005</v>
      </c>
      <c r="I862" s="61">
        <f t="shared" ref="I862:J862" si="392">I863+I865+I868</f>
        <v>6657.1504000000004</v>
      </c>
      <c r="J862" s="61">
        <f t="shared" si="392"/>
        <v>6657.1423999999997</v>
      </c>
      <c r="K862" s="61">
        <f t="shared" si="362"/>
        <v>98.519244657550459</v>
      </c>
      <c r="L862" s="61">
        <f t="shared" si="363"/>
        <v>99.999825751364611</v>
      </c>
    </row>
    <row r="863" spans="1:12" ht="30">
      <c r="A863" s="58" t="s">
        <v>64</v>
      </c>
      <c r="B863" s="59" t="s">
        <v>360</v>
      </c>
      <c r="C863" s="59" t="s">
        <v>134</v>
      </c>
      <c r="D863" s="59" t="s">
        <v>17</v>
      </c>
      <c r="E863" s="59" t="s">
        <v>354</v>
      </c>
      <c r="F863" s="59" t="s">
        <v>65</v>
      </c>
      <c r="G863" s="61">
        <v>320.3</v>
      </c>
      <c r="H863" s="61">
        <f>H864</f>
        <v>220.3</v>
      </c>
      <c r="I863" s="61">
        <f t="shared" ref="I863:J863" si="393">I864</f>
        <v>220.3</v>
      </c>
      <c r="J863" s="61">
        <f t="shared" si="393"/>
        <v>220.3</v>
      </c>
      <c r="K863" s="61">
        <f t="shared" si="362"/>
        <v>68.779269434904776</v>
      </c>
      <c r="L863" s="61">
        <f t="shared" si="363"/>
        <v>100</v>
      </c>
    </row>
    <row r="864" spans="1:12" ht="30">
      <c r="A864" s="58" t="s">
        <v>66</v>
      </c>
      <c r="B864" s="59" t="s">
        <v>360</v>
      </c>
      <c r="C864" s="59" t="s">
        <v>134</v>
      </c>
      <c r="D864" s="59" t="s">
        <v>17</v>
      </c>
      <c r="E864" s="59" t="s">
        <v>354</v>
      </c>
      <c r="F864" s="59" t="s">
        <v>67</v>
      </c>
      <c r="G864" s="61">
        <v>320.3</v>
      </c>
      <c r="H864" s="61">
        <v>220.3</v>
      </c>
      <c r="I864" s="61">
        <v>220.3</v>
      </c>
      <c r="J864" s="61">
        <v>220.3</v>
      </c>
      <c r="K864" s="61">
        <f t="shared" si="362"/>
        <v>68.779269434904776</v>
      </c>
      <c r="L864" s="61">
        <f t="shared" si="363"/>
        <v>100</v>
      </c>
    </row>
    <row r="865" spans="1:12" ht="15">
      <c r="A865" s="58" t="s">
        <v>68</v>
      </c>
      <c r="B865" s="59" t="s">
        <v>360</v>
      </c>
      <c r="C865" s="59" t="s">
        <v>134</v>
      </c>
      <c r="D865" s="59" t="s">
        <v>17</v>
      </c>
      <c r="E865" s="59" t="s">
        <v>354</v>
      </c>
      <c r="F865" s="59" t="s">
        <v>69</v>
      </c>
      <c r="G865" s="61">
        <v>704.4</v>
      </c>
      <c r="H865" s="61">
        <f>H866+H867</f>
        <v>704.35400000000004</v>
      </c>
      <c r="I865" s="61">
        <f t="shared" ref="I865:J865" si="394">I866+I867</f>
        <v>704.35040000000004</v>
      </c>
      <c r="J865" s="61">
        <f t="shared" si="394"/>
        <v>704.3424</v>
      </c>
      <c r="K865" s="61">
        <f t="shared" si="362"/>
        <v>99.991822827938677</v>
      </c>
      <c r="L865" s="61">
        <f t="shared" si="363"/>
        <v>99.998353100855525</v>
      </c>
    </row>
    <row r="866" spans="1:12" ht="15">
      <c r="A866" s="58" t="s">
        <v>383</v>
      </c>
      <c r="B866" s="59" t="s">
        <v>360</v>
      </c>
      <c r="C866" s="59" t="s">
        <v>134</v>
      </c>
      <c r="D866" s="59" t="s">
        <v>17</v>
      </c>
      <c r="E866" s="59" t="s">
        <v>354</v>
      </c>
      <c r="F866" s="59" t="s">
        <v>384</v>
      </c>
      <c r="G866" s="61">
        <v>225</v>
      </c>
      <c r="H866" s="61">
        <v>225</v>
      </c>
      <c r="I866" s="61">
        <v>225</v>
      </c>
      <c r="J866" s="61">
        <v>225</v>
      </c>
      <c r="K866" s="61">
        <f t="shared" si="362"/>
        <v>100</v>
      </c>
      <c r="L866" s="61">
        <f t="shared" si="363"/>
        <v>100</v>
      </c>
    </row>
    <row r="867" spans="1:12" ht="15">
      <c r="A867" s="58" t="s">
        <v>70</v>
      </c>
      <c r="B867" s="59" t="s">
        <v>360</v>
      </c>
      <c r="C867" s="59" t="s">
        <v>134</v>
      </c>
      <c r="D867" s="59" t="s">
        <v>17</v>
      </c>
      <c r="E867" s="59" t="s">
        <v>354</v>
      </c>
      <c r="F867" s="59" t="s">
        <v>71</v>
      </c>
      <c r="G867" s="61">
        <v>479.4</v>
      </c>
      <c r="H867" s="61">
        <v>479.35399999999998</v>
      </c>
      <c r="I867" s="61">
        <v>479.35039999999998</v>
      </c>
      <c r="J867" s="61">
        <v>479.3424</v>
      </c>
      <c r="K867" s="61">
        <f t="shared" si="362"/>
        <v>99.987984981226546</v>
      </c>
      <c r="L867" s="61">
        <f t="shared" si="363"/>
        <v>99.997580076519654</v>
      </c>
    </row>
    <row r="868" spans="1:12" ht="30">
      <c r="A868" s="58" t="s">
        <v>82</v>
      </c>
      <c r="B868" s="59" t="s">
        <v>360</v>
      </c>
      <c r="C868" s="59" t="s">
        <v>134</v>
      </c>
      <c r="D868" s="59" t="s">
        <v>17</v>
      </c>
      <c r="E868" s="59" t="s">
        <v>354</v>
      </c>
      <c r="F868" s="59" t="s">
        <v>83</v>
      </c>
      <c r="G868" s="61">
        <v>5732.5</v>
      </c>
      <c r="H868" s="61">
        <f>H869</f>
        <v>5732.5</v>
      </c>
      <c r="I868" s="61">
        <f t="shared" ref="I868:J868" si="395">I869</f>
        <v>5732.5</v>
      </c>
      <c r="J868" s="61">
        <f t="shared" si="395"/>
        <v>5732.5</v>
      </c>
      <c r="K868" s="61">
        <f t="shared" si="362"/>
        <v>100</v>
      </c>
      <c r="L868" s="61">
        <f t="shared" si="363"/>
        <v>100</v>
      </c>
    </row>
    <row r="869" spans="1:12" ht="30">
      <c r="A869" s="58" t="s">
        <v>196</v>
      </c>
      <c r="B869" s="59" t="s">
        <v>360</v>
      </c>
      <c r="C869" s="59" t="s">
        <v>134</v>
      </c>
      <c r="D869" s="59" t="s">
        <v>17</v>
      </c>
      <c r="E869" s="59" t="s">
        <v>354</v>
      </c>
      <c r="F869" s="59" t="s">
        <v>197</v>
      </c>
      <c r="G869" s="61">
        <v>5732.5</v>
      </c>
      <c r="H869" s="61">
        <v>5732.5</v>
      </c>
      <c r="I869" s="61">
        <v>5732.5</v>
      </c>
      <c r="J869" s="61">
        <v>5732.5</v>
      </c>
      <c r="K869" s="61">
        <f t="shared" si="362"/>
        <v>100</v>
      </c>
      <c r="L869" s="61">
        <f t="shared" si="363"/>
        <v>100</v>
      </c>
    </row>
    <row r="870" spans="1:12" ht="30">
      <c r="A870" s="58" t="s">
        <v>385</v>
      </c>
      <c r="B870" s="59" t="s">
        <v>360</v>
      </c>
      <c r="C870" s="59" t="s">
        <v>134</v>
      </c>
      <c r="D870" s="59" t="s">
        <v>17</v>
      </c>
      <c r="E870" s="59" t="s">
        <v>386</v>
      </c>
      <c r="F870" s="60" t="s">
        <v>0</v>
      </c>
      <c r="G870" s="61">
        <v>3500</v>
      </c>
      <c r="H870" s="61">
        <f>H871</f>
        <v>3500</v>
      </c>
      <c r="I870" s="61">
        <f t="shared" ref="I870:J871" si="396">I871</f>
        <v>3500</v>
      </c>
      <c r="J870" s="61">
        <f t="shared" si="396"/>
        <v>3500</v>
      </c>
      <c r="K870" s="61">
        <f t="shared" si="362"/>
        <v>100</v>
      </c>
      <c r="L870" s="61">
        <f t="shared" si="363"/>
        <v>100</v>
      </c>
    </row>
    <row r="871" spans="1:12" ht="15">
      <c r="A871" s="58" t="s">
        <v>26</v>
      </c>
      <c r="B871" s="59" t="s">
        <v>360</v>
      </c>
      <c r="C871" s="59" t="s">
        <v>134</v>
      </c>
      <c r="D871" s="59" t="s">
        <v>17</v>
      </c>
      <c r="E871" s="59" t="s">
        <v>386</v>
      </c>
      <c r="F871" s="59" t="s">
        <v>27</v>
      </c>
      <c r="G871" s="61">
        <v>3500</v>
      </c>
      <c r="H871" s="61">
        <f>H872</f>
        <v>3500</v>
      </c>
      <c r="I871" s="61">
        <f t="shared" si="396"/>
        <v>3500</v>
      </c>
      <c r="J871" s="61">
        <f t="shared" si="396"/>
        <v>3500</v>
      </c>
      <c r="K871" s="61">
        <f t="shared" si="362"/>
        <v>100</v>
      </c>
      <c r="L871" s="61">
        <f t="shared" si="363"/>
        <v>100</v>
      </c>
    </row>
    <row r="872" spans="1:12" ht="15">
      <c r="A872" s="58" t="s">
        <v>56</v>
      </c>
      <c r="B872" s="59" t="s">
        <v>360</v>
      </c>
      <c r="C872" s="59" t="s">
        <v>134</v>
      </c>
      <c r="D872" s="59" t="s">
        <v>17</v>
      </c>
      <c r="E872" s="59" t="s">
        <v>386</v>
      </c>
      <c r="F872" s="59" t="s">
        <v>57</v>
      </c>
      <c r="G872" s="61">
        <v>3500</v>
      </c>
      <c r="H872" s="61">
        <v>3500</v>
      </c>
      <c r="I872" s="61">
        <v>3500</v>
      </c>
      <c r="J872" s="61">
        <v>3500</v>
      </c>
      <c r="K872" s="61">
        <f t="shared" si="362"/>
        <v>100</v>
      </c>
      <c r="L872" s="61">
        <f t="shared" si="363"/>
        <v>100</v>
      </c>
    </row>
    <row r="873" spans="1:12" ht="45">
      <c r="A873" s="58" t="s">
        <v>387</v>
      </c>
      <c r="B873" s="59" t="s">
        <v>360</v>
      </c>
      <c r="C873" s="59" t="s">
        <v>134</v>
      </c>
      <c r="D873" s="59" t="s">
        <v>17</v>
      </c>
      <c r="E873" s="59" t="s">
        <v>388</v>
      </c>
      <c r="F873" s="60" t="s">
        <v>0</v>
      </c>
      <c r="G873" s="61">
        <v>250</v>
      </c>
      <c r="H873" s="61">
        <f>H874</f>
        <v>200</v>
      </c>
      <c r="I873" s="61">
        <f t="shared" ref="I873:J875" si="397">I874</f>
        <v>200</v>
      </c>
      <c r="J873" s="61">
        <f t="shared" si="397"/>
        <v>200</v>
      </c>
      <c r="K873" s="61">
        <f t="shared" si="362"/>
        <v>80</v>
      </c>
      <c r="L873" s="61">
        <f t="shared" si="363"/>
        <v>100</v>
      </c>
    </row>
    <row r="874" spans="1:12" ht="30">
      <c r="A874" s="58" t="s">
        <v>76</v>
      </c>
      <c r="B874" s="59" t="s">
        <v>360</v>
      </c>
      <c r="C874" s="59" t="s">
        <v>134</v>
      </c>
      <c r="D874" s="59" t="s">
        <v>17</v>
      </c>
      <c r="E874" s="59" t="s">
        <v>389</v>
      </c>
      <c r="F874" s="60" t="s">
        <v>0</v>
      </c>
      <c r="G874" s="61">
        <v>250</v>
      </c>
      <c r="H874" s="61">
        <f>H875</f>
        <v>200</v>
      </c>
      <c r="I874" s="61">
        <f t="shared" si="397"/>
        <v>200</v>
      </c>
      <c r="J874" s="61">
        <f t="shared" si="397"/>
        <v>200</v>
      </c>
      <c r="K874" s="61">
        <f t="shared" si="362"/>
        <v>80</v>
      </c>
      <c r="L874" s="61">
        <f t="shared" si="363"/>
        <v>100</v>
      </c>
    </row>
    <row r="875" spans="1:12" ht="30">
      <c r="A875" s="58" t="s">
        <v>82</v>
      </c>
      <c r="B875" s="59" t="s">
        <v>360</v>
      </c>
      <c r="C875" s="59" t="s">
        <v>134</v>
      </c>
      <c r="D875" s="59" t="s">
        <v>17</v>
      </c>
      <c r="E875" s="59" t="s">
        <v>389</v>
      </c>
      <c r="F875" s="59" t="s">
        <v>83</v>
      </c>
      <c r="G875" s="61">
        <v>250</v>
      </c>
      <c r="H875" s="61">
        <f>H876</f>
        <v>200</v>
      </c>
      <c r="I875" s="61">
        <f t="shared" si="397"/>
        <v>200</v>
      </c>
      <c r="J875" s="61">
        <f t="shared" si="397"/>
        <v>200</v>
      </c>
      <c r="K875" s="61">
        <f t="shared" si="362"/>
        <v>80</v>
      </c>
      <c r="L875" s="61">
        <f t="shared" si="363"/>
        <v>100</v>
      </c>
    </row>
    <row r="876" spans="1:12" ht="15">
      <c r="A876" s="58" t="s">
        <v>272</v>
      </c>
      <c r="B876" s="59" t="s">
        <v>360</v>
      </c>
      <c r="C876" s="59" t="s">
        <v>134</v>
      </c>
      <c r="D876" s="59" t="s">
        <v>17</v>
      </c>
      <c r="E876" s="59" t="s">
        <v>389</v>
      </c>
      <c r="F876" s="59" t="s">
        <v>273</v>
      </c>
      <c r="G876" s="61">
        <v>250</v>
      </c>
      <c r="H876" s="61">
        <v>200</v>
      </c>
      <c r="I876" s="61">
        <v>200</v>
      </c>
      <c r="J876" s="61">
        <v>200</v>
      </c>
      <c r="K876" s="61">
        <f t="shared" si="362"/>
        <v>80</v>
      </c>
      <c r="L876" s="61">
        <f t="shared" si="363"/>
        <v>100</v>
      </c>
    </row>
    <row r="877" spans="1:12" s="20" customFormat="1" ht="15">
      <c r="A877" s="58" t="s">
        <v>641</v>
      </c>
      <c r="B877" s="59" t="s">
        <v>360</v>
      </c>
      <c r="C877" s="59" t="s">
        <v>134</v>
      </c>
      <c r="D877" s="59" t="s">
        <v>17</v>
      </c>
      <c r="E877" s="59" t="s">
        <v>642</v>
      </c>
      <c r="F877" s="59"/>
      <c r="G877" s="61"/>
      <c r="H877" s="61">
        <f>H878</f>
        <v>43721.069450000003</v>
      </c>
      <c r="I877" s="61">
        <f t="shared" ref="I877:J877" si="398">I878</f>
        <v>43721.069450000003</v>
      </c>
      <c r="J877" s="61">
        <f t="shared" si="398"/>
        <v>43721.069450000003</v>
      </c>
      <c r="K877" s="61">
        <v>0</v>
      </c>
      <c r="L877" s="61">
        <f t="shared" si="363"/>
        <v>100</v>
      </c>
    </row>
    <row r="878" spans="1:12" s="20" customFormat="1" ht="15">
      <c r="A878" s="58" t="s">
        <v>641</v>
      </c>
      <c r="B878" s="59" t="s">
        <v>360</v>
      </c>
      <c r="C878" s="59" t="s">
        <v>134</v>
      </c>
      <c r="D878" s="59" t="s">
        <v>17</v>
      </c>
      <c r="E878" s="59" t="s">
        <v>643</v>
      </c>
      <c r="F878" s="59"/>
      <c r="G878" s="61"/>
      <c r="H878" s="61">
        <f>H879+H881</f>
        <v>43721.069450000003</v>
      </c>
      <c r="I878" s="61">
        <f t="shared" ref="I878:J878" si="399">I879+I881</f>
        <v>43721.069450000003</v>
      </c>
      <c r="J878" s="61">
        <f t="shared" si="399"/>
        <v>43721.069450000003</v>
      </c>
      <c r="K878" s="61">
        <v>0</v>
      </c>
      <c r="L878" s="61">
        <f t="shared" ref="L878:L882" si="400">J878/H878*100</f>
        <v>100</v>
      </c>
    </row>
    <row r="879" spans="1:12" s="20" customFormat="1" ht="15">
      <c r="A879" s="58" t="s">
        <v>26</v>
      </c>
      <c r="B879" s="59" t="s">
        <v>360</v>
      </c>
      <c r="C879" s="59" t="s">
        <v>134</v>
      </c>
      <c r="D879" s="59" t="s">
        <v>17</v>
      </c>
      <c r="E879" s="59" t="s">
        <v>643</v>
      </c>
      <c r="F879" s="59">
        <v>500</v>
      </c>
      <c r="G879" s="61"/>
      <c r="H879" s="61">
        <f>H880</f>
        <v>16247.08445</v>
      </c>
      <c r="I879" s="61">
        <f t="shared" ref="I879:J879" si="401">I880</f>
        <v>16247.08445</v>
      </c>
      <c r="J879" s="61">
        <f t="shared" si="401"/>
        <v>16247.08445</v>
      </c>
      <c r="K879" s="61">
        <v>0</v>
      </c>
      <c r="L879" s="61">
        <f t="shared" si="400"/>
        <v>100</v>
      </c>
    </row>
    <row r="880" spans="1:12" s="20" customFormat="1" ht="15">
      <c r="A880" s="58" t="s">
        <v>202</v>
      </c>
      <c r="B880" s="59" t="s">
        <v>360</v>
      </c>
      <c r="C880" s="59" t="s">
        <v>134</v>
      </c>
      <c r="D880" s="59" t="s">
        <v>17</v>
      </c>
      <c r="E880" s="59" t="s">
        <v>643</v>
      </c>
      <c r="F880" s="59">
        <v>540</v>
      </c>
      <c r="G880" s="61"/>
      <c r="H880" s="61">
        <v>16247.08445</v>
      </c>
      <c r="I880" s="61">
        <v>16247.08445</v>
      </c>
      <c r="J880" s="61">
        <v>16247.08445</v>
      </c>
      <c r="K880" s="61">
        <v>0</v>
      </c>
      <c r="L880" s="61">
        <f t="shared" si="400"/>
        <v>100</v>
      </c>
    </row>
    <row r="881" spans="1:12" s="20" customFormat="1" ht="30">
      <c r="A881" s="58" t="s">
        <v>82</v>
      </c>
      <c r="B881" s="59" t="s">
        <v>360</v>
      </c>
      <c r="C881" s="59" t="s">
        <v>134</v>
      </c>
      <c r="D881" s="59" t="s">
        <v>17</v>
      </c>
      <c r="E881" s="59" t="s">
        <v>643</v>
      </c>
      <c r="F881" s="59">
        <v>600</v>
      </c>
      <c r="G881" s="61"/>
      <c r="H881" s="61">
        <f>H882</f>
        <v>27473.985000000001</v>
      </c>
      <c r="I881" s="61">
        <f t="shared" ref="I881:J881" si="402">I882</f>
        <v>27473.985000000001</v>
      </c>
      <c r="J881" s="61">
        <f t="shared" si="402"/>
        <v>27473.985000000001</v>
      </c>
      <c r="K881" s="61">
        <v>0</v>
      </c>
      <c r="L881" s="61">
        <f t="shared" si="400"/>
        <v>100</v>
      </c>
    </row>
    <row r="882" spans="1:12" s="20" customFormat="1" ht="15">
      <c r="A882" s="58" t="s">
        <v>272</v>
      </c>
      <c r="B882" s="59" t="s">
        <v>360</v>
      </c>
      <c r="C882" s="59" t="s">
        <v>134</v>
      </c>
      <c r="D882" s="59" t="s">
        <v>17</v>
      </c>
      <c r="E882" s="59" t="s">
        <v>643</v>
      </c>
      <c r="F882" s="59">
        <v>610</v>
      </c>
      <c r="G882" s="61"/>
      <c r="H882" s="61">
        <v>27473.985000000001</v>
      </c>
      <c r="I882" s="61">
        <v>27473.985000000001</v>
      </c>
      <c r="J882" s="61">
        <v>27473.985000000001</v>
      </c>
      <c r="K882" s="61">
        <v>0</v>
      </c>
      <c r="L882" s="61">
        <f t="shared" si="400"/>
        <v>100</v>
      </c>
    </row>
    <row r="883" spans="1:12" ht="15">
      <c r="A883" s="58" t="s">
        <v>355</v>
      </c>
      <c r="B883" s="59" t="s">
        <v>360</v>
      </c>
      <c r="C883" s="59" t="s">
        <v>134</v>
      </c>
      <c r="D883" s="59" t="s">
        <v>19</v>
      </c>
      <c r="E883" s="60" t="s">
        <v>0</v>
      </c>
      <c r="F883" s="60" t="s">
        <v>0</v>
      </c>
      <c r="G883" s="61">
        <v>43127.9</v>
      </c>
      <c r="H883" s="61">
        <f>H884</f>
        <v>42945.564079999996</v>
      </c>
      <c r="I883" s="61">
        <f t="shared" ref="I883:J883" si="403">I884</f>
        <v>42945.564079999996</v>
      </c>
      <c r="J883" s="61">
        <f t="shared" si="403"/>
        <v>41644.773639999999</v>
      </c>
      <c r="K883" s="61">
        <f t="shared" ref="K883:K966" si="404">J883/G883*100</f>
        <v>96.561097665316424</v>
      </c>
      <c r="L883" s="61">
        <f t="shared" ref="L883:L966" si="405">J883/H883*100</f>
        <v>96.971071476493236</v>
      </c>
    </row>
    <row r="884" spans="1:12" ht="30">
      <c r="A884" s="58" t="s">
        <v>47</v>
      </c>
      <c r="B884" s="59" t="s">
        <v>360</v>
      </c>
      <c r="C884" s="59" t="s">
        <v>134</v>
      </c>
      <c r="D884" s="59" t="s">
        <v>19</v>
      </c>
      <c r="E884" s="59" t="s">
        <v>48</v>
      </c>
      <c r="F884" s="60" t="s">
        <v>0</v>
      </c>
      <c r="G884" s="61">
        <v>43127.9</v>
      </c>
      <c r="H884" s="61">
        <f>H885+H892</f>
        <v>42945.564079999996</v>
      </c>
      <c r="I884" s="61">
        <f t="shared" ref="I884:J884" si="406">I885+I892</f>
        <v>42945.564079999996</v>
      </c>
      <c r="J884" s="61">
        <f t="shared" si="406"/>
        <v>41644.773639999999</v>
      </c>
      <c r="K884" s="61">
        <f t="shared" si="404"/>
        <v>96.561097665316424</v>
      </c>
      <c r="L884" s="61">
        <f t="shared" si="405"/>
        <v>96.971071476493236</v>
      </c>
    </row>
    <row r="885" spans="1:12" ht="105">
      <c r="A885" s="58" t="s">
        <v>356</v>
      </c>
      <c r="B885" s="59" t="s">
        <v>360</v>
      </c>
      <c r="C885" s="59" t="s">
        <v>134</v>
      </c>
      <c r="D885" s="59" t="s">
        <v>19</v>
      </c>
      <c r="E885" s="59" t="s">
        <v>357</v>
      </c>
      <c r="F885" s="60" t="s">
        <v>0</v>
      </c>
      <c r="G885" s="61">
        <v>7514.6</v>
      </c>
      <c r="H885" s="61">
        <f>H886+H888+H890</f>
        <v>7514.5814799999998</v>
      </c>
      <c r="I885" s="61">
        <f t="shared" ref="I885:J885" si="407">I886+I888+I890</f>
        <v>7514.5814799999998</v>
      </c>
      <c r="J885" s="61">
        <f t="shared" si="407"/>
        <v>7514.5814799999998</v>
      </c>
      <c r="K885" s="61">
        <f t="shared" si="404"/>
        <v>99.999753546429616</v>
      </c>
      <c r="L885" s="61">
        <f t="shared" si="405"/>
        <v>100</v>
      </c>
    </row>
    <row r="886" spans="1:12" ht="60">
      <c r="A886" s="58" t="s">
        <v>60</v>
      </c>
      <c r="B886" s="59" t="s">
        <v>360</v>
      </c>
      <c r="C886" s="59" t="s">
        <v>134</v>
      </c>
      <c r="D886" s="59" t="s">
        <v>19</v>
      </c>
      <c r="E886" s="59" t="s">
        <v>357</v>
      </c>
      <c r="F886" s="59" t="s">
        <v>61</v>
      </c>
      <c r="G886" s="61">
        <v>6588.7</v>
      </c>
      <c r="H886" s="61">
        <f>H887</f>
        <v>6588.6543899999997</v>
      </c>
      <c r="I886" s="61">
        <f t="shared" ref="I886:J886" si="408">I887</f>
        <v>6588.6543899999997</v>
      </c>
      <c r="J886" s="61">
        <f t="shared" si="408"/>
        <v>6588.6543899999997</v>
      </c>
      <c r="K886" s="61">
        <f t="shared" si="404"/>
        <v>99.999307754185196</v>
      </c>
      <c r="L886" s="61">
        <f t="shared" si="405"/>
        <v>100</v>
      </c>
    </row>
    <row r="887" spans="1:12" ht="30">
      <c r="A887" s="58" t="s">
        <v>62</v>
      </c>
      <c r="B887" s="59" t="s">
        <v>360</v>
      </c>
      <c r="C887" s="59" t="s">
        <v>134</v>
      </c>
      <c r="D887" s="59" t="s">
        <v>19</v>
      </c>
      <c r="E887" s="59" t="s">
        <v>357</v>
      </c>
      <c r="F887" s="59" t="s">
        <v>63</v>
      </c>
      <c r="G887" s="61">
        <v>6588.7</v>
      </c>
      <c r="H887" s="61">
        <f>4886.47228+268.8892+1433.29291</f>
        <v>6588.6543899999997</v>
      </c>
      <c r="I887" s="61">
        <f>4886.47228+268.8892+1433.29291</f>
        <v>6588.6543899999997</v>
      </c>
      <c r="J887" s="61">
        <f>4886.47228+268.8892+1433.29291</f>
        <v>6588.6543899999997</v>
      </c>
      <c r="K887" s="61">
        <f t="shared" si="404"/>
        <v>99.999307754185196</v>
      </c>
      <c r="L887" s="61">
        <f t="shared" si="405"/>
        <v>100</v>
      </c>
    </row>
    <row r="888" spans="1:12" ht="30">
      <c r="A888" s="58" t="s">
        <v>64</v>
      </c>
      <c r="B888" s="59" t="s">
        <v>360</v>
      </c>
      <c r="C888" s="59" t="s">
        <v>134</v>
      </c>
      <c r="D888" s="59" t="s">
        <v>19</v>
      </c>
      <c r="E888" s="59" t="s">
        <v>357</v>
      </c>
      <c r="F888" s="59" t="s">
        <v>65</v>
      </c>
      <c r="G888" s="61">
        <v>925.3</v>
      </c>
      <c r="H888" s="61">
        <f>H889</f>
        <v>925.31509000000005</v>
      </c>
      <c r="I888" s="61">
        <f t="shared" ref="I888:J888" si="409">I889</f>
        <v>925.31509000000005</v>
      </c>
      <c r="J888" s="61">
        <f t="shared" si="409"/>
        <v>925.31509000000005</v>
      </c>
      <c r="K888" s="61">
        <f t="shared" si="404"/>
        <v>100.00163082243598</v>
      </c>
      <c r="L888" s="61">
        <f t="shared" si="405"/>
        <v>100</v>
      </c>
    </row>
    <row r="889" spans="1:12" ht="30">
      <c r="A889" s="58" t="s">
        <v>66</v>
      </c>
      <c r="B889" s="59" t="s">
        <v>360</v>
      </c>
      <c r="C889" s="59" t="s">
        <v>134</v>
      </c>
      <c r="D889" s="59" t="s">
        <v>19</v>
      </c>
      <c r="E889" s="59" t="s">
        <v>357</v>
      </c>
      <c r="F889" s="59" t="s">
        <v>67</v>
      </c>
      <c r="G889" s="61">
        <v>925.3</v>
      </c>
      <c r="H889" s="61">
        <v>925.31509000000005</v>
      </c>
      <c r="I889" s="61">
        <v>925.31509000000005</v>
      </c>
      <c r="J889" s="61">
        <v>925.31509000000005</v>
      </c>
      <c r="K889" s="61">
        <f t="shared" si="404"/>
        <v>100.00163082243598</v>
      </c>
      <c r="L889" s="61">
        <f t="shared" si="405"/>
        <v>100</v>
      </c>
    </row>
    <row r="890" spans="1:12" ht="15">
      <c r="A890" s="58" t="s">
        <v>72</v>
      </c>
      <c r="B890" s="59" t="s">
        <v>360</v>
      </c>
      <c r="C890" s="59" t="s">
        <v>134</v>
      </c>
      <c r="D890" s="59" t="s">
        <v>19</v>
      </c>
      <c r="E890" s="59" t="s">
        <v>357</v>
      </c>
      <c r="F890" s="59" t="s">
        <v>73</v>
      </c>
      <c r="G890" s="61">
        <v>0.6</v>
      </c>
      <c r="H890" s="61">
        <f>H891</f>
        <v>0.61199999999999999</v>
      </c>
      <c r="I890" s="61">
        <f t="shared" ref="I890:J890" si="410">I891</f>
        <v>0.61199999999999999</v>
      </c>
      <c r="J890" s="61">
        <f t="shared" si="410"/>
        <v>0.61199999999999999</v>
      </c>
      <c r="K890" s="61">
        <f t="shared" si="404"/>
        <v>102</v>
      </c>
      <c r="L890" s="61">
        <f t="shared" si="405"/>
        <v>100</v>
      </c>
    </row>
    <row r="891" spans="1:12" ht="15">
      <c r="A891" s="58" t="s">
        <v>74</v>
      </c>
      <c r="B891" s="59" t="s">
        <v>360</v>
      </c>
      <c r="C891" s="59" t="s">
        <v>134</v>
      </c>
      <c r="D891" s="59" t="s">
        <v>19</v>
      </c>
      <c r="E891" s="59" t="s">
        <v>357</v>
      </c>
      <c r="F891" s="59" t="s">
        <v>75</v>
      </c>
      <c r="G891" s="61">
        <v>0.6</v>
      </c>
      <c r="H891" s="61">
        <v>0.61199999999999999</v>
      </c>
      <c r="I891" s="61">
        <v>0.61199999999999999</v>
      </c>
      <c r="J891" s="61">
        <v>0.61199999999999999</v>
      </c>
      <c r="K891" s="61">
        <f t="shared" si="404"/>
        <v>102</v>
      </c>
      <c r="L891" s="61">
        <f t="shared" si="405"/>
        <v>100</v>
      </c>
    </row>
    <row r="892" spans="1:12" ht="30">
      <c r="A892" s="58" t="s">
        <v>58</v>
      </c>
      <c r="B892" s="59" t="s">
        <v>360</v>
      </c>
      <c r="C892" s="59" t="s">
        <v>134</v>
      </c>
      <c r="D892" s="59" t="s">
        <v>19</v>
      </c>
      <c r="E892" s="59" t="s">
        <v>358</v>
      </c>
      <c r="F892" s="60" t="s">
        <v>0</v>
      </c>
      <c r="G892" s="61">
        <v>35613.300000000003</v>
      </c>
      <c r="H892" s="61">
        <f>H893+H895+H899+H897</f>
        <v>35430.982599999996</v>
      </c>
      <c r="I892" s="61">
        <f t="shared" ref="I892:J892" si="411">I893+I895+I899+I897</f>
        <v>35430.982599999996</v>
      </c>
      <c r="J892" s="61">
        <f t="shared" si="411"/>
        <v>34130.192159999999</v>
      </c>
      <c r="K892" s="61">
        <f t="shared" si="404"/>
        <v>95.835522571623514</v>
      </c>
      <c r="L892" s="61">
        <f t="shared" si="405"/>
        <v>96.32866394171073</v>
      </c>
    </row>
    <row r="893" spans="1:12" ht="60">
      <c r="A893" s="58" t="s">
        <v>60</v>
      </c>
      <c r="B893" s="59" t="s">
        <v>360</v>
      </c>
      <c r="C893" s="59" t="s">
        <v>134</v>
      </c>
      <c r="D893" s="59" t="s">
        <v>19</v>
      </c>
      <c r="E893" s="59" t="s">
        <v>358</v>
      </c>
      <c r="F893" s="59" t="s">
        <v>61</v>
      </c>
      <c r="G893" s="61">
        <v>34323.1</v>
      </c>
      <c r="H893" s="61">
        <f>H894</f>
        <v>33887.936750000001</v>
      </c>
      <c r="I893" s="61">
        <f t="shared" ref="I893:J893" si="412">I894</f>
        <v>33887.936750000001</v>
      </c>
      <c r="J893" s="61">
        <f t="shared" si="412"/>
        <v>32587.14631</v>
      </c>
      <c r="K893" s="61">
        <f t="shared" si="404"/>
        <v>94.942316719643628</v>
      </c>
      <c r="L893" s="61">
        <f t="shared" si="405"/>
        <v>96.161494134044617</v>
      </c>
    </row>
    <row r="894" spans="1:12" ht="30">
      <c r="A894" s="58" t="s">
        <v>62</v>
      </c>
      <c r="B894" s="59" t="s">
        <v>360</v>
      </c>
      <c r="C894" s="59" t="s">
        <v>134</v>
      </c>
      <c r="D894" s="59" t="s">
        <v>19</v>
      </c>
      <c r="E894" s="59" t="s">
        <v>358</v>
      </c>
      <c r="F894" s="59" t="s">
        <v>63</v>
      </c>
      <c r="G894" s="61">
        <v>34323.1</v>
      </c>
      <c r="H894" s="61">
        <f>25141.97957+1589.05415+7156.90303</f>
        <v>33887.936750000001</v>
      </c>
      <c r="I894" s="61">
        <f>25141.97957+1589.05415+7156.90303</f>
        <v>33887.936750000001</v>
      </c>
      <c r="J894" s="61">
        <f>24290.47989+1430.3882+6866.27822</f>
        <v>32587.14631</v>
      </c>
      <c r="K894" s="61">
        <f t="shared" si="404"/>
        <v>94.942316719643628</v>
      </c>
      <c r="L894" s="61">
        <f t="shared" si="405"/>
        <v>96.161494134044617</v>
      </c>
    </row>
    <row r="895" spans="1:12" ht="30">
      <c r="A895" s="58" t="s">
        <v>64</v>
      </c>
      <c r="B895" s="59" t="s">
        <v>360</v>
      </c>
      <c r="C895" s="59" t="s">
        <v>134</v>
      </c>
      <c r="D895" s="59" t="s">
        <v>19</v>
      </c>
      <c r="E895" s="59" t="s">
        <v>358</v>
      </c>
      <c r="F895" s="59" t="s">
        <v>65</v>
      </c>
      <c r="G895" s="61">
        <v>1289.4000000000001</v>
      </c>
      <c r="H895" s="61">
        <f>H896</f>
        <v>1256.62914</v>
      </c>
      <c r="I895" s="61">
        <f t="shared" ref="I895:J895" si="413">I896</f>
        <v>1256.62914</v>
      </c>
      <c r="J895" s="61">
        <f t="shared" si="413"/>
        <v>1256.62914</v>
      </c>
      <c r="K895" s="61">
        <f t="shared" si="404"/>
        <v>97.458441135411817</v>
      </c>
      <c r="L895" s="61">
        <f t="shared" si="405"/>
        <v>100</v>
      </c>
    </row>
    <row r="896" spans="1:12" ht="30">
      <c r="A896" s="58" t="s">
        <v>66</v>
      </c>
      <c r="B896" s="59" t="s">
        <v>360</v>
      </c>
      <c r="C896" s="59" t="s">
        <v>134</v>
      </c>
      <c r="D896" s="59" t="s">
        <v>19</v>
      </c>
      <c r="E896" s="59" t="s">
        <v>358</v>
      </c>
      <c r="F896" s="59" t="s">
        <v>67</v>
      </c>
      <c r="G896" s="61">
        <v>1289.4000000000001</v>
      </c>
      <c r="H896" s="61">
        <v>1256.62914</v>
      </c>
      <c r="I896" s="61">
        <v>1256.62914</v>
      </c>
      <c r="J896" s="61">
        <v>1256.62914</v>
      </c>
      <c r="K896" s="61">
        <f t="shared" si="404"/>
        <v>97.458441135411817</v>
      </c>
      <c r="L896" s="61">
        <f t="shared" si="405"/>
        <v>100</v>
      </c>
    </row>
    <row r="897" spans="1:12" s="20" customFormat="1" ht="15">
      <c r="A897" s="58" t="s">
        <v>68</v>
      </c>
      <c r="B897" s="59" t="s">
        <v>360</v>
      </c>
      <c r="C897" s="59" t="s">
        <v>134</v>
      </c>
      <c r="D897" s="59" t="s">
        <v>19</v>
      </c>
      <c r="E897" s="59" t="s">
        <v>358</v>
      </c>
      <c r="F897" s="59">
        <v>300</v>
      </c>
      <c r="G897" s="61"/>
      <c r="H897" s="61">
        <f>H898</f>
        <v>252.84585000000001</v>
      </c>
      <c r="I897" s="61">
        <f t="shared" ref="I897:J897" si="414">I898</f>
        <v>252.84585000000001</v>
      </c>
      <c r="J897" s="61">
        <f t="shared" si="414"/>
        <v>252.84585000000001</v>
      </c>
      <c r="K897" s="61">
        <v>0</v>
      </c>
      <c r="L897" s="61">
        <f t="shared" si="405"/>
        <v>100</v>
      </c>
    </row>
    <row r="898" spans="1:12" s="20" customFormat="1" ht="30">
      <c r="A898" s="58" t="s">
        <v>80</v>
      </c>
      <c r="B898" s="59" t="s">
        <v>360</v>
      </c>
      <c r="C898" s="59" t="s">
        <v>134</v>
      </c>
      <c r="D898" s="59" t="s">
        <v>19</v>
      </c>
      <c r="E898" s="59" t="s">
        <v>358</v>
      </c>
      <c r="F898" s="59">
        <v>320</v>
      </c>
      <c r="G898" s="61"/>
      <c r="H898" s="61">
        <v>252.84585000000001</v>
      </c>
      <c r="I898" s="61">
        <v>252.84585000000001</v>
      </c>
      <c r="J898" s="61">
        <v>252.84585000000001</v>
      </c>
      <c r="K898" s="61">
        <v>0</v>
      </c>
      <c r="L898" s="61">
        <f t="shared" si="405"/>
        <v>100</v>
      </c>
    </row>
    <row r="899" spans="1:12" ht="15">
      <c r="A899" s="58" t="s">
        <v>72</v>
      </c>
      <c r="B899" s="59" t="s">
        <v>360</v>
      </c>
      <c r="C899" s="59" t="s">
        <v>134</v>
      </c>
      <c r="D899" s="59" t="s">
        <v>19</v>
      </c>
      <c r="E899" s="59" t="s">
        <v>358</v>
      </c>
      <c r="F899" s="59" t="s">
        <v>73</v>
      </c>
      <c r="G899" s="61">
        <v>0.8</v>
      </c>
      <c r="H899" s="61">
        <f>H901+H900</f>
        <v>33.570860000000003</v>
      </c>
      <c r="I899" s="61">
        <f t="shared" ref="I899:J899" si="415">I901+I900</f>
        <v>33.570860000000003</v>
      </c>
      <c r="J899" s="61">
        <f t="shared" si="415"/>
        <v>33.570860000000003</v>
      </c>
      <c r="K899" s="61">
        <f t="shared" si="404"/>
        <v>4196.3575000000001</v>
      </c>
      <c r="L899" s="61">
        <f t="shared" si="405"/>
        <v>100</v>
      </c>
    </row>
    <row r="900" spans="1:12" s="20" customFormat="1" ht="15">
      <c r="A900" s="58" t="s">
        <v>86</v>
      </c>
      <c r="B900" s="59" t="s">
        <v>360</v>
      </c>
      <c r="C900" s="59" t="s">
        <v>134</v>
      </c>
      <c r="D900" s="59" t="s">
        <v>19</v>
      </c>
      <c r="E900" s="59" t="s">
        <v>358</v>
      </c>
      <c r="F900" s="59">
        <v>830</v>
      </c>
      <c r="G900" s="61"/>
      <c r="H900" s="61">
        <v>33.570860000000003</v>
      </c>
      <c r="I900" s="61">
        <v>33.570860000000003</v>
      </c>
      <c r="J900" s="61">
        <v>33.570860000000003</v>
      </c>
      <c r="K900" s="61">
        <v>0</v>
      </c>
      <c r="L900" s="61">
        <f t="shared" si="405"/>
        <v>100</v>
      </c>
    </row>
    <row r="901" spans="1:12" ht="15">
      <c r="A901" s="58" t="s">
        <v>74</v>
      </c>
      <c r="B901" s="59" t="s">
        <v>360</v>
      </c>
      <c r="C901" s="59" t="s">
        <v>134</v>
      </c>
      <c r="D901" s="59" t="s">
        <v>19</v>
      </c>
      <c r="E901" s="59" t="s">
        <v>358</v>
      </c>
      <c r="F901" s="59" t="s">
        <v>75</v>
      </c>
      <c r="G901" s="61">
        <v>0.8</v>
      </c>
      <c r="H901" s="61">
        <v>0</v>
      </c>
      <c r="I901" s="61">
        <v>0</v>
      </c>
      <c r="J901" s="61">
        <v>0</v>
      </c>
      <c r="K901" s="61">
        <f t="shared" si="404"/>
        <v>0</v>
      </c>
      <c r="L901" s="61">
        <v>0</v>
      </c>
    </row>
    <row r="902" spans="1:12" ht="15">
      <c r="A902" s="66" t="s">
        <v>0</v>
      </c>
      <c r="B902" s="67" t="s">
        <v>0</v>
      </c>
      <c r="C902" s="60" t="s">
        <v>0</v>
      </c>
      <c r="D902" s="60" t="s">
        <v>0</v>
      </c>
      <c r="E902" s="60" t="s">
        <v>0</v>
      </c>
      <c r="F902" s="60" t="s">
        <v>0</v>
      </c>
      <c r="G902" s="68" t="s">
        <v>0</v>
      </c>
      <c r="H902" s="68"/>
      <c r="I902" s="68"/>
      <c r="J902" s="68"/>
      <c r="K902" s="68"/>
      <c r="L902" s="68"/>
    </row>
    <row r="903" spans="1:12" ht="28.5">
      <c r="A903" s="69" t="s">
        <v>390</v>
      </c>
      <c r="B903" s="70" t="s">
        <v>391</v>
      </c>
      <c r="C903" s="60" t="s">
        <v>0</v>
      </c>
      <c r="D903" s="60" t="s">
        <v>0</v>
      </c>
      <c r="E903" s="60" t="s">
        <v>0</v>
      </c>
      <c r="F903" s="60" t="s">
        <v>0</v>
      </c>
      <c r="G903" s="71">
        <v>483427.4</v>
      </c>
      <c r="H903" s="71">
        <f>H904+H940</f>
        <v>487249.49114999996</v>
      </c>
      <c r="I903" s="71">
        <f t="shared" ref="I903:J903" si="416">I904+I940</f>
        <v>487249.49114999996</v>
      </c>
      <c r="J903" s="71">
        <f t="shared" si="416"/>
        <v>486878.64450999995</v>
      </c>
      <c r="K903" s="71">
        <f t="shared" si="404"/>
        <v>100.71391164629888</v>
      </c>
      <c r="L903" s="71">
        <f t="shared" si="405"/>
        <v>99.923889784035538</v>
      </c>
    </row>
    <row r="904" spans="1:12" ht="15">
      <c r="A904" s="58" t="s">
        <v>16</v>
      </c>
      <c r="B904" s="59" t="s">
        <v>391</v>
      </c>
      <c r="C904" s="59" t="s">
        <v>17</v>
      </c>
      <c r="D904" s="60" t="s">
        <v>0</v>
      </c>
      <c r="E904" s="60" t="s">
        <v>0</v>
      </c>
      <c r="F904" s="60" t="s">
        <v>0</v>
      </c>
      <c r="G904" s="61">
        <v>462380.1</v>
      </c>
      <c r="H904" s="61">
        <f>H905</f>
        <v>466202.19999999995</v>
      </c>
      <c r="I904" s="61">
        <f t="shared" ref="I904:J904" si="417">I905</f>
        <v>466202.19999999995</v>
      </c>
      <c r="J904" s="61">
        <f t="shared" si="417"/>
        <v>466178.83999999997</v>
      </c>
      <c r="K904" s="61">
        <f t="shared" si="404"/>
        <v>100.82156217363161</v>
      </c>
      <c r="L904" s="61">
        <f t="shared" si="405"/>
        <v>99.994989298634806</v>
      </c>
    </row>
    <row r="905" spans="1:12" ht="15">
      <c r="A905" s="58" t="s">
        <v>361</v>
      </c>
      <c r="B905" s="59" t="s">
        <v>391</v>
      </c>
      <c r="C905" s="59" t="s">
        <v>17</v>
      </c>
      <c r="D905" s="59" t="s">
        <v>362</v>
      </c>
      <c r="E905" s="60" t="s">
        <v>0</v>
      </c>
      <c r="F905" s="60" t="s">
        <v>0</v>
      </c>
      <c r="G905" s="61">
        <v>462380.1</v>
      </c>
      <c r="H905" s="61">
        <f>H913+H918+H906+H935</f>
        <v>466202.19999999995</v>
      </c>
      <c r="I905" s="61">
        <f t="shared" ref="I905:J905" si="418">I913+I918+I906+I935</f>
        <v>466202.19999999995</v>
      </c>
      <c r="J905" s="61">
        <f t="shared" si="418"/>
        <v>466178.83999999997</v>
      </c>
      <c r="K905" s="61">
        <f t="shared" si="404"/>
        <v>100.82156217363161</v>
      </c>
      <c r="L905" s="61">
        <f t="shared" si="405"/>
        <v>99.994989298634806</v>
      </c>
    </row>
    <row r="906" spans="1:12" s="20" customFormat="1" ht="32.25" customHeight="1">
      <c r="A906" s="58" t="s">
        <v>300</v>
      </c>
      <c r="B906" s="59" t="s">
        <v>391</v>
      </c>
      <c r="C906" s="59" t="s">
        <v>17</v>
      </c>
      <c r="D906" s="59" t="s">
        <v>362</v>
      </c>
      <c r="E906" s="59" t="s">
        <v>301</v>
      </c>
      <c r="F906" s="60"/>
      <c r="G906" s="61"/>
      <c r="H906" s="61">
        <f>H907</f>
        <v>1200</v>
      </c>
      <c r="I906" s="61">
        <f t="shared" ref="I906:J909" si="419">I907</f>
        <v>1200</v>
      </c>
      <c r="J906" s="61">
        <f t="shared" si="419"/>
        <v>1200</v>
      </c>
      <c r="K906" s="61">
        <v>0</v>
      </c>
      <c r="L906" s="61">
        <f t="shared" si="405"/>
        <v>100</v>
      </c>
    </row>
    <row r="907" spans="1:12" s="20" customFormat="1" ht="15">
      <c r="A907" s="43" t="s">
        <v>302</v>
      </c>
      <c r="B907" s="59" t="s">
        <v>391</v>
      </c>
      <c r="C907" s="59" t="s">
        <v>17</v>
      </c>
      <c r="D907" s="59" t="s">
        <v>362</v>
      </c>
      <c r="E907" s="60" t="s">
        <v>303</v>
      </c>
      <c r="F907" s="60"/>
      <c r="G907" s="61"/>
      <c r="H907" s="61">
        <f>H908</f>
        <v>1200</v>
      </c>
      <c r="I907" s="61">
        <f t="shared" si="419"/>
        <v>1200</v>
      </c>
      <c r="J907" s="61">
        <f t="shared" si="419"/>
        <v>1200</v>
      </c>
      <c r="K907" s="61">
        <v>0</v>
      </c>
      <c r="L907" s="61">
        <f t="shared" si="405"/>
        <v>100</v>
      </c>
    </row>
    <row r="908" spans="1:12" s="20" customFormat="1" ht="33" customHeight="1">
      <c r="A908" s="58" t="s">
        <v>1146</v>
      </c>
      <c r="B908" s="59" t="s">
        <v>391</v>
      </c>
      <c r="C908" s="59" t="s">
        <v>17</v>
      </c>
      <c r="D908" s="59" t="s">
        <v>362</v>
      </c>
      <c r="E908" s="59" t="s">
        <v>1145</v>
      </c>
      <c r="F908" s="60"/>
      <c r="G908" s="61"/>
      <c r="H908" s="61">
        <f>H909</f>
        <v>1200</v>
      </c>
      <c r="I908" s="61">
        <f t="shared" si="419"/>
        <v>1200</v>
      </c>
      <c r="J908" s="61">
        <f t="shared" si="419"/>
        <v>1200</v>
      </c>
      <c r="K908" s="61">
        <v>0</v>
      </c>
      <c r="L908" s="61">
        <f t="shared" si="405"/>
        <v>100</v>
      </c>
    </row>
    <row r="909" spans="1:12" s="20" customFormat="1" ht="30">
      <c r="A909" s="58" t="s">
        <v>82</v>
      </c>
      <c r="B909" s="59" t="s">
        <v>391</v>
      </c>
      <c r="C909" s="59" t="s">
        <v>17</v>
      </c>
      <c r="D909" s="59" t="s">
        <v>362</v>
      </c>
      <c r="E909" s="59" t="s">
        <v>1145</v>
      </c>
      <c r="F909" s="59">
        <v>600</v>
      </c>
      <c r="G909" s="61"/>
      <c r="H909" s="61">
        <f>H910</f>
        <v>1200</v>
      </c>
      <c r="I909" s="61">
        <f t="shared" si="419"/>
        <v>1200</v>
      </c>
      <c r="J909" s="61">
        <f t="shared" si="419"/>
        <v>1200</v>
      </c>
      <c r="K909" s="61">
        <v>0</v>
      </c>
      <c r="L909" s="61">
        <f t="shared" si="405"/>
        <v>100</v>
      </c>
    </row>
    <row r="910" spans="1:12" s="20" customFormat="1" ht="18" customHeight="1">
      <c r="A910" s="58" t="s">
        <v>84</v>
      </c>
      <c r="B910" s="59" t="s">
        <v>391</v>
      </c>
      <c r="C910" s="59" t="s">
        <v>17</v>
      </c>
      <c r="D910" s="59" t="s">
        <v>362</v>
      </c>
      <c r="E910" s="59" t="s">
        <v>1145</v>
      </c>
      <c r="F910" s="59">
        <v>620</v>
      </c>
      <c r="G910" s="61"/>
      <c r="H910" s="61">
        <v>1200</v>
      </c>
      <c r="I910" s="61">
        <v>1200</v>
      </c>
      <c r="J910" s="61">
        <v>1200</v>
      </c>
      <c r="K910" s="61">
        <v>0</v>
      </c>
      <c r="L910" s="61">
        <f t="shared" si="405"/>
        <v>100</v>
      </c>
    </row>
    <row r="911" spans="1:12" s="20" customFormat="1" ht="15" hidden="1">
      <c r="A911" s="58"/>
      <c r="B911" s="59" t="s">
        <v>391</v>
      </c>
      <c r="C911" s="59" t="s">
        <v>17</v>
      </c>
      <c r="D911" s="59" t="s">
        <v>362</v>
      </c>
      <c r="E911" s="59"/>
      <c r="F911" s="60"/>
      <c r="G911" s="61"/>
      <c r="H911" s="61"/>
      <c r="I911" s="61"/>
      <c r="J911" s="61"/>
      <c r="K911" s="61"/>
      <c r="L911" s="61"/>
    </row>
    <row r="912" spans="1:12" s="20" customFormat="1" ht="15" hidden="1">
      <c r="A912" s="58"/>
      <c r="B912" s="59" t="s">
        <v>391</v>
      </c>
      <c r="C912" s="59" t="s">
        <v>17</v>
      </c>
      <c r="D912" s="59" t="s">
        <v>362</v>
      </c>
      <c r="E912" s="59"/>
      <c r="F912" s="60"/>
      <c r="G912" s="61"/>
      <c r="H912" s="61"/>
      <c r="I912" s="61"/>
      <c r="J912" s="61"/>
      <c r="K912" s="61"/>
      <c r="L912" s="61"/>
    </row>
    <row r="913" spans="1:12" ht="60">
      <c r="A913" s="58" t="s">
        <v>167</v>
      </c>
      <c r="B913" s="59" t="s">
        <v>391</v>
      </c>
      <c r="C913" s="59" t="s">
        <v>17</v>
      </c>
      <c r="D913" s="59" t="s">
        <v>362</v>
      </c>
      <c r="E913" s="59" t="s">
        <v>168</v>
      </c>
      <c r="F913" s="60" t="s">
        <v>0</v>
      </c>
      <c r="G913" s="61">
        <v>28634</v>
      </c>
      <c r="H913" s="61">
        <f>H914</f>
        <v>28634</v>
      </c>
      <c r="I913" s="61">
        <f t="shared" ref="I913:J916" si="420">I914</f>
        <v>28634</v>
      </c>
      <c r="J913" s="61">
        <f t="shared" si="420"/>
        <v>28634</v>
      </c>
      <c r="K913" s="61">
        <f t="shared" si="404"/>
        <v>100</v>
      </c>
      <c r="L913" s="61">
        <f t="shared" si="405"/>
        <v>100</v>
      </c>
    </row>
    <row r="914" spans="1:12" ht="45">
      <c r="A914" s="58" t="s">
        <v>392</v>
      </c>
      <c r="B914" s="59" t="s">
        <v>391</v>
      </c>
      <c r="C914" s="59" t="s">
        <v>17</v>
      </c>
      <c r="D914" s="59" t="s">
        <v>362</v>
      </c>
      <c r="E914" s="59" t="s">
        <v>393</v>
      </c>
      <c r="F914" s="60" t="s">
        <v>0</v>
      </c>
      <c r="G914" s="61">
        <v>28634</v>
      </c>
      <c r="H914" s="61">
        <f>H915</f>
        <v>28634</v>
      </c>
      <c r="I914" s="61">
        <f t="shared" si="420"/>
        <v>28634</v>
      </c>
      <c r="J914" s="61">
        <f t="shared" si="420"/>
        <v>28634</v>
      </c>
      <c r="K914" s="61">
        <f t="shared" si="404"/>
        <v>100</v>
      </c>
      <c r="L914" s="61">
        <f t="shared" si="405"/>
        <v>100</v>
      </c>
    </row>
    <row r="915" spans="1:12" ht="34.5" customHeight="1">
      <c r="A915" s="58" t="s">
        <v>394</v>
      </c>
      <c r="B915" s="59" t="s">
        <v>391</v>
      </c>
      <c r="C915" s="59" t="s">
        <v>17</v>
      </c>
      <c r="D915" s="59" t="s">
        <v>362</v>
      </c>
      <c r="E915" s="59" t="s">
        <v>395</v>
      </c>
      <c r="F915" s="60" t="s">
        <v>0</v>
      </c>
      <c r="G915" s="61">
        <v>28634</v>
      </c>
      <c r="H915" s="61">
        <f>H916</f>
        <v>28634</v>
      </c>
      <c r="I915" s="61">
        <f t="shared" si="420"/>
        <v>28634</v>
      </c>
      <c r="J915" s="61">
        <f t="shared" si="420"/>
        <v>28634</v>
      </c>
      <c r="K915" s="61">
        <f t="shared" si="404"/>
        <v>100</v>
      </c>
      <c r="L915" s="61">
        <f t="shared" si="405"/>
        <v>100</v>
      </c>
    </row>
    <row r="916" spans="1:12" ht="30">
      <c r="A916" s="58" t="s">
        <v>82</v>
      </c>
      <c r="B916" s="59" t="s">
        <v>391</v>
      </c>
      <c r="C916" s="59" t="s">
        <v>17</v>
      </c>
      <c r="D916" s="59" t="s">
        <v>362</v>
      </c>
      <c r="E916" s="59" t="s">
        <v>395</v>
      </c>
      <c r="F916" s="59" t="s">
        <v>83</v>
      </c>
      <c r="G916" s="61">
        <v>28634</v>
      </c>
      <c r="H916" s="61">
        <f>H917</f>
        <v>28634</v>
      </c>
      <c r="I916" s="61">
        <f t="shared" si="420"/>
        <v>28634</v>
      </c>
      <c r="J916" s="61">
        <f t="shared" si="420"/>
        <v>28634</v>
      </c>
      <c r="K916" s="61">
        <f t="shared" si="404"/>
        <v>100</v>
      </c>
      <c r="L916" s="61">
        <f t="shared" si="405"/>
        <v>100</v>
      </c>
    </row>
    <row r="917" spans="1:12" ht="15">
      <c r="A917" s="58" t="s">
        <v>84</v>
      </c>
      <c r="B917" s="59" t="s">
        <v>391</v>
      </c>
      <c r="C917" s="59" t="s">
        <v>17</v>
      </c>
      <c r="D917" s="59" t="s">
        <v>362</v>
      </c>
      <c r="E917" s="59" t="s">
        <v>395</v>
      </c>
      <c r="F917" s="59" t="s">
        <v>85</v>
      </c>
      <c r="G917" s="61">
        <v>28634</v>
      </c>
      <c r="H917" s="61">
        <v>28634</v>
      </c>
      <c r="I917" s="61">
        <v>28634</v>
      </c>
      <c r="J917" s="61">
        <v>28634</v>
      </c>
      <c r="K917" s="61">
        <f t="shared" si="404"/>
        <v>100</v>
      </c>
      <c r="L917" s="61">
        <f t="shared" si="405"/>
        <v>100</v>
      </c>
    </row>
    <row r="918" spans="1:12" ht="45">
      <c r="A918" s="58" t="s">
        <v>396</v>
      </c>
      <c r="B918" s="59" t="s">
        <v>391</v>
      </c>
      <c r="C918" s="59" t="s">
        <v>17</v>
      </c>
      <c r="D918" s="59" t="s">
        <v>362</v>
      </c>
      <c r="E918" s="59" t="s">
        <v>397</v>
      </c>
      <c r="F918" s="60" t="s">
        <v>0</v>
      </c>
      <c r="G918" s="61">
        <v>433746.1</v>
      </c>
      <c r="H918" s="61">
        <f>H919+H928</f>
        <v>433746.1</v>
      </c>
      <c r="I918" s="61">
        <f t="shared" ref="I918:J918" si="421">I919+I928</f>
        <v>433746.1</v>
      </c>
      <c r="J918" s="61">
        <f t="shared" si="421"/>
        <v>433724.83999999997</v>
      </c>
      <c r="K918" s="61">
        <f t="shared" si="404"/>
        <v>99.995098515006816</v>
      </c>
      <c r="L918" s="61">
        <f t="shared" si="405"/>
        <v>99.995098515006816</v>
      </c>
    </row>
    <row r="919" spans="1:12" ht="60">
      <c r="A919" s="58" t="s">
        <v>398</v>
      </c>
      <c r="B919" s="59" t="s">
        <v>391</v>
      </c>
      <c r="C919" s="59" t="s">
        <v>17</v>
      </c>
      <c r="D919" s="59" t="s">
        <v>362</v>
      </c>
      <c r="E919" s="59" t="s">
        <v>399</v>
      </c>
      <c r="F919" s="60" t="s">
        <v>0</v>
      </c>
      <c r="G919" s="61">
        <v>353436.5</v>
      </c>
      <c r="H919" s="61">
        <f>H920+H923</f>
        <v>353436.5</v>
      </c>
      <c r="I919" s="61">
        <f t="shared" ref="I919:J919" si="422">I920+I923</f>
        <v>353436.5</v>
      </c>
      <c r="J919" s="61">
        <f t="shared" si="422"/>
        <v>353415.24</v>
      </c>
      <c r="K919" s="61">
        <f t="shared" si="404"/>
        <v>99.993984775200076</v>
      </c>
      <c r="L919" s="61">
        <f t="shared" si="405"/>
        <v>99.993984775200076</v>
      </c>
    </row>
    <row r="920" spans="1:12" ht="30">
      <c r="A920" s="58" t="s">
        <v>76</v>
      </c>
      <c r="B920" s="59" t="s">
        <v>391</v>
      </c>
      <c r="C920" s="59" t="s">
        <v>17</v>
      </c>
      <c r="D920" s="59" t="s">
        <v>362</v>
      </c>
      <c r="E920" s="59" t="s">
        <v>400</v>
      </c>
      <c r="F920" s="60" t="s">
        <v>0</v>
      </c>
      <c r="G920" s="61">
        <v>221727.5</v>
      </c>
      <c r="H920" s="61">
        <f>H921</f>
        <v>221727.5</v>
      </c>
      <c r="I920" s="61">
        <f t="shared" ref="I920:J921" si="423">I921</f>
        <v>221727.5</v>
      </c>
      <c r="J920" s="61">
        <f t="shared" si="423"/>
        <v>221727.5</v>
      </c>
      <c r="K920" s="61">
        <f t="shared" si="404"/>
        <v>100</v>
      </c>
      <c r="L920" s="61">
        <f t="shared" si="405"/>
        <v>100</v>
      </c>
    </row>
    <row r="921" spans="1:12" ht="30">
      <c r="A921" s="58" t="s">
        <v>82</v>
      </c>
      <c r="B921" s="59" t="s">
        <v>391</v>
      </c>
      <c r="C921" s="59" t="s">
        <v>17</v>
      </c>
      <c r="D921" s="59" t="s">
        <v>362</v>
      </c>
      <c r="E921" s="59" t="s">
        <v>400</v>
      </c>
      <c r="F921" s="59" t="s">
        <v>83</v>
      </c>
      <c r="G921" s="61">
        <v>221727.5</v>
      </c>
      <c r="H921" s="61">
        <f>H922</f>
        <v>221727.5</v>
      </c>
      <c r="I921" s="61">
        <f t="shared" si="423"/>
        <v>221727.5</v>
      </c>
      <c r="J921" s="61">
        <f t="shared" si="423"/>
        <v>221727.5</v>
      </c>
      <c r="K921" s="61">
        <f t="shared" si="404"/>
        <v>100</v>
      </c>
      <c r="L921" s="61">
        <f t="shared" si="405"/>
        <v>100</v>
      </c>
    </row>
    <row r="922" spans="1:12" ht="15">
      <c r="A922" s="58" t="s">
        <v>84</v>
      </c>
      <c r="B922" s="59" t="s">
        <v>391</v>
      </c>
      <c r="C922" s="59" t="s">
        <v>17</v>
      </c>
      <c r="D922" s="59" t="s">
        <v>362</v>
      </c>
      <c r="E922" s="59" t="s">
        <v>400</v>
      </c>
      <c r="F922" s="59" t="s">
        <v>85</v>
      </c>
      <c r="G922" s="61">
        <v>221727.5</v>
      </c>
      <c r="H922" s="61">
        <v>221727.5</v>
      </c>
      <c r="I922" s="61">
        <v>221727.5</v>
      </c>
      <c r="J922" s="61">
        <v>221727.5</v>
      </c>
      <c r="K922" s="61">
        <f t="shared" si="404"/>
        <v>100</v>
      </c>
      <c r="L922" s="61">
        <f t="shared" si="405"/>
        <v>100</v>
      </c>
    </row>
    <row r="923" spans="1:12" ht="30">
      <c r="A923" s="58" t="s">
        <v>394</v>
      </c>
      <c r="B923" s="59" t="s">
        <v>391</v>
      </c>
      <c r="C923" s="59" t="s">
        <v>17</v>
      </c>
      <c r="D923" s="59" t="s">
        <v>362</v>
      </c>
      <c r="E923" s="59" t="s">
        <v>401</v>
      </c>
      <c r="F923" s="60" t="s">
        <v>0</v>
      </c>
      <c r="G923" s="61">
        <v>131709</v>
      </c>
      <c r="H923" s="61">
        <f>H924+H926</f>
        <v>131709</v>
      </c>
      <c r="I923" s="61">
        <f t="shared" ref="I923:J923" si="424">I924+I926</f>
        <v>131709</v>
      </c>
      <c r="J923" s="61">
        <f t="shared" si="424"/>
        <v>131687.74</v>
      </c>
      <c r="K923" s="61">
        <f t="shared" si="404"/>
        <v>99.9838583544025</v>
      </c>
      <c r="L923" s="61">
        <f t="shared" si="405"/>
        <v>99.9838583544025</v>
      </c>
    </row>
    <row r="924" spans="1:12" ht="30">
      <c r="A924" s="58" t="s">
        <v>39</v>
      </c>
      <c r="B924" s="59" t="s">
        <v>391</v>
      </c>
      <c r="C924" s="59" t="s">
        <v>17</v>
      </c>
      <c r="D924" s="59" t="s">
        <v>362</v>
      </c>
      <c r="E924" s="59" t="s">
        <v>401</v>
      </c>
      <c r="F924" s="59" t="s">
        <v>40</v>
      </c>
      <c r="G924" s="61">
        <v>49600</v>
      </c>
      <c r="H924" s="61">
        <f>H925</f>
        <v>49600</v>
      </c>
      <c r="I924" s="61">
        <f t="shared" ref="I924:J924" si="425">I925</f>
        <v>49600</v>
      </c>
      <c r="J924" s="61">
        <f t="shared" si="425"/>
        <v>49578.74</v>
      </c>
      <c r="K924" s="61">
        <f t="shared" si="404"/>
        <v>99.95713709677419</v>
      </c>
      <c r="L924" s="61">
        <f t="shared" si="405"/>
        <v>99.95713709677419</v>
      </c>
    </row>
    <row r="925" spans="1:12" ht="90">
      <c r="A925" s="58" t="s">
        <v>402</v>
      </c>
      <c r="B925" s="59" t="s">
        <v>391</v>
      </c>
      <c r="C925" s="59" t="s">
        <v>17</v>
      </c>
      <c r="D925" s="59" t="s">
        <v>362</v>
      </c>
      <c r="E925" s="59" t="s">
        <v>401</v>
      </c>
      <c r="F925" s="59" t="s">
        <v>403</v>
      </c>
      <c r="G925" s="61">
        <v>49600</v>
      </c>
      <c r="H925" s="61">
        <v>49600</v>
      </c>
      <c r="I925" s="61">
        <v>49600</v>
      </c>
      <c r="J925" s="61">
        <v>49578.74</v>
      </c>
      <c r="K925" s="61">
        <f t="shared" si="404"/>
        <v>99.95713709677419</v>
      </c>
      <c r="L925" s="61">
        <f t="shared" si="405"/>
        <v>99.95713709677419</v>
      </c>
    </row>
    <row r="926" spans="1:12" ht="30">
      <c r="A926" s="58" t="s">
        <v>82</v>
      </c>
      <c r="B926" s="59" t="s">
        <v>391</v>
      </c>
      <c r="C926" s="59" t="s">
        <v>17</v>
      </c>
      <c r="D926" s="59" t="s">
        <v>362</v>
      </c>
      <c r="E926" s="59" t="s">
        <v>401</v>
      </c>
      <c r="F926" s="59" t="s">
        <v>83</v>
      </c>
      <c r="G926" s="61">
        <v>82109</v>
      </c>
      <c r="H926" s="61">
        <f>H927</f>
        <v>82109</v>
      </c>
      <c r="I926" s="61">
        <f t="shared" ref="I926:J926" si="426">I927</f>
        <v>82109</v>
      </c>
      <c r="J926" s="61">
        <f t="shared" si="426"/>
        <v>82109</v>
      </c>
      <c r="K926" s="61">
        <f t="shared" si="404"/>
        <v>100</v>
      </c>
      <c r="L926" s="61">
        <f t="shared" si="405"/>
        <v>100</v>
      </c>
    </row>
    <row r="927" spans="1:12" ht="15">
      <c r="A927" s="58" t="s">
        <v>84</v>
      </c>
      <c r="B927" s="59" t="s">
        <v>391</v>
      </c>
      <c r="C927" s="59" t="s">
        <v>17</v>
      </c>
      <c r="D927" s="59" t="s">
        <v>362</v>
      </c>
      <c r="E927" s="59" t="s">
        <v>401</v>
      </c>
      <c r="F927" s="59" t="s">
        <v>85</v>
      </c>
      <c r="G927" s="61">
        <v>82109</v>
      </c>
      <c r="H927" s="61">
        <v>82109</v>
      </c>
      <c r="I927" s="61">
        <v>82109</v>
      </c>
      <c r="J927" s="61">
        <v>82109</v>
      </c>
      <c r="K927" s="61">
        <f t="shared" si="404"/>
        <v>100</v>
      </c>
      <c r="L927" s="61">
        <f t="shared" si="405"/>
        <v>100</v>
      </c>
    </row>
    <row r="928" spans="1:12" ht="30">
      <c r="A928" s="58" t="s">
        <v>404</v>
      </c>
      <c r="B928" s="59" t="s">
        <v>391</v>
      </c>
      <c r="C928" s="59" t="s">
        <v>17</v>
      </c>
      <c r="D928" s="59" t="s">
        <v>362</v>
      </c>
      <c r="E928" s="59" t="s">
        <v>405</v>
      </c>
      <c r="F928" s="60" t="s">
        <v>0</v>
      </c>
      <c r="G928" s="61">
        <v>80309.600000000006</v>
      </c>
      <c r="H928" s="61">
        <f>H929+H932</f>
        <v>80309.599999999991</v>
      </c>
      <c r="I928" s="61">
        <f t="shared" ref="I928:J928" si="427">I929+I932</f>
        <v>80309.599999999991</v>
      </c>
      <c r="J928" s="61">
        <f t="shared" si="427"/>
        <v>80309.599999999991</v>
      </c>
      <c r="K928" s="61">
        <f t="shared" si="404"/>
        <v>99.999999999999972</v>
      </c>
      <c r="L928" s="61">
        <f t="shared" si="405"/>
        <v>100</v>
      </c>
    </row>
    <row r="929" spans="1:12" ht="30">
      <c r="A929" s="58" t="s">
        <v>76</v>
      </c>
      <c r="B929" s="59" t="s">
        <v>391</v>
      </c>
      <c r="C929" s="59" t="s">
        <v>17</v>
      </c>
      <c r="D929" s="59" t="s">
        <v>362</v>
      </c>
      <c r="E929" s="59" t="s">
        <v>406</v>
      </c>
      <c r="F929" s="60" t="s">
        <v>0</v>
      </c>
      <c r="G929" s="61">
        <v>66082.7</v>
      </c>
      <c r="H929" s="61">
        <f>H930</f>
        <v>66082.7</v>
      </c>
      <c r="I929" s="61">
        <f t="shared" ref="I929:J930" si="428">I930</f>
        <v>66082.7</v>
      </c>
      <c r="J929" s="61">
        <f t="shared" si="428"/>
        <v>66082.7</v>
      </c>
      <c r="K929" s="61">
        <f t="shared" si="404"/>
        <v>100</v>
      </c>
      <c r="L929" s="61">
        <f t="shared" si="405"/>
        <v>100</v>
      </c>
    </row>
    <row r="930" spans="1:12" ht="30">
      <c r="A930" s="58" t="s">
        <v>82</v>
      </c>
      <c r="B930" s="59" t="s">
        <v>391</v>
      </c>
      <c r="C930" s="59" t="s">
        <v>17</v>
      </c>
      <c r="D930" s="59" t="s">
        <v>362</v>
      </c>
      <c r="E930" s="59" t="s">
        <v>406</v>
      </c>
      <c r="F930" s="59" t="s">
        <v>83</v>
      </c>
      <c r="G930" s="61">
        <v>66082.7</v>
      </c>
      <c r="H930" s="61">
        <f>H931</f>
        <v>66082.7</v>
      </c>
      <c r="I930" s="61">
        <f t="shared" si="428"/>
        <v>66082.7</v>
      </c>
      <c r="J930" s="61">
        <f t="shared" si="428"/>
        <v>66082.7</v>
      </c>
      <c r="K930" s="61">
        <f t="shared" si="404"/>
        <v>100</v>
      </c>
      <c r="L930" s="61">
        <f t="shared" si="405"/>
        <v>100</v>
      </c>
    </row>
    <row r="931" spans="1:12" ht="15">
      <c r="A931" s="58" t="s">
        <v>84</v>
      </c>
      <c r="B931" s="59" t="s">
        <v>391</v>
      </c>
      <c r="C931" s="59" t="s">
        <v>17</v>
      </c>
      <c r="D931" s="59" t="s">
        <v>362</v>
      </c>
      <c r="E931" s="59" t="s">
        <v>406</v>
      </c>
      <c r="F931" s="59" t="s">
        <v>85</v>
      </c>
      <c r="G931" s="61">
        <v>66082.7</v>
      </c>
      <c r="H931" s="61">
        <v>66082.7</v>
      </c>
      <c r="I931" s="61">
        <v>66082.7</v>
      </c>
      <c r="J931" s="61">
        <v>66082.7</v>
      </c>
      <c r="K931" s="61">
        <f t="shared" si="404"/>
        <v>100</v>
      </c>
      <c r="L931" s="61">
        <f t="shared" si="405"/>
        <v>100</v>
      </c>
    </row>
    <row r="932" spans="1:12" ht="30">
      <c r="A932" s="58" t="s">
        <v>394</v>
      </c>
      <c r="B932" s="59" t="s">
        <v>391</v>
      </c>
      <c r="C932" s="59" t="s">
        <v>17</v>
      </c>
      <c r="D932" s="59" t="s">
        <v>362</v>
      </c>
      <c r="E932" s="59" t="s">
        <v>407</v>
      </c>
      <c r="F932" s="60" t="s">
        <v>0</v>
      </c>
      <c r="G932" s="61">
        <v>14226.9</v>
      </c>
      <c r="H932" s="61">
        <f>H933</f>
        <v>14226.9</v>
      </c>
      <c r="I932" s="61">
        <f t="shared" ref="I932:J933" si="429">I933</f>
        <v>14226.9</v>
      </c>
      <c r="J932" s="61">
        <f t="shared" si="429"/>
        <v>14226.9</v>
      </c>
      <c r="K932" s="61">
        <f t="shared" si="404"/>
        <v>100</v>
      </c>
      <c r="L932" s="61">
        <f t="shared" si="405"/>
        <v>100</v>
      </c>
    </row>
    <row r="933" spans="1:12" ht="30">
      <c r="A933" s="58" t="s">
        <v>82</v>
      </c>
      <c r="B933" s="59" t="s">
        <v>391</v>
      </c>
      <c r="C933" s="59" t="s">
        <v>17</v>
      </c>
      <c r="D933" s="59" t="s">
        <v>362</v>
      </c>
      <c r="E933" s="59" t="s">
        <v>407</v>
      </c>
      <c r="F933" s="59" t="s">
        <v>83</v>
      </c>
      <c r="G933" s="61">
        <v>14226.9</v>
      </c>
      <c r="H933" s="61">
        <f>H934</f>
        <v>14226.9</v>
      </c>
      <c r="I933" s="61">
        <f t="shared" si="429"/>
        <v>14226.9</v>
      </c>
      <c r="J933" s="61">
        <f t="shared" si="429"/>
        <v>14226.9</v>
      </c>
      <c r="K933" s="61">
        <f t="shared" si="404"/>
        <v>100</v>
      </c>
      <c r="L933" s="61">
        <f t="shared" si="405"/>
        <v>100</v>
      </c>
    </row>
    <row r="934" spans="1:12" ht="15">
      <c r="A934" s="58" t="s">
        <v>84</v>
      </c>
      <c r="B934" s="59" t="s">
        <v>391</v>
      </c>
      <c r="C934" s="59" t="s">
        <v>17</v>
      </c>
      <c r="D934" s="59" t="s">
        <v>362</v>
      </c>
      <c r="E934" s="59" t="s">
        <v>407</v>
      </c>
      <c r="F934" s="59" t="s">
        <v>85</v>
      </c>
      <c r="G934" s="61">
        <v>14226.9</v>
      </c>
      <c r="H934" s="61">
        <v>14226.9</v>
      </c>
      <c r="I934" s="61">
        <v>14226.9</v>
      </c>
      <c r="J934" s="61">
        <v>14226.9</v>
      </c>
      <c r="K934" s="61">
        <f t="shared" si="404"/>
        <v>100</v>
      </c>
      <c r="L934" s="61">
        <f t="shared" si="405"/>
        <v>100</v>
      </c>
    </row>
    <row r="935" spans="1:12" s="20" customFormat="1" ht="15">
      <c r="A935" s="58" t="s">
        <v>641</v>
      </c>
      <c r="B935" s="59" t="s">
        <v>391</v>
      </c>
      <c r="C935" s="59" t="s">
        <v>17</v>
      </c>
      <c r="D935" s="59" t="s">
        <v>362</v>
      </c>
      <c r="E935" s="59" t="s">
        <v>642</v>
      </c>
      <c r="F935" s="59"/>
      <c r="G935" s="61"/>
      <c r="H935" s="61">
        <f>H936</f>
        <v>2622.1</v>
      </c>
      <c r="I935" s="61">
        <f t="shared" ref="I935:J937" si="430">I936</f>
        <v>2622.1</v>
      </c>
      <c r="J935" s="61">
        <f t="shared" si="430"/>
        <v>2620</v>
      </c>
      <c r="K935" s="61">
        <v>0</v>
      </c>
      <c r="L935" s="61">
        <f t="shared" si="405"/>
        <v>99.919911521299724</v>
      </c>
    </row>
    <row r="936" spans="1:12" s="20" customFormat="1" ht="15">
      <c r="A936" s="58" t="s">
        <v>641</v>
      </c>
      <c r="B936" s="59" t="s">
        <v>391</v>
      </c>
      <c r="C936" s="59" t="s">
        <v>17</v>
      </c>
      <c r="D936" s="59" t="s">
        <v>362</v>
      </c>
      <c r="E936" s="59" t="s">
        <v>643</v>
      </c>
      <c r="F936" s="59"/>
      <c r="G936" s="61"/>
      <c r="H936" s="61">
        <f>H937</f>
        <v>2622.1</v>
      </c>
      <c r="I936" s="61">
        <f t="shared" si="430"/>
        <v>2622.1</v>
      </c>
      <c r="J936" s="61">
        <f t="shared" si="430"/>
        <v>2620</v>
      </c>
      <c r="K936" s="61">
        <v>0</v>
      </c>
      <c r="L936" s="61">
        <f t="shared" si="405"/>
        <v>99.919911521299724</v>
      </c>
    </row>
    <row r="937" spans="1:12" s="20" customFormat="1" ht="30">
      <c r="A937" s="58" t="s">
        <v>82</v>
      </c>
      <c r="B937" s="59" t="s">
        <v>391</v>
      </c>
      <c r="C937" s="59" t="s">
        <v>17</v>
      </c>
      <c r="D937" s="59" t="s">
        <v>362</v>
      </c>
      <c r="E937" s="59" t="s">
        <v>643</v>
      </c>
      <c r="F937" s="59" t="s">
        <v>83</v>
      </c>
      <c r="G937" s="61"/>
      <c r="H937" s="61">
        <f>H938</f>
        <v>2622.1</v>
      </c>
      <c r="I937" s="61">
        <f t="shared" si="430"/>
        <v>2622.1</v>
      </c>
      <c r="J937" s="61">
        <f t="shared" si="430"/>
        <v>2620</v>
      </c>
      <c r="K937" s="61">
        <v>0</v>
      </c>
      <c r="L937" s="61">
        <f t="shared" si="405"/>
        <v>99.919911521299724</v>
      </c>
    </row>
    <row r="938" spans="1:12" ht="15">
      <c r="A938" s="58" t="s">
        <v>84</v>
      </c>
      <c r="B938" s="59" t="s">
        <v>391</v>
      </c>
      <c r="C938" s="59" t="s">
        <v>17</v>
      </c>
      <c r="D938" s="59" t="s">
        <v>362</v>
      </c>
      <c r="E938" s="59" t="s">
        <v>643</v>
      </c>
      <c r="F938" s="59" t="s">
        <v>85</v>
      </c>
      <c r="G938" s="63" t="s">
        <v>0</v>
      </c>
      <c r="H938" s="63">
        <v>2622.1</v>
      </c>
      <c r="I938" s="63">
        <v>2622.1</v>
      </c>
      <c r="J938" s="63">
        <v>2620</v>
      </c>
      <c r="K938" s="63">
        <v>0</v>
      </c>
      <c r="L938" s="61">
        <f t="shared" si="405"/>
        <v>99.919911521299724</v>
      </c>
    </row>
    <row r="939" spans="1:12" s="20" customFormat="1" ht="15">
      <c r="A939" s="62"/>
      <c r="B939" s="59"/>
      <c r="C939" s="59"/>
      <c r="D939" s="59"/>
      <c r="E939" s="60"/>
      <c r="F939" s="60"/>
      <c r="G939" s="63"/>
      <c r="H939" s="63"/>
      <c r="I939" s="63"/>
      <c r="J939" s="63"/>
      <c r="K939" s="63"/>
      <c r="L939" s="63"/>
    </row>
    <row r="940" spans="1:12" ht="15">
      <c r="A940" s="58" t="s">
        <v>30</v>
      </c>
      <c r="B940" s="59" t="s">
        <v>391</v>
      </c>
      <c r="C940" s="59" t="s">
        <v>19</v>
      </c>
      <c r="D940" s="60" t="s">
        <v>0</v>
      </c>
      <c r="E940" s="60" t="s">
        <v>0</v>
      </c>
      <c r="F940" s="60" t="s">
        <v>0</v>
      </c>
      <c r="G940" s="61">
        <v>21047.3</v>
      </c>
      <c r="H940" s="61">
        <f>H941</f>
        <v>21047.291150000001</v>
      </c>
      <c r="I940" s="61">
        <f t="shared" ref="I940:J940" si="431">I941</f>
        <v>21047.291150000001</v>
      </c>
      <c r="J940" s="61">
        <f t="shared" si="431"/>
        <v>20699.804510000002</v>
      </c>
      <c r="K940" s="61">
        <f t="shared" si="404"/>
        <v>98.348978301254803</v>
      </c>
      <c r="L940" s="61">
        <f t="shared" si="405"/>
        <v>98.349019655196827</v>
      </c>
    </row>
    <row r="941" spans="1:12" ht="15">
      <c r="A941" s="58" t="s">
        <v>408</v>
      </c>
      <c r="B941" s="59" t="s">
        <v>391</v>
      </c>
      <c r="C941" s="59" t="s">
        <v>19</v>
      </c>
      <c r="D941" s="59" t="s">
        <v>147</v>
      </c>
      <c r="E941" s="60" t="s">
        <v>0</v>
      </c>
      <c r="F941" s="60" t="s">
        <v>0</v>
      </c>
      <c r="G941" s="61">
        <v>21047.3</v>
      </c>
      <c r="H941" s="61">
        <f>H942+H947</f>
        <v>21047.291150000001</v>
      </c>
      <c r="I941" s="61">
        <f t="shared" ref="I941:J941" si="432">I942+I947</f>
        <v>21047.291150000001</v>
      </c>
      <c r="J941" s="61">
        <f t="shared" si="432"/>
        <v>20699.804510000002</v>
      </c>
      <c r="K941" s="61">
        <f t="shared" si="404"/>
        <v>98.348978301254803</v>
      </c>
      <c r="L941" s="61">
        <f t="shared" si="405"/>
        <v>98.349019655196827</v>
      </c>
    </row>
    <row r="942" spans="1:12" ht="33" customHeight="1">
      <c r="A942" s="58" t="s">
        <v>409</v>
      </c>
      <c r="B942" s="59" t="s">
        <v>391</v>
      </c>
      <c r="C942" s="59" t="s">
        <v>19</v>
      </c>
      <c r="D942" s="59" t="s">
        <v>147</v>
      </c>
      <c r="E942" s="59" t="s">
        <v>410</v>
      </c>
      <c r="F942" s="60" t="s">
        <v>0</v>
      </c>
      <c r="G942" s="61">
        <v>7921.7</v>
      </c>
      <c r="H942" s="61">
        <f>H943</f>
        <v>7921.7</v>
      </c>
      <c r="I942" s="61">
        <f t="shared" ref="I942:J945" si="433">I943</f>
        <v>7921.7</v>
      </c>
      <c r="J942" s="61">
        <f t="shared" si="433"/>
        <v>7921.7</v>
      </c>
      <c r="K942" s="61">
        <f t="shared" si="404"/>
        <v>100</v>
      </c>
      <c r="L942" s="61">
        <f t="shared" si="405"/>
        <v>100</v>
      </c>
    </row>
    <row r="943" spans="1:12" ht="30">
      <c r="A943" s="58" t="s">
        <v>411</v>
      </c>
      <c r="B943" s="59" t="s">
        <v>391</v>
      </c>
      <c r="C943" s="59" t="s">
        <v>19</v>
      </c>
      <c r="D943" s="59" t="s">
        <v>147</v>
      </c>
      <c r="E943" s="59" t="s">
        <v>412</v>
      </c>
      <c r="F943" s="60" t="s">
        <v>0</v>
      </c>
      <c r="G943" s="61">
        <v>7921.7</v>
      </c>
      <c r="H943" s="61">
        <f>H944</f>
        <v>7921.7</v>
      </c>
      <c r="I943" s="61">
        <f t="shared" si="433"/>
        <v>7921.7</v>
      </c>
      <c r="J943" s="61">
        <f t="shared" si="433"/>
        <v>7921.7</v>
      </c>
      <c r="K943" s="61">
        <f t="shared" si="404"/>
        <v>100</v>
      </c>
      <c r="L943" s="61">
        <f t="shared" si="405"/>
        <v>100</v>
      </c>
    </row>
    <row r="944" spans="1:12" ht="30">
      <c r="A944" s="58" t="s">
        <v>76</v>
      </c>
      <c r="B944" s="59" t="s">
        <v>391</v>
      </c>
      <c r="C944" s="59" t="s">
        <v>19</v>
      </c>
      <c r="D944" s="59" t="s">
        <v>147</v>
      </c>
      <c r="E944" s="59" t="s">
        <v>413</v>
      </c>
      <c r="F944" s="60" t="s">
        <v>0</v>
      </c>
      <c r="G944" s="61">
        <v>7921.7</v>
      </c>
      <c r="H944" s="61">
        <f>H945</f>
        <v>7921.7</v>
      </c>
      <c r="I944" s="61">
        <f t="shared" si="433"/>
        <v>7921.7</v>
      </c>
      <c r="J944" s="61">
        <f t="shared" si="433"/>
        <v>7921.7</v>
      </c>
      <c r="K944" s="61">
        <f t="shared" si="404"/>
        <v>100</v>
      </c>
      <c r="L944" s="61">
        <f t="shared" si="405"/>
        <v>100</v>
      </c>
    </row>
    <row r="945" spans="1:12" ht="30">
      <c r="A945" s="58" t="s">
        <v>82</v>
      </c>
      <c r="B945" s="59" t="s">
        <v>391</v>
      </c>
      <c r="C945" s="59" t="s">
        <v>19</v>
      </c>
      <c r="D945" s="59" t="s">
        <v>147</v>
      </c>
      <c r="E945" s="59" t="s">
        <v>413</v>
      </c>
      <c r="F945" s="59" t="s">
        <v>83</v>
      </c>
      <c r="G945" s="61">
        <v>7921.7</v>
      </c>
      <c r="H945" s="61">
        <f>H946</f>
        <v>7921.7</v>
      </c>
      <c r="I945" s="61">
        <f t="shared" si="433"/>
        <v>7921.7</v>
      </c>
      <c r="J945" s="61">
        <f t="shared" si="433"/>
        <v>7921.7</v>
      </c>
      <c r="K945" s="61">
        <f t="shared" si="404"/>
        <v>100</v>
      </c>
      <c r="L945" s="61">
        <f t="shared" si="405"/>
        <v>100</v>
      </c>
    </row>
    <row r="946" spans="1:12" ht="15">
      <c r="A946" s="58" t="s">
        <v>272</v>
      </c>
      <c r="B946" s="59" t="s">
        <v>391</v>
      </c>
      <c r="C946" s="59" t="s">
        <v>19</v>
      </c>
      <c r="D946" s="59" t="s">
        <v>147</v>
      </c>
      <c r="E946" s="59" t="s">
        <v>413</v>
      </c>
      <c r="F946" s="59" t="s">
        <v>273</v>
      </c>
      <c r="G946" s="61">
        <v>7921.7</v>
      </c>
      <c r="H946" s="61">
        <v>7921.7</v>
      </c>
      <c r="I946" s="61">
        <v>7921.7</v>
      </c>
      <c r="J946" s="61">
        <v>7921.7</v>
      </c>
      <c r="K946" s="61">
        <f t="shared" si="404"/>
        <v>100</v>
      </c>
      <c r="L946" s="61">
        <f t="shared" si="405"/>
        <v>100</v>
      </c>
    </row>
    <row r="947" spans="1:12" ht="45">
      <c r="A947" s="58" t="s">
        <v>396</v>
      </c>
      <c r="B947" s="59" t="s">
        <v>391</v>
      </c>
      <c r="C947" s="59" t="s">
        <v>19</v>
      </c>
      <c r="D947" s="59" t="s">
        <v>147</v>
      </c>
      <c r="E947" s="59" t="s">
        <v>397</v>
      </c>
      <c r="F947" s="60" t="s">
        <v>0</v>
      </c>
      <c r="G947" s="61">
        <v>13125.6</v>
      </c>
      <c r="H947" s="61">
        <f>H948</f>
        <v>13125.59115</v>
      </c>
      <c r="I947" s="61">
        <f t="shared" ref="I947:J948" si="434">I948</f>
        <v>13125.59115</v>
      </c>
      <c r="J947" s="61">
        <f t="shared" si="434"/>
        <v>12778.104510000001</v>
      </c>
      <c r="K947" s="61">
        <f t="shared" si="404"/>
        <v>97.352536341195844</v>
      </c>
      <c r="L947" s="61">
        <f t="shared" si="405"/>
        <v>97.352601981663895</v>
      </c>
    </row>
    <row r="948" spans="1:12" ht="30">
      <c r="A948" s="58" t="s">
        <v>414</v>
      </c>
      <c r="B948" s="59" t="s">
        <v>391</v>
      </c>
      <c r="C948" s="59" t="s">
        <v>19</v>
      </c>
      <c r="D948" s="59" t="s">
        <v>147</v>
      </c>
      <c r="E948" s="59" t="s">
        <v>415</v>
      </c>
      <c r="F948" s="60" t="s">
        <v>0</v>
      </c>
      <c r="G948" s="61">
        <v>13125.6</v>
      </c>
      <c r="H948" s="61">
        <f>H949</f>
        <v>13125.59115</v>
      </c>
      <c r="I948" s="61">
        <f t="shared" si="434"/>
        <v>13125.59115</v>
      </c>
      <c r="J948" s="61">
        <f t="shared" si="434"/>
        <v>12778.104510000001</v>
      </c>
      <c r="K948" s="61">
        <f t="shared" si="404"/>
        <v>97.352536341195844</v>
      </c>
      <c r="L948" s="61">
        <f t="shared" si="405"/>
        <v>97.352601981663895</v>
      </c>
    </row>
    <row r="949" spans="1:12" ht="30">
      <c r="A949" s="58" t="s">
        <v>58</v>
      </c>
      <c r="B949" s="59" t="s">
        <v>391</v>
      </c>
      <c r="C949" s="59" t="s">
        <v>19</v>
      </c>
      <c r="D949" s="59" t="s">
        <v>147</v>
      </c>
      <c r="E949" s="59" t="s">
        <v>416</v>
      </c>
      <c r="F949" s="60" t="s">
        <v>0</v>
      </c>
      <c r="G949" s="61">
        <v>13125.6</v>
      </c>
      <c r="H949" s="61">
        <f>H950+H952</f>
        <v>13125.59115</v>
      </c>
      <c r="I949" s="61">
        <f t="shared" ref="I949:J949" si="435">I950+I952</f>
        <v>13125.59115</v>
      </c>
      <c r="J949" s="61">
        <f t="shared" si="435"/>
        <v>12778.104510000001</v>
      </c>
      <c r="K949" s="61">
        <f t="shared" si="404"/>
        <v>97.352536341195844</v>
      </c>
      <c r="L949" s="61">
        <f t="shared" si="405"/>
        <v>97.352601981663895</v>
      </c>
    </row>
    <row r="950" spans="1:12" ht="60">
      <c r="A950" s="58" t="s">
        <v>60</v>
      </c>
      <c r="B950" s="59" t="s">
        <v>391</v>
      </c>
      <c r="C950" s="59" t="s">
        <v>19</v>
      </c>
      <c r="D950" s="59" t="s">
        <v>147</v>
      </c>
      <c r="E950" s="59" t="s">
        <v>416</v>
      </c>
      <c r="F950" s="59" t="s">
        <v>61</v>
      </c>
      <c r="G950" s="61">
        <v>9561.6</v>
      </c>
      <c r="H950" s="61">
        <f>H951</f>
        <v>9561.6</v>
      </c>
      <c r="I950" s="61">
        <f t="shared" ref="I950:J950" si="436">I951</f>
        <v>9561.6</v>
      </c>
      <c r="J950" s="61">
        <f t="shared" si="436"/>
        <v>9229.19823</v>
      </c>
      <c r="K950" s="61">
        <f t="shared" si="404"/>
        <v>96.523575865963849</v>
      </c>
      <c r="L950" s="61">
        <f t="shared" si="405"/>
        <v>96.523575865963849</v>
      </c>
    </row>
    <row r="951" spans="1:12" ht="30">
      <c r="A951" s="58" t="s">
        <v>62</v>
      </c>
      <c r="B951" s="59" t="s">
        <v>391</v>
      </c>
      <c r="C951" s="59" t="s">
        <v>19</v>
      </c>
      <c r="D951" s="59" t="s">
        <v>147</v>
      </c>
      <c r="E951" s="59" t="s">
        <v>416</v>
      </c>
      <c r="F951" s="59" t="s">
        <v>63</v>
      </c>
      <c r="G951" s="61">
        <v>9561.6</v>
      </c>
      <c r="H951" s="61">
        <f>7096.77045+633.17955+1831.65</f>
        <v>9561.6</v>
      </c>
      <c r="I951" s="61">
        <f>7096.77045+633.17955+1831.65</f>
        <v>9561.6</v>
      </c>
      <c r="J951" s="61">
        <f>6778.76213+633.17955+1817.25655</f>
        <v>9229.19823</v>
      </c>
      <c r="K951" s="61">
        <f t="shared" si="404"/>
        <v>96.523575865963849</v>
      </c>
      <c r="L951" s="61">
        <f t="shared" si="405"/>
        <v>96.523575865963849</v>
      </c>
    </row>
    <row r="952" spans="1:12" ht="30">
      <c r="A952" s="58" t="s">
        <v>64</v>
      </c>
      <c r="B952" s="59" t="s">
        <v>391</v>
      </c>
      <c r="C952" s="59" t="s">
        <v>19</v>
      </c>
      <c r="D952" s="59" t="s">
        <v>147</v>
      </c>
      <c r="E952" s="59" t="s">
        <v>416</v>
      </c>
      <c r="F952" s="59" t="s">
        <v>65</v>
      </c>
      <c r="G952" s="61">
        <v>3564</v>
      </c>
      <c r="H952" s="61">
        <f>H953</f>
        <v>3563.9911499999998</v>
      </c>
      <c r="I952" s="61">
        <f t="shared" ref="I952:J952" si="437">I953</f>
        <v>3563.9911499999998</v>
      </c>
      <c r="J952" s="61">
        <f t="shared" si="437"/>
        <v>3548.9062800000002</v>
      </c>
      <c r="K952" s="61">
        <f t="shared" si="404"/>
        <v>99.576494949494958</v>
      </c>
      <c r="L952" s="61">
        <f t="shared" si="405"/>
        <v>99.576742214974374</v>
      </c>
    </row>
    <row r="953" spans="1:12" ht="30">
      <c r="A953" s="58" t="s">
        <v>66</v>
      </c>
      <c r="B953" s="59" t="s">
        <v>391</v>
      </c>
      <c r="C953" s="59" t="s">
        <v>19</v>
      </c>
      <c r="D953" s="59" t="s">
        <v>147</v>
      </c>
      <c r="E953" s="59" t="s">
        <v>416</v>
      </c>
      <c r="F953" s="59" t="s">
        <v>67</v>
      </c>
      <c r="G953" s="61">
        <v>3564</v>
      </c>
      <c r="H953" s="61">
        <v>3563.9911499999998</v>
      </c>
      <c r="I953" s="61">
        <v>3563.9911499999998</v>
      </c>
      <c r="J953" s="61">
        <v>3548.9062800000002</v>
      </c>
      <c r="K953" s="61">
        <f t="shared" si="404"/>
        <v>99.576494949494958</v>
      </c>
      <c r="L953" s="61">
        <f t="shared" si="405"/>
        <v>99.576742214974374</v>
      </c>
    </row>
    <row r="954" spans="1:12" ht="15">
      <c r="A954" s="66" t="s">
        <v>0</v>
      </c>
      <c r="B954" s="67" t="s">
        <v>0</v>
      </c>
      <c r="C954" s="60" t="s">
        <v>0</v>
      </c>
      <c r="D954" s="60" t="s">
        <v>0</v>
      </c>
      <c r="E954" s="60" t="s">
        <v>0</v>
      </c>
      <c r="F954" s="60" t="s">
        <v>0</v>
      </c>
      <c r="G954" s="68" t="s">
        <v>0</v>
      </c>
      <c r="H954" s="68"/>
      <c r="I954" s="68"/>
      <c r="J954" s="68"/>
      <c r="K954" s="68"/>
      <c r="L954" s="68"/>
    </row>
    <row r="955" spans="1:12" ht="28.5">
      <c r="A955" s="69" t="s">
        <v>417</v>
      </c>
      <c r="B955" s="70" t="s">
        <v>418</v>
      </c>
      <c r="C955" s="60" t="s">
        <v>0</v>
      </c>
      <c r="D955" s="60" t="s">
        <v>0</v>
      </c>
      <c r="E955" s="60" t="s">
        <v>0</v>
      </c>
      <c r="F955" s="60" t="s">
        <v>0</v>
      </c>
      <c r="G955" s="71">
        <v>17686349</v>
      </c>
      <c r="H955" s="71">
        <f>H956+H986+H1215</f>
        <v>17657849.569899999</v>
      </c>
      <c r="I955" s="71">
        <f>I956+I986+I1215</f>
        <v>17657386.729170002</v>
      </c>
      <c r="J955" s="71">
        <f>J956+J986+J1215</f>
        <v>17645991.929840002</v>
      </c>
      <c r="K955" s="71">
        <f t="shared" si="404"/>
        <v>99.77181797011923</v>
      </c>
      <c r="L955" s="71">
        <f t="shared" si="405"/>
        <v>99.932847768279728</v>
      </c>
    </row>
    <row r="956" spans="1:12" ht="15">
      <c r="A956" s="58" t="s">
        <v>16</v>
      </c>
      <c r="B956" s="59" t="s">
        <v>418</v>
      </c>
      <c r="C956" s="59" t="s">
        <v>17</v>
      </c>
      <c r="D956" s="60" t="s">
        <v>0</v>
      </c>
      <c r="E956" s="60" t="s">
        <v>0</v>
      </c>
      <c r="F956" s="60" t="s">
        <v>0</v>
      </c>
      <c r="G956" s="61">
        <v>9190.7999999999993</v>
      </c>
      <c r="H956" s="61">
        <f>H957+H969</f>
        <v>9916.2479999999996</v>
      </c>
      <c r="I956" s="61">
        <f t="shared" ref="I956:J956" si="438">I957+I969</f>
        <v>9916.2479999999996</v>
      </c>
      <c r="J956" s="61">
        <f t="shared" si="438"/>
        <v>9916.2479999999996</v>
      </c>
      <c r="K956" s="61">
        <f t="shared" si="404"/>
        <v>107.89319754537145</v>
      </c>
      <c r="L956" s="61">
        <f t="shared" si="405"/>
        <v>100</v>
      </c>
    </row>
    <row r="957" spans="1:12" ht="30">
      <c r="A957" s="58" t="s">
        <v>419</v>
      </c>
      <c r="B957" s="59" t="s">
        <v>418</v>
      </c>
      <c r="C957" s="59" t="s">
        <v>17</v>
      </c>
      <c r="D957" s="59" t="s">
        <v>51</v>
      </c>
      <c r="E957" s="60" t="s">
        <v>0</v>
      </c>
      <c r="F957" s="60" t="s">
        <v>0</v>
      </c>
      <c r="G957" s="61">
        <v>300</v>
      </c>
      <c r="H957" s="61">
        <f>H958</f>
        <v>9190.7999999999993</v>
      </c>
      <c r="I957" s="61">
        <f t="shared" ref="I957:J967" si="439">I958</f>
        <v>9190.7999999999993</v>
      </c>
      <c r="J957" s="61">
        <f t="shared" si="439"/>
        <v>9190.7999999999993</v>
      </c>
      <c r="K957" s="61">
        <f t="shared" si="404"/>
        <v>3063.6</v>
      </c>
      <c r="L957" s="61">
        <f t="shared" si="405"/>
        <v>100</v>
      </c>
    </row>
    <row r="958" spans="1:12" ht="30">
      <c r="A958" s="58" t="s">
        <v>112</v>
      </c>
      <c r="B958" s="59" t="s">
        <v>418</v>
      </c>
      <c r="C958" s="59" t="s">
        <v>17</v>
      </c>
      <c r="D958" s="59" t="s">
        <v>51</v>
      </c>
      <c r="E958" s="59" t="s">
        <v>113</v>
      </c>
      <c r="F958" s="60" t="s">
        <v>0</v>
      </c>
      <c r="G958" s="61">
        <v>300</v>
      </c>
      <c r="H958" s="61">
        <f>H965+H959</f>
        <v>9190.7999999999993</v>
      </c>
      <c r="I958" s="61">
        <f t="shared" ref="I958:J958" si="440">I965+I959</f>
        <v>9190.7999999999993</v>
      </c>
      <c r="J958" s="61">
        <f t="shared" si="440"/>
        <v>9190.7999999999993</v>
      </c>
      <c r="K958" s="61">
        <f t="shared" si="404"/>
        <v>3063.6</v>
      </c>
      <c r="L958" s="61">
        <f t="shared" si="405"/>
        <v>100</v>
      </c>
    </row>
    <row r="959" spans="1:12" s="20" customFormat="1" ht="15" customHeight="1">
      <c r="A959" s="43" t="s">
        <v>424</v>
      </c>
      <c r="B959" s="59" t="s">
        <v>418</v>
      </c>
      <c r="C959" s="59" t="s">
        <v>17</v>
      </c>
      <c r="D959" s="59" t="s">
        <v>51</v>
      </c>
      <c r="E959" s="59" t="s">
        <v>425</v>
      </c>
      <c r="F959" s="60"/>
      <c r="G959" s="61"/>
      <c r="H959" s="61">
        <f>H960</f>
        <v>7500</v>
      </c>
      <c r="I959" s="61">
        <f t="shared" ref="I959:J960" si="441">I960</f>
        <v>7500</v>
      </c>
      <c r="J959" s="61">
        <f t="shared" si="441"/>
        <v>7500</v>
      </c>
      <c r="K959" s="61">
        <v>0</v>
      </c>
      <c r="L959" s="61">
        <f t="shared" si="405"/>
        <v>100</v>
      </c>
    </row>
    <row r="960" spans="1:12" s="20" customFormat="1" ht="30">
      <c r="A960" s="58" t="s">
        <v>422</v>
      </c>
      <c r="B960" s="59" t="s">
        <v>418</v>
      </c>
      <c r="C960" s="59" t="s">
        <v>17</v>
      </c>
      <c r="D960" s="59" t="s">
        <v>51</v>
      </c>
      <c r="E960" s="59" t="s">
        <v>426</v>
      </c>
      <c r="F960" s="60"/>
      <c r="G960" s="61"/>
      <c r="H960" s="61">
        <f>H961</f>
        <v>7500</v>
      </c>
      <c r="I960" s="61">
        <f t="shared" si="441"/>
        <v>7500</v>
      </c>
      <c r="J960" s="61">
        <f t="shared" si="441"/>
        <v>7500</v>
      </c>
      <c r="K960" s="61">
        <v>0</v>
      </c>
      <c r="L960" s="61">
        <f t="shared" si="405"/>
        <v>100</v>
      </c>
    </row>
    <row r="961" spans="1:12" s="20" customFormat="1" ht="30">
      <c r="A961" s="58" t="s">
        <v>82</v>
      </c>
      <c r="B961" s="59" t="s">
        <v>418</v>
      </c>
      <c r="C961" s="59" t="s">
        <v>17</v>
      </c>
      <c r="D961" s="59" t="s">
        <v>51</v>
      </c>
      <c r="E961" s="59" t="s">
        <v>426</v>
      </c>
      <c r="F961" s="59">
        <v>600</v>
      </c>
      <c r="G961" s="61"/>
      <c r="H961" s="61">
        <f>H962+H964+H963</f>
        <v>7500</v>
      </c>
      <c r="I961" s="61">
        <f t="shared" ref="I961:J961" si="442">I962+I964+I963</f>
        <v>7500</v>
      </c>
      <c r="J961" s="61">
        <f t="shared" si="442"/>
        <v>7500</v>
      </c>
      <c r="K961" s="61">
        <v>0</v>
      </c>
      <c r="L961" s="61">
        <f t="shared" si="405"/>
        <v>100</v>
      </c>
    </row>
    <row r="962" spans="1:12" s="20" customFormat="1" ht="15">
      <c r="A962" s="58" t="s">
        <v>272</v>
      </c>
      <c r="B962" s="59" t="s">
        <v>418</v>
      </c>
      <c r="C962" s="59" t="s">
        <v>17</v>
      </c>
      <c r="D962" s="59" t="s">
        <v>51</v>
      </c>
      <c r="E962" s="59" t="s">
        <v>426</v>
      </c>
      <c r="F962" s="59">
        <v>610</v>
      </c>
      <c r="G962" s="61"/>
      <c r="H962" s="61">
        <v>3352.85</v>
      </c>
      <c r="I962" s="61">
        <v>3352.85</v>
      </c>
      <c r="J962" s="61">
        <v>3352.85</v>
      </c>
      <c r="K962" s="61">
        <v>0</v>
      </c>
      <c r="L962" s="61">
        <f t="shared" si="405"/>
        <v>100</v>
      </c>
    </row>
    <row r="963" spans="1:12" s="20" customFormat="1" ht="15">
      <c r="A963" s="58" t="s">
        <v>84</v>
      </c>
      <c r="B963" s="59" t="s">
        <v>418</v>
      </c>
      <c r="C963" s="59" t="s">
        <v>17</v>
      </c>
      <c r="D963" s="59" t="s">
        <v>51</v>
      </c>
      <c r="E963" s="59" t="s">
        <v>426</v>
      </c>
      <c r="F963" s="59">
        <v>620</v>
      </c>
      <c r="G963" s="61"/>
      <c r="H963" s="61">
        <v>3954.3</v>
      </c>
      <c r="I963" s="61">
        <v>3954.3</v>
      </c>
      <c r="J963" s="61">
        <v>3954.3</v>
      </c>
      <c r="K963" s="61">
        <v>0</v>
      </c>
      <c r="L963" s="61">
        <f t="shared" si="405"/>
        <v>100</v>
      </c>
    </row>
    <row r="964" spans="1:12" s="20" customFormat="1" ht="30">
      <c r="A964" s="58" t="s">
        <v>196</v>
      </c>
      <c r="B964" s="59" t="s">
        <v>418</v>
      </c>
      <c r="C964" s="59" t="s">
        <v>17</v>
      </c>
      <c r="D964" s="59" t="s">
        <v>51</v>
      </c>
      <c r="E964" s="59" t="s">
        <v>426</v>
      </c>
      <c r="F964" s="59">
        <v>630</v>
      </c>
      <c r="G964" s="61"/>
      <c r="H964" s="61">
        <v>192.85</v>
      </c>
      <c r="I964" s="61">
        <v>192.85</v>
      </c>
      <c r="J964" s="61">
        <v>192.85</v>
      </c>
      <c r="K964" s="61">
        <v>0</v>
      </c>
      <c r="L964" s="61">
        <f t="shared" si="405"/>
        <v>100</v>
      </c>
    </row>
    <row r="965" spans="1:12" ht="45">
      <c r="A965" s="58" t="s">
        <v>420</v>
      </c>
      <c r="B965" s="59" t="s">
        <v>418</v>
      </c>
      <c r="C965" s="59" t="s">
        <v>17</v>
      </c>
      <c r="D965" s="59" t="s">
        <v>51</v>
      </c>
      <c r="E965" s="59" t="s">
        <v>421</v>
      </c>
      <c r="F965" s="60" t="s">
        <v>0</v>
      </c>
      <c r="G965" s="61">
        <v>300</v>
      </c>
      <c r="H965" s="61">
        <f>H966</f>
        <v>1690.8</v>
      </c>
      <c r="I965" s="61">
        <f t="shared" si="439"/>
        <v>1690.8</v>
      </c>
      <c r="J965" s="61">
        <f t="shared" si="439"/>
        <v>1690.8</v>
      </c>
      <c r="K965" s="61">
        <f t="shared" si="404"/>
        <v>563.6</v>
      </c>
      <c r="L965" s="61">
        <f t="shared" si="405"/>
        <v>100</v>
      </c>
    </row>
    <row r="966" spans="1:12" ht="30">
      <c r="A966" s="58" t="s">
        <v>422</v>
      </c>
      <c r="B966" s="59" t="s">
        <v>418</v>
      </c>
      <c r="C966" s="59" t="s">
        <v>17</v>
      </c>
      <c r="D966" s="59" t="s">
        <v>51</v>
      </c>
      <c r="E966" s="59" t="s">
        <v>423</v>
      </c>
      <c r="F966" s="60" t="s">
        <v>0</v>
      </c>
      <c r="G966" s="61">
        <v>300</v>
      </c>
      <c r="H966" s="61">
        <f>H967</f>
        <v>1690.8</v>
      </c>
      <c r="I966" s="61">
        <f t="shared" si="439"/>
        <v>1690.8</v>
      </c>
      <c r="J966" s="61">
        <f t="shared" si="439"/>
        <v>1690.8</v>
      </c>
      <c r="K966" s="61">
        <f t="shared" si="404"/>
        <v>563.6</v>
      </c>
      <c r="L966" s="61">
        <f t="shared" si="405"/>
        <v>100</v>
      </c>
    </row>
    <row r="967" spans="1:12" ht="30">
      <c r="A967" s="58" t="s">
        <v>82</v>
      </c>
      <c r="B967" s="59" t="s">
        <v>418</v>
      </c>
      <c r="C967" s="59" t="s">
        <v>17</v>
      </c>
      <c r="D967" s="59" t="s">
        <v>51</v>
      </c>
      <c r="E967" s="59" t="s">
        <v>423</v>
      </c>
      <c r="F967" s="59" t="s">
        <v>83</v>
      </c>
      <c r="G967" s="61">
        <v>300</v>
      </c>
      <c r="H967" s="61">
        <f>H968</f>
        <v>1690.8</v>
      </c>
      <c r="I967" s="61">
        <f t="shared" si="439"/>
        <v>1690.8</v>
      </c>
      <c r="J967" s="61">
        <f t="shared" si="439"/>
        <v>1690.8</v>
      </c>
      <c r="K967" s="61">
        <f t="shared" ref="K967:K1068" si="443">J967/G967*100</f>
        <v>563.6</v>
      </c>
      <c r="L967" s="61">
        <f t="shared" ref="L967:L1068" si="444">J967/H967*100</f>
        <v>100</v>
      </c>
    </row>
    <row r="968" spans="1:12" ht="15">
      <c r="A968" s="58" t="s">
        <v>272</v>
      </c>
      <c r="B968" s="59" t="s">
        <v>418</v>
      </c>
      <c r="C968" s="59" t="s">
        <v>17</v>
      </c>
      <c r="D968" s="59" t="s">
        <v>51</v>
      </c>
      <c r="E968" s="59" t="s">
        <v>423</v>
      </c>
      <c r="F968" s="59" t="s">
        <v>273</v>
      </c>
      <c r="G968" s="61">
        <v>300</v>
      </c>
      <c r="H968" s="61">
        <v>1690.8</v>
      </c>
      <c r="I968" s="61">
        <v>1690.8</v>
      </c>
      <c r="J968" s="61">
        <v>1690.8</v>
      </c>
      <c r="K968" s="61">
        <f t="shared" si="443"/>
        <v>563.6</v>
      </c>
      <c r="L968" s="61">
        <f t="shared" si="444"/>
        <v>100</v>
      </c>
    </row>
    <row r="969" spans="1:12" ht="15">
      <c r="A969" s="58" t="s">
        <v>361</v>
      </c>
      <c r="B969" s="59" t="s">
        <v>418</v>
      </c>
      <c r="C969" s="59" t="s">
        <v>17</v>
      </c>
      <c r="D969" s="59" t="s">
        <v>362</v>
      </c>
      <c r="E969" s="60" t="s">
        <v>0</v>
      </c>
      <c r="F969" s="60" t="s">
        <v>0</v>
      </c>
      <c r="G969" s="61">
        <v>8890.7999999999993</v>
      </c>
      <c r="H969" s="61">
        <f>H970+H979</f>
        <v>725.44799999999998</v>
      </c>
      <c r="I969" s="61">
        <f t="shared" ref="I969:J969" si="445">I970+I979</f>
        <v>725.44799999999998</v>
      </c>
      <c r="J969" s="61">
        <f t="shared" si="445"/>
        <v>725.44799999999998</v>
      </c>
      <c r="K969" s="61">
        <f t="shared" si="443"/>
        <v>8.1595356998245379</v>
      </c>
      <c r="L969" s="61">
        <f t="shared" si="444"/>
        <v>100</v>
      </c>
    </row>
    <row r="970" spans="1:12" ht="30">
      <c r="A970" s="58" t="s">
        <v>112</v>
      </c>
      <c r="B970" s="59" t="s">
        <v>418</v>
      </c>
      <c r="C970" s="59" t="s">
        <v>17</v>
      </c>
      <c r="D970" s="59" t="s">
        <v>362</v>
      </c>
      <c r="E970" s="59" t="s">
        <v>113</v>
      </c>
      <c r="F970" s="60" t="s">
        <v>0</v>
      </c>
      <c r="G970" s="61">
        <v>8890.7999999999993</v>
      </c>
      <c r="H970" s="61">
        <f>H971+H975</f>
        <v>0</v>
      </c>
      <c r="I970" s="61">
        <f t="shared" ref="I970:J970" si="446">I971+I975</f>
        <v>0</v>
      </c>
      <c r="J970" s="61">
        <f t="shared" si="446"/>
        <v>0</v>
      </c>
      <c r="K970" s="61">
        <f t="shared" si="443"/>
        <v>0</v>
      </c>
      <c r="L970" s="61">
        <v>0</v>
      </c>
    </row>
    <row r="971" spans="1:12" ht="30">
      <c r="A971" s="58" t="s">
        <v>424</v>
      </c>
      <c r="B971" s="59" t="s">
        <v>418</v>
      </c>
      <c r="C971" s="59" t="s">
        <v>17</v>
      </c>
      <c r="D971" s="59" t="s">
        <v>362</v>
      </c>
      <c r="E971" s="59" t="s">
        <v>425</v>
      </c>
      <c r="F971" s="60" t="s">
        <v>0</v>
      </c>
      <c r="G971" s="61">
        <v>7500</v>
      </c>
      <c r="H971" s="61">
        <f>H972</f>
        <v>0</v>
      </c>
      <c r="I971" s="61">
        <f t="shared" ref="I971:J973" si="447">I972</f>
        <v>0</v>
      </c>
      <c r="J971" s="61">
        <f t="shared" si="447"/>
        <v>0</v>
      </c>
      <c r="K971" s="61">
        <f t="shared" si="443"/>
        <v>0</v>
      </c>
      <c r="L971" s="61">
        <v>0</v>
      </c>
    </row>
    <row r="972" spans="1:12" ht="30">
      <c r="A972" s="58" t="s">
        <v>422</v>
      </c>
      <c r="B972" s="59" t="s">
        <v>418</v>
      </c>
      <c r="C972" s="59" t="s">
        <v>17</v>
      </c>
      <c r="D972" s="59" t="s">
        <v>362</v>
      </c>
      <c r="E972" s="59" t="s">
        <v>426</v>
      </c>
      <c r="F972" s="60" t="s">
        <v>0</v>
      </c>
      <c r="G972" s="61">
        <v>7500</v>
      </c>
      <c r="H972" s="61">
        <f>H973</f>
        <v>0</v>
      </c>
      <c r="I972" s="61">
        <f t="shared" si="447"/>
        <v>0</v>
      </c>
      <c r="J972" s="61">
        <f t="shared" si="447"/>
        <v>0</v>
      </c>
      <c r="K972" s="61">
        <f t="shared" si="443"/>
        <v>0</v>
      </c>
      <c r="L972" s="61">
        <v>0</v>
      </c>
    </row>
    <row r="973" spans="1:12" ht="30">
      <c r="A973" s="58" t="s">
        <v>82</v>
      </c>
      <c r="B973" s="59" t="s">
        <v>418</v>
      </c>
      <c r="C973" s="59" t="s">
        <v>17</v>
      </c>
      <c r="D973" s="59" t="s">
        <v>362</v>
      </c>
      <c r="E973" s="59" t="s">
        <v>426</v>
      </c>
      <c r="F973" s="59" t="s">
        <v>83</v>
      </c>
      <c r="G973" s="61">
        <v>7500</v>
      </c>
      <c r="H973" s="61">
        <f>H974</f>
        <v>0</v>
      </c>
      <c r="I973" s="61">
        <f t="shared" si="447"/>
        <v>0</v>
      </c>
      <c r="J973" s="61">
        <f t="shared" si="447"/>
        <v>0</v>
      </c>
      <c r="K973" s="61">
        <f t="shared" si="443"/>
        <v>0</v>
      </c>
      <c r="L973" s="61">
        <v>0</v>
      </c>
    </row>
    <row r="974" spans="1:12" ht="36" customHeight="1">
      <c r="A974" s="58" t="s">
        <v>196</v>
      </c>
      <c r="B974" s="59" t="s">
        <v>418</v>
      </c>
      <c r="C974" s="59" t="s">
        <v>17</v>
      </c>
      <c r="D974" s="59" t="s">
        <v>362</v>
      </c>
      <c r="E974" s="59" t="s">
        <v>426</v>
      </c>
      <c r="F974" s="59" t="s">
        <v>197</v>
      </c>
      <c r="G974" s="61">
        <v>7500</v>
      </c>
      <c r="H974" s="61">
        <v>0</v>
      </c>
      <c r="I974" s="61">
        <v>0</v>
      </c>
      <c r="J974" s="61">
        <v>0</v>
      </c>
      <c r="K974" s="61">
        <f t="shared" si="443"/>
        <v>0</v>
      </c>
      <c r="L974" s="61">
        <v>0</v>
      </c>
    </row>
    <row r="975" spans="1:12" ht="45">
      <c r="A975" s="58" t="s">
        <v>420</v>
      </c>
      <c r="B975" s="59" t="s">
        <v>418</v>
      </c>
      <c r="C975" s="59" t="s">
        <v>17</v>
      </c>
      <c r="D975" s="59" t="s">
        <v>362</v>
      </c>
      <c r="E975" s="59" t="s">
        <v>421</v>
      </c>
      <c r="F975" s="60" t="s">
        <v>0</v>
      </c>
      <c r="G975" s="61">
        <v>1390.8</v>
      </c>
      <c r="H975" s="61">
        <f>H976</f>
        <v>0</v>
      </c>
      <c r="I975" s="61">
        <f t="shared" ref="I975:J977" si="448">I976</f>
        <v>0</v>
      </c>
      <c r="J975" s="61">
        <f t="shared" si="448"/>
        <v>0</v>
      </c>
      <c r="K975" s="61">
        <f t="shared" si="443"/>
        <v>0</v>
      </c>
      <c r="L975" s="61">
        <v>0</v>
      </c>
    </row>
    <row r="976" spans="1:12" ht="30">
      <c r="A976" s="58" t="s">
        <v>422</v>
      </c>
      <c r="B976" s="59" t="s">
        <v>418</v>
      </c>
      <c r="C976" s="59" t="s">
        <v>17</v>
      </c>
      <c r="D976" s="59" t="s">
        <v>362</v>
      </c>
      <c r="E976" s="59" t="s">
        <v>423</v>
      </c>
      <c r="F976" s="60" t="s">
        <v>0</v>
      </c>
      <c r="G976" s="61">
        <v>1390.8</v>
      </c>
      <c r="H976" s="61">
        <f>H977</f>
        <v>0</v>
      </c>
      <c r="I976" s="61">
        <f t="shared" si="448"/>
        <v>0</v>
      </c>
      <c r="J976" s="61">
        <f t="shared" si="448"/>
        <v>0</v>
      </c>
      <c r="K976" s="61">
        <f t="shared" si="443"/>
        <v>0</v>
      </c>
      <c r="L976" s="61">
        <v>0</v>
      </c>
    </row>
    <row r="977" spans="1:12" ht="30">
      <c r="A977" s="58" t="s">
        <v>82</v>
      </c>
      <c r="B977" s="59" t="s">
        <v>418</v>
      </c>
      <c r="C977" s="59" t="s">
        <v>17</v>
      </c>
      <c r="D977" s="59" t="s">
        <v>362</v>
      </c>
      <c r="E977" s="59" t="s">
        <v>423</v>
      </c>
      <c r="F977" s="59" t="s">
        <v>83</v>
      </c>
      <c r="G977" s="61">
        <v>1390.8</v>
      </c>
      <c r="H977" s="61">
        <f>H978</f>
        <v>0</v>
      </c>
      <c r="I977" s="61">
        <f t="shared" si="448"/>
        <v>0</v>
      </c>
      <c r="J977" s="61">
        <f t="shared" si="448"/>
        <v>0</v>
      </c>
      <c r="K977" s="61">
        <f t="shared" si="443"/>
        <v>0</v>
      </c>
      <c r="L977" s="61">
        <v>0</v>
      </c>
    </row>
    <row r="978" spans="1:12" ht="15">
      <c r="A978" s="58" t="s">
        <v>272</v>
      </c>
      <c r="B978" s="59" t="s">
        <v>418</v>
      </c>
      <c r="C978" s="59" t="s">
        <v>17</v>
      </c>
      <c r="D978" s="59" t="s">
        <v>362</v>
      </c>
      <c r="E978" s="59" t="s">
        <v>423</v>
      </c>
      <c r="F978" s="59" t="s">
        <v>273</v>
      </c>
      <c r="G978" s="61">
        <v>1390.8</v>
      </c>
      <c r="H978" s="61">
        <v>0</v>
      </c>
      <c r="I978" s="61">
        <v>0</v>
      </c>
      <c r="J978" s="61">
        <v>0</v>
      </c>
      <c r="K978" s="61">
        <f t="shared" si="443"/>
        <v>0</v>
      </c>
      <c r="L978" s="61">
        <v>0</v>
      </c>
    </row>
    <row r="979" spans="1:12" s="20" customFormat="1" ht="51" customHeight="1">
      <c r="A979" s="58" t="s">
        <v>1153</v>
      </c>
      <c r="B979" s="59" t="s">
        <v>418</v>
      </c>
      <c r="C979" s="59" t="s">
        <v>17</v>
      </c>
      <c r="D979" s="59" t="s">
        <v>362</v>
      </c>
      <c r="E979" s="59" t="s">
        <v>1148</v>
      </c>
      <c r="F979" s="59"/>
      <c r="G979" s="61"/>
      <c r="H979" s="61">
        <f>H980</f>
        <v>725.44799999999998</v>
      </c>
      <c r="I979" s="61">
        <f t="shared" ref="I979:J981" si="449">I980</f>
        <v>725.44799999999998</v>
      </c>
      <c r="J979" s="61">
        <f t="shared" si="449"/>
        <v>725.44799999999998</v>
      </c>
      <c r="K979" s="61">
        <v>0</v>
      </c>
      <c r="L979" s="61">
        <f t="shared" si="444"/>
        <v>100</v>
      </c>
    </row>
    <row r="980" spans="1:12" s="20" customFormat="1" ht="56.25" customHeight="1">
      <c r="A980" s="58" t="s">
        <v>1166</v>
      </c>
      <c r="B980" s="59" t="s">
        <v>418</v>
      </c>
      <c r="C980" s="59" t="s">
        <v>17</v>
      </c>
      <c r="D980" s="59" t="s">
        <v>362</v>
      </c>
      <c r="E980" s="59" t="s">
        <v>1163</v>
      </c>
      <c r="F980" s="59"/>
      <c r="G980" s="61"/>
      <c r="H980" s="61">
        <f>H981</f>
        <v>725.44799999999998</v>
      </c>
      <c r="I980" s="61">
        <f t="shared" si="449"/>
        <v>725.44799999999998</v>
      </c>
      <c r="J980" s="61">
        <f t="shared" si="449"/>
        <v>725.44799999999998</v>
      </c>
      <c r="K980" s="61">
        <v>0</v>
      </c>
      <c r="L980" s="61">
        <f t="shared" si="444"/>
        <v>100</v>
      </c>
    </row>
    <row r="981" spans="1:12" s="20" customFormat="1" ht="50.25" customHeight="1">
      <c r="A981" s="58" t="s">
        <v>1165</v>
      </c>
      <c r="B981" s="59" t="s">
        <v>418</v>
      </c>
      <c r="C981" s="59" t="s">
        <v>17</v>
      </c>
      <c r="D981" s="59" t="s">
        <v>362</v>
      </c>
      <c r="E981" s="59" t="s">
        <v>1164</v>
      </c>
      <c r="F981" s="59"/>
      <c r="G981" s="61"/>
      <c r="H981" s="61">
        <f>H982</f>
        <v>725.44799999999998</v>
      </c>
      <c r="I981" s="61">
        <f t="shared" si="449"/>
        <v>725.44799999999998</v>
      </c>
      <c r="J981" s="61">
        <f t="shared" si="449"/>
        <v>725.44799999999998</v>
      </c>
      <c r="K981" s="61">
        <v>0</v>
      </c>
      <c r="L981" s="61">
        <f t="shared" si="444"/>
        <v>100</v>
      </c>
    </row>
    <row r="982" spans="1:12" s="20" customFormat="1" ht="30">
      <c r="A982" s="58" t="s">
        <v>82</v>
      </c>
      <c r="B982" s="59" t="s">
        <v>418</v>
      </c>
      <c r="C982" s="59" t="s">
        <v>17</v>
      </c>
      <c r="D982" s="59" t="s">
        <v>362</v>
      </c>
      <c r="E982" s="59" t="s">
        <v>1164</v>
      </c>
      <c r="F982" s="59">
        <v>600</v>
      </c>
      <c r="G982" s="61"/>
      <c r="H982" s="61">
        <f>H983+H984</f>
        <v>725.44799999999998</v>
      </c>
      <c r="I982" s="61">
        <f t="shared" ref="I982:J982" si="450">I983+I984</f>
        <v>725.44799999999998</v>
      </c>
      <c r="J982" s="61">
        <f t="shared" si="450"/>
        <v>725.44799999999998</v>
      </c>
      <c r="K982" s="61">
        <v>0</v>
      </c>
      <c r="L982" s="61">
        <f t="shared" si="444"/>
        <v>100</v>
      </c>
    </row>
    <row r="983" spans="1:12" s="20" customFormat="1" ht="15">
      <c r="A983" s="58" t="s">
        <v>272</v>
      </c>
      <c r="B983" s="59" t="s">
        <v>418</v>
      </c>
      <c r="C983" s="59" t="s">
        <v>17</v>
      </c>
      <c r="D983" s="59" t="s">
        <v>362</v>
      </c>
      <c r="E983" s="59" t="s">
        <v>1164</v>
      </c>
      <c r="F983" s="59">
        <v>610</v>
      </c>
      <c r="G983" s="61"/>
      <c r="H983" s="61">
        <v>159.88999999999999</v>
      </c>
      <c r="I983" s="61">
        <v>159.88999999999999</v>
      </c>
      <c r="J983" s="61">
        <v>159.88999999999999</v>
      </c>
      <c r="K983" s="61">
        <v>0</v>
      </c>
      <c r="L983" s="61">
        <f t="shared" si="444"/>
        <v>100</v>
      </c>
    </row>
    <row r="984" spans="1:12" ht="15">
      <c r="A984" s="58" t="s">
        <v>84</v>
      </c>
      <c r="B984" s="59" t="s">
        <v>418</v>
      </c>
      <c r="C984" s="59" t="s">
        <v>17</v>
      </c>
      <c r="D984" s="59" t="s">
        <v>362</v>
      </c>
      <c r="E984" s="59" t="s">
        <v>1164</v>
      </c>
      <c r="F984" s="60">
        <v>620</v>
      </c>
      <c r="G984" s="63" t="s">
        <v>0</v>
      </c>
      <c r="H984" s="63">
        <v>565.55799999999999</v>
      </c>
      <c r="I984" s="63">
        <v>565.55799999999999</v>
      </c>
      <c r="J984" s="63">
        <v>565.55799999999999</v>
      </c>
      <c r="K984" s="63">
        <v>0</v>
      </c>
      <c r="L984" s="61">
        <f t="shared" si="444"/>
        <v>100</v>
      </c>
    </row>
    <row r="985" spans="1:12" s="20" customFormat="1" ht="15">
      <c r="A985" s="62"/>
      <c r="B985" s="59"/>
      <c r="C985" s="59"/>
      <c r="D985" s="59"/>
      <c r="E985" s="59"/>
      <c r="F985" s="60"/>
      <c r="G985" s="63"/>
      <c r="H985" s="63"/>
      <c r="I985" s="63"/>
      <c r="J985" s="63"/>
      <c r="K985" s="63"/>
      <c r="L985" s="63"/>
    </row>
    <row r="986" spans="1:12" ht="15">
      <c r="A986" s="58" t="s">
        <v>109</v>
      </c>
      <c r="B986" s="59" t="s">
        <v>418</v>
      </c>
      <c r="C986" s="59" t="s">
        <v>110</v>
      </c>
      <c r="D986" s="60" t="s">
        <v>0</v>
      </c>
      <c r="E986" s="60" t="s">
        <v>0</v>
      </c>
      <c r="F986" s="60" t="s">
        <v>0</v>
      </c>
      <c r="G986" s="61">
        <v>16483937.4</v>
      </c>
      <c r="H986" s="61">
        <f>H992+H1035+H1059+H1068+H1075+H1085+H987</f>
        <v>16454132.86726</v>
      </c>
      <c r="I986" s="61">
        <f>I992+I1035+I1059+I1068+I1075+I1085+I987</f>
        <v>16453876.161040001</v>
      </c>
      <c r="J986" s="61">
        <f>J992+J1035+J1059+J1068+J1075+J1085+J987</f>
        <v>16453216.863990003</v>
      </c>
      <c r="K986" s="61">
        <f t="shared" si="443"/>
        <v>99.813633507186225</v>
      </c>
      <c r="L986" s="61">
        <f t="shared" si="444"/>
        <v>99.994432989709111</v>
      </c>
    </row>
    <row r="987" spans="1:12" s="20" customFormat="1" ht="15">
      <c r="A987" s="43" t="s">
        <v>111</v>
      </c>
      <c r="B987" s="59" t="s">
        <v>418</v>
      </c>
      <c r="C987" s="59" t="s">
        <v>110</v>
      </c>
      <c r="D987" s="72" t="s">
        <v>17</v>
      </c>
      <c r="E987" s="60"/>
      <c r="F987" s="60"/>
      <c r="G987" s="61"/>
      <c r="H987" s="61">
        <f>H988</f>
        <v>2442.44535</v>
      </c>
      <c r="I987" s="61">
        <f t="shared" ref="I987:J990" si="451">I988</f>
        <v>2442.44535</v>
      </c>
      <c r="J987" s="61">
        <f t="shared" si="451"/>
        <v>2442.44535</v>
      </c>
      <c r="K987" s="61">
        <v>0</v>
      </c>
      <c r="L987" s="61">
        <f t="shared" si="444"/>
        <v>100</v>
      </c>
    </row>
    <row r="988" spans="1:12" s="20" customFormat="1" ht="15">
      <c r="A988" s="58" t="s">
        <v>641</v>
      </c>
      <c r="B988" s="59" t="s">
        <v>418</v>
      </c>
      <c r="C988" s="59" t="s">
        <v>110</v>
      </c>
      <c r="D988" s="72" t="s">
        <v>17</v>
      </c>
      <c r="E988" s="60" t="s">
        <v>642</v>
      </c>
      <c r="F988" s="60"/>
      <c r="G988" s="61"/>
      <c r="H988" s="61">
        <f>H989</f>
        <v>2442.44535</v>
      </c>
      <c r="I988" s="61">
        <f t="shared" si="451"/>
        <v>2442.44535</v>
      </c>
      <c r="J988" s="61">
        <f t="shared" si="451"/>
        <v>2442.44535</v>
      </c>
      <c r="K988" s="61">
        <v>0</v>
      </c>
      <c r="L988" s="61">
        <f t="shared" si="444"/>
        <v>100</v>
      </c>
    </row>
    <row r="989" spans="1:12" s="20" customFormat="1" ht="15">
      <c r="A989" s="58" t="s">
        <v>641</v>
      </c>
      <c r="B989" s="59" t="s">
        <v>418</v>
      </c>
      <c r="C989" s="59" t="s">
        <v>110</v>
      </c>
      <c r="D989" s="72" t="s">
        <v>17</v>
      </c>
      <c r="E989" s="60" t="s">
        <v>643</v>
      </c>
      <c r="F989" s="60"/>
      <c r="G989" s="61"/>
      <c r="H989" s="61">
        <f>H990</f>
        <v>2442.44535</v>
      </c>
      <c r="I989" s="61">
        <f t="shared" si="451"/>
        <v>2442.44535</v>
      </c>
      <c r="J989" s="61">
        <f t="shared" si="451"/>
        <v>2442.44535</v>
      </c>
      <c r="K989" s="61">
        <v>0</v>
      </c>
      <c r="L989" s="61">
        <f t="shared" si="444"/>
        <v>100</v>
      </c>
    </row>
    <row r="990" spans="1:12" s="20" customFormat="1" ht="15">
      <c r="A990" s="58" t="s">
        <v>26</v>
      </c>
      <c r="B990" s="59" t="s">
        <v>418</v>
      </c>
      <c r="C990" s="59" t="s">
        <v>110</v>
      </c>
      <c r="D990" s="72" t="s">
        <v>17</v>
      </c>
      <c r="E990" s="60" t="s">
        <v>643</v>
      </c>
      <c r="F990" s="79">
        <v>500</v>
      </c>
      <c r="G990" s="61"/>
      <c r="H990" s="61">
        <f>H991</f>
        <v>2442.44535</v>
      </c>
      <c r="I990" s="61">
        <f t="shared" si="451"/>
        <v>2442.44535</v>
      </c>
      <c r="J990" s="61">
        <f t="shared" si="451"/>
        <v>2442.44535</v>
      </c>
      <c r="K990" s="61">
        <v>0</v>
      </c>
      <c r="L990" s="61">
        <f t="shared" si="444"/>
        <v>100</v>
      </c>
    </row>
    <row r="991" spans="1:12" s="20" customFormat="1" ht="15">
      <c r="A991" s="58" t="s">
        <v>202</v>
      </c>
      <c r="B991" s="59" t="s">
        <v>418</v>
      </c>
      <c r="C991" s="59" t="s">
        <v>110</v>
      </c>
      <c r="D991" s="72" t="s">
        <v>17</v>
      </c>
      <c r="E991" s="60" t="s">
        <v>643</v>
      </c>
      <c r="F991" s="60">
        <v>540</v>
      </c>
      <c r="G991" s="61"/>
      <c r="H991" s="61">
        <v>2442.44535</v>
      </c>
      <c r="I991" s="61">
        <v>2442.44535</v>
      </c>
      <c r="J991" s="61">
        <v>2442.44535</v>
      </c>
      <c r="K991" s="61">
        <v>0</v>
      </c>
      <c r="L991" s="61">
        <f t="shared" si="444"/>
        <v>100</v>
      </c>
    </row>
    <row r="992" spans="1:12" ht="15">
      <c r="A992" s="58" t="s">
        <v>119</v>
      </c>
      <c r="B992" s="59" t="s">
        <v>418</v>
      </c>
      <c r="C992" s="59" t="s">
        <v>110</v>
      </c>
      <c r="D992" s="72" t="s">
        <v>106</v>
      </c>
      <c r="E992" s="60" t="s">
        <v>0</v>
      </c>
      <c r="F992" s="60" t="s">
        <v>0</v>
      </c>
      <c r="G992" s="61">
        <v>13615277.5</v>
      </c>
      <c r="H992" s="61">
        <f>H993+H1029</f>
        <v>13547301.972819999</v>
      </c>
      <c r="I992" s="61">
        <f t="shared" ref="I992:J992" si="452">I993+I1029</f>
        <v>13547301.972819999</v>
      </c>
      <c r="J992" s="61">
        <f t="shared" si="452"/>
        <v>13547141.204200001</v>
      </c>
      <c r="K992" s="61">
        <f t="shared" si="443"/>
        <v>99.499559992075092</v>
      </c>
      <c r="L992" s="61">
        <f t="shared" si="444"/>
        <v>99.998813279424041</v>
      </c>
    </row>
    <row r="993" spans="1:12" ht="36.75" customHeight="1">
      <c r="A993" s="58" t="s">
        <v>112</v>
      </c>
      <c r="B993" s="59" t="s">
        <v>418</v>
      </c>
      <c r="C993" s="59" t="s">
        <v>110</v>
      </c>
      <c r="D993" s="59" t="s">
        <v>106</v>
      </c>
      <c r="E993" s="59" t="s">
        <v>113</v>
      </c>
      <c r="F993" s="60" t="s">
        <v>0</v>
      </c>
      <c r="G993" s="61">
        <v>13615277.5</v>
      </c>
      <c r="H993" s="61">
        <f>H994+H1007+H1011+H1019+H1015</f>
        <v>13523728.96864</v>
      </c>
      <c r="I993" s="61">
        <f>I994+I1007+I1011+I1019+I1015</f>
        <v>13523728.96864</v>
      </c>
      <c r="J993" s="61">
        <f>J994+J1007+J1011+J1019+J1015</f>
        <v>13523724.699020002</v>
      </c>
      <c r="K993" s="61">
        <f t="shared" si="443"/>
        <v>99.327573007748114</v>
      </c>
      <c r="L993" s="61">
        <f t="shared" si="444"/>
        <v>99.999968428678159</v>
      </c>
    </row>
    <row r="994" spans="1:12" ht="31.5" customHeight="1">
      <c r="A994" s="58" t="s">
        <v>427</v>
      </c>
      <c r="B994" s="59" t="s">
        <v>418</v>
      </c>
      <c r="C994" s="59" t="s">
        <v>110</v>
      </c>
      <c r="D994" s="59" t="s">
        <v>106</v>
      </c>
      <c r="E994" s="59" t="s">
        <v>428</v>
      </c>
      <c r="F994" s="60" t="s">
        <v>0</v>
      </c>
      <c r="G994" s="61">
        <v>12084336.9</v>
      </c>
      <c r="H994" s="61">
        <f>H995+H998+H1001+H1004</f>
        <v>11955190.354</v>
      </c>
      <c r="I994" s="61">
        <f t="shared" ref="I994:J994" si="453">I995+I998+I1001+I1004</f>
        <v>11955190.354</v>
      </c>
      <c r="J994" s="61">
        <f t="shared" si="453"/>
        <v>11955186.084390001</v>
      </c>
      <c r="K994" s="61">
        <f t="shared" si="443"/>
        <v>98.931254427290924</v>
      </c>
      <c r="L994" s="61">
        <f t="shared" si="444"/>
        <v>99.999964286557784</v>
      </c>
    </row>
    <row r="995" spans="1:12" ht="47.25" customHeight="1">
      <c r="A995" s="58" t="s">
        <v>120</v>
      </c>
      <c r="B995" s="59" t="s">
        <v>418</v>
      </c>
      <c r="C995" s="59" t="s">
        <v>110</v>
      </c>
      <c r="D995" s="59" t="s">
        <v>106</v>
      </c>
      <c r="E995" s="59" t="s">
        <v>429</v>
      </c>
      <c r="F995" s="60" t="s">
        <v>0</v>
      </c>
      <c r="G995" s="61">
        <v>152133.4</v>
      </c>
      <c r="H995" s="61">
        <f>H996</f>
        <v>19900</v>
      </c>
      <c r="I995" s="61">
        <f t="shared" ref="I995:J996" si="454">I996</f>
        <v>19900</v>
      </c>
      <c r="J995" s="61">
        <f t="shared" si="454"/>
        <v>19900</v>
      </c>
      <c r="K995" s="61">
        <f t="shared" si="443"/>
        <v>13.080625293328094</v>
      </c>
      <c r="L995" s="61">
        <f t="shared" si="444"/>
        <v>100</v>
      </c>
    </row>
    <row r="996" spans="1:12" ht="33.75" customHeight="1">
      <c r="A996" s="58" t="s">
        <v>64</v>
      </c>
      <c r="B996" s="59" t="s">
        <v>418</v>
      </c>
      <c r="C996" s="59" t="s">
        <v>110</v>
      </c>
      <c r="D996" s="59" t="s">
        <v>106</v>
      </c>
      <c r="E996" s="59" t="s">
        <v>429</v>
      </c>
      <c r="F996" s="59" t="s">
        <v>65</v>
      </c>
      <c r="G996" s="61">
        <v>152133.4</v>
      </c>
      <c r="H996" s="61">
        <f>H997</f>
        <v>19900</v>
      </c>
      <c r="I996" s="61">
        <f t="shared" si="454"/>
        <v>19900</v>
      </c>
      <c r="J996" s="61">
        <f t="shared" si="454"/>
        <v>19900</v>
      </c>
      <c r="K996" s="61">
        <f t="shared" si="443"/>
        <v>13.080625293328094</v>
      </c>
      <c r="L996" s="61">
        <f t="shared" si="444"/>
        <v>100</v>
      </c>
    </row>
    <row r="997" spans="1:12" ht="34.5" customHeight="1">
      <c r="A997" s="58" t="s">
        <v>66</v>
      </c>
      <c r="B997" s="59" t="s">
        <v>418</v>
      </c>
      <c r="C997" s="59" t="s">
        <v>110</v>
      </c>
      <c r="D997" s="59" t="s">
        <v>106</v>
      </c>
      <c r="E997" s="59" t="s">
        <v>429</v>
      </c>
      <c r="F997" s="59" t="s">
        <v>67</v>
      </c>
      <c r="G997" s="61">
        <v>152133.4</v>
      </c>
      <c r="H997" s="61">
        <v>19900</v>
      </c>
      <c r="I997" s="61">
        <v>19900</v>
      </c>
      <c r="J997" s="61">
        <v>19900</v>
      </c>
      <c r="K997" s="61">
        <f t="shared" si="443"/>
        <v>13.080625293328094</v>
      </c>
      <c r="L997" s="61">
        <f t="shared" si="444"/>
        <v>100</v>
      </c>
    </row>
    <row r="998" spans="1:12" ht="33" customHeight="1">
      <c r="A998" s="58" t="s">
        <v>76</v>
      </c>
      <c r="B998" s="59" t="s">
        <v>418</v>
      </c>
      <c r="C998" s="59" t="s">
        <v>110</v>
      </c>
      <c r="D998" s="59" t="s">
        <v>106</v>
      </c>
      <c r="E998" s="59" t="s">
        <v>430</v>
      </c>
      <c r="F998" s="60" t="s">
        <v>0</v>
      </c>
      <c r="G998" s="61">
        <v>205850.4</v>
      </c>
      <c r="H998" s="61">
        <f>H999</f>
        <v>208937.25399999999</v>
      </c>
      <c r="I998" s="61">
        <f t="shared" ref="I998:J999" si="455">I999</f>
        <v>208937.25399999999</v>
      </c>
      <c r="J998" s="61">
        <f t="shared" si="455"/>
        <v>208937.25399999999</v>
      </c>
      <c r="K998" s="61">
        <f t="shared" si="443"/>
        <v>101.49956181770838</v>
      </c>
      <c r="L998" s="61">
        <f t="shared" si="444"/>
        <v>100</v>
      </c>
    </row>
    <row r="999" spans="1:12" ht="32.25" customHeight="1">
      <c r="A999" s="58" t="s">
        <v>82</v>
      </c>
      <c r="B999" s="59" t="s">
        <v>418</v>
      </c>
      <c r="C999" s="59" t="s">
        <v>110</v>
      </c>
      <c r="D999" s="59" t="s">
        <v>106</v>
      </c>
      <c r="E999" s="59" t="s">
        <v>430</v>
      </c>
      <c r="F999" s="59" t="s">
        <v>83</v>
      </c>
      <c r="G999" s="61">
        <v>205850.4</v>
      </c>
      <c r="H999" s="61">
        <f>H1000</f>
        <v>208937.25399999999</v>
      </c>
      <c r="I999" s="61">
        <f t="shared" si="455"/>
        <v>208937.25399999999</v>
      </c>
      <c r="J999" s="61">
        <f t="shared" si="455"/>
        <v>208937.25399999999</v>
      </c>
      <c r="K999" s="61">
        <f t="shared" si="443"/>
        <v>101.49956181770838</v>
      </c>
      <c r="L999" s="61">
        <f t="shared" si="444"/>
        <v>100</v>
      </c>
    </row>
    <row r="1000" spans="1:12" ht="15">
      <c r="A1000" s="58" t="s">
        <v>272</v>
      </c>
      <c r="B1000" s="59" t="s">
        <v>418</v>
      </c>
      <c r="C1000" s="59" t="s">
        <v>110</v>
      </c>
      <c r="D1000" s="59" t="s">
        <v>106</v>
      </c>
      <c r="E1000" s="59" t="s">
        <v>430</v>
      </c>
      <c r="F1000" s="59" t="s">
        <v>273</v>
      </c>
      <c r="G1000" s="61">
        <v>205850.4</v>
      </c>
      <c r="H1000" s="61">
        <v>208937.25399999999</v>
      </c>
      <c r="I1000" s="61">
        <v>208937.25399999999</v>
      </c>
      <c r="J1000" s="61">
        <v>208937.25399999999</v>
      </c>
      <c r="K1000" s="61">
        <f t="shared" si="443"/>
        <v>101.49956181770838</v>
      </c>
      <c r="L1000" s="61">
        <f t="shared" si="444"/>
        <v>100</v>
      </c>
    </row>
    <row r="1001" spans="1:12" ht="36.75" customHeight="1">
      <c r="A1001" s="58" t="s">
        <v>431</v>
      </c>
      <c r="B1001" s="59" t="s">
        <v>418</v>
      </c>
      <c r="C1001" s="59" t="s">
        <v>110</v>
      </c>
      <c r="D1001" s="59" t="s">
        <v>106</v>
      </c>
      <c r="E1001" s="59" t="s">
        <v>432</v>
      </c>
      <c r="F1001" s="60" t="s">
        <v>0</v>
      </c>
      <c r="G1001" s="61">
        <v>5000</v>
      </c>
      <c r="H1001" s="61">
        <f>H1002</f>
        <v>5000</v>
      </c>
      <c r="I1001" s="61">
        <f t="shared" ref="I1001:J1002" si="456">I1002</f>
        <v>5000</v>
      </c>
      <c r="J1001" s="61">
        <f t="shared" si="456"/>
        <v>5000</v>
      </c>
      <c r="K1001" s="61">
        <f t="shared" si="443"/>
        <v>100</v>
      </c>
      <c r="L1001" s="61">
        <f t="shared" si="444"/>
        <v>100</v>
      </c>
    </row>
    <row r="1002" spans="1:12" ht="15">
      <c r="A1002" s="58" t="s">
        <v>26</v>
      </c>
      <c r="B1002" s="59" t="s">
        <v>418</v>
      </c>
      <c r="C1002" s="59" t="s">
        <v>110</v>
      </c>
      <c r="D1002" s="59" t="s">
        <v>106</v>
      </c>
      <c r="E1002" s="59" t="s">
        <v>432</v>
      </c>
      <c r="F1002" s="59" t="s">
        <v>27</v>
      </c>
      <c r="G1002" s="61">
        <v>5000</v>
      </c>
      <c r="H1002" s="61">
        <f>H1003</f>
        <v>5000</v>
      </c>
      <c r="I1002" s="61">
        <f t="shared" si="456"/>
        <v>5000</v>
      </c>
      <c r="J1002" s="61">
        <f t="shared" si="456"/>
        <v>5000</v>
      </c>
      <c r="K1002" s="61">
        <f t="shared" si="443"/>
        <v>100</v>
      </c>
      <c r="L1002" s="61">
        <f t="shared" si="444"/>
        <v>100</v>
      </c>
    </row>
    <row r="1003" spans="1:12" ht="15">
      <c r="A1003" s="58" t="s">
        <v>56</v>
      </c>
      <c r="B1003" s="59" t="s">
        <v>418</v>
      </c>
      <c r="C1003" s="59" t="s">
        <v>110</v>
      </c>
      <c r="D1003" s="59" t="s">
        <v>106</v>
      </c>
      <c r="E1003" s="59" t="s">
        <v>432</v>
      </c>
      <c r="F1003" s="59" t="s">
        <v>57</v>
      </c>
      <c r="G1003" s="61">
        <v>5000</v>
      </c>
      <c r="H1003" s="61">
        <v>5000</v>
      </c>
      <c r="I1003" s="61">
        <v>5000</v>
      </c>
      <c r="J1003" s="61">
        <v>5000</v>
      </c>
      <c r="K1003" s="61">
        <f t="shared" si="443"/>
        <v>100</v>
      </c>
      <c r="L1003" s="61">
        <f t="shared" si="444"/>
        <v>100</v>
      </c>
    </row>
    <row r="1004" spans="1:12" ht="15">
      <c r="A1004" s="58" t="s">
        <v>433</v>
      </c>
      <c r="B1004" s="59" t="s">
        <v>418</v>
      </c>
      <c r="C1004" s="59" t="s">
        <v>110</v>
      </c>
      <c r="D1004" s="59" t="s">
        <v>106</v>
      </c>
      <c r="E1004" s="59" t="s">
        <v>434</v>
      </c>
      <c r="F1004" s="60" t="s">
        <v>0</v>
      </c>
      <c r="G1004" s="61">
        <v>11721353.1</v>
      </c>
      <c r="H1004" s="61">
        <f>H1005</f>
        <v>11721353.1</v>
      </c>
      <c r="I1004" s="61">
        <f t="shared" ref="I1004:J1005" si="457">I1005</f>
        <v>11721353.1</v>
      </c>
      <c r="J1004" s="61">
        <f t="shared" si="457"/>
        <v>11721348.830390001</v>
      </c>
      <c r="K1004" s="61">
        <f t="shared" si="443"/>
        <v>99.99996357408601</v>
      </c>
      <c r="L1004" s="61">
        <f t="shared" si="444"/>
        <v>99.99996357408601</v>
      </c>
    </row>
    <row r="1005" spans="1:12" ht="15">
      <c r="A1005" s="58" t="s">
        <v>26</v>
      </c>
      <c r="B1005" s="59" t="s">
        <v>418</v>
      </c>
      <c r="C1005" s="59" t="s">
        <v>110</v>
      </c>
      <c r="D1005" s="59" t="s">
        <v>106</v>
      </c>
      <c r="E1005" s="59" t="s">
        <v>434</v>
      </c>
      <c r="F1005" s="59" t="s">
        <v>27</v>
      </c>
      <c r="G1005" s="61">
        <v>11721353.1</v>
      </c>
      <c r="H1005" s="61">
        <f>H1006</f>
        <v>11721353.1</v>
      </c>
      <c r="I1005" s="61">
        <f t="shared" si="457"/>
        <v>11721353.1</v>
      </c>
      <c r="J1005" s="61">
        <f t="shared" si="457"/>
        <v>11721348.830390001</v>
      </c>
      <c r="K1005" s="61">
        <f t="shared" si="443"/>
        <v>99.99996357408601</v>
      </c>
      <c r="L1005" s="61">
        <f t="shared" si="444"/>
        <v>99.99996357408601</v>
      </c>
    </row>
    <row r="1006" spans="1:12" ht="15">
      <c r="A1006" s="58" t="s">
        <v>28</v>
      </c>
      <c r="B1006" s="59" t="s">
        <v>418</v>
      </c>
      <c r="C1006" s="59" t="s">
        <v>110</v>
      </c>
      <c r="D1006" s="59" t="s">
        <v>106</v>
      </c>
      <c r="E1006" s="59" t="s">
        <v>434</v>
      </c>
      <c r="F1006" s="59" t="s">
        <v>29</v>
      </c>
      <c r="G1006" s="61">
        <v>11721353.1</v>
      </c>
      <c r="H1006" s="61">
        <v>11721353.1</v>
      </c>
      <c r="I1006" s="61">
        <v>11721353.1</v>
      </c>
      <c r="J1006" s="61">
        <v>11721348.830390001</v>
      </c>
      <c r="K1006" s="61">
        <f t="shared" si="443"/>
        <v>99.99996357408601</v>
      </c>
      <c r="L1006" s="61">
        <f t="shared" si="444"/>
        <v>99.99996357408601</v>
      </c>
    </row>
    <row r="1007" spans="1:12" ht="75">
      <c r="A1007" s="58" t="s">
        <v>435</v>
      </c>
      <c r="B1007" s="59" t="s">
        <v>418</v>
      </c>
      <c r="C1007" s="59" t="s">
        <v>110</v>
      </c>
      <c r="D1007" s="59" t="s">
        <v>106</v>
      </c>
      <c r="E1007" s="59" t="s">
        <v>436</v>
      </c>
      <c r="F1007" s="60" t="s">
        <v>0</v>
      </c>
      <c r="G1007" s="61">
        <v>1513046.8</v>
      </c>
      <c r="H1007" s="61">
        <f>H1008</f>
        <v>1523915.8180499999</v>
      </c>
      <c r="I1007" s="61">
        <f t="shared" ref="I1007:J1009" si="458">I1008</f>
        <v>1523915.8180499999</v>
      </c>
      <c r="J1007" s="61">
        <f t="shared" si="458"/>
        <v>1523915.81804</v>
      </c>
      <c r="K1007" s="61">
        <f t="shared" si="443"/>
        <v>100.71835306350074</v>
      </c>
      <c r="L1007" s="61">
        <f t="shared" si="444"/>
        <v>99.9999999993438</v>
      </c>
    </row>
    <row r="1008" spans="1:12" ht="30">
      <c r="A1008" s="58" t="s">
        <v>76</v>
      </c>
      <c r="B1008" s="59" t="s">
        <v>418</v>
      </c>
      <c r="C1008" s="59" t="s">
        <v>110</v>
      </c>
      <c r="D1008" s="59" t="s">
        <v>106</v>
      </c>
      <c r="E1008" s="59" t="s">
        <v>437</v>
      </c>
      <c r="F1008" s="60" t="s">
        <v>0</v>
      </c>
      <c r="G1008" s="61">
        <v>1513046.8</v>
      </c>
      <c r="H1008" s="61">
        <f>H1009</f>
        <v>1523915.8180499999</v>
      </c>
      <c r="I1008" s="61">
        <f t="shared" si="458"/>
        <v>1523915.8180499999</v>
      </c>
      <c r="J1008" s="61">
        <f t="shared" si="458"/>
        <v>1523915.81804</v>
      </c>
      <c r="K1008" s="61">
        <f t="shared" si="443"/>
        <v>100.71835306350074</v>
      </c>
      <c r="L1008" s="61">
        <f t="shared" si="444"/>
        <v>99.9999999993438</v>
      </c>
    </row>
    <row r="1009" spans="1:12" ht="30">
      <c r="A1009" s="58" t="s">
        <v>82</v>
      </c>
      <c r="B1009" s="59" t="s">
        <v>418</v>
      </c>
      <c r="C1009" s="59" t="s">
        <v>110</v>
      </c>
      <c r="D1009" s="59" t="s">
        <v>106</v>
      </c>
      <c r="E1009" s="59" t="s">
        <v>437</v>
      </c>
      <c r="F1009" s="59" t="s">
        <v>83</v>
      </c>
      <c r="G1009" s="61">
        <v>1513046.8</v>
      </c>
      <c r="H1009" s="61">
        <f>H1010</f>
        <v>1523915.8180499999</v>
      </c>
      <c r="I1009" s="61">
        <f t="shared" si="458"/>
        <v>1523915.8180499999</v>
      </c>
      <c r="J1009" s="61">
        <f t="shared" si="458"/>
        <v>1523915.81804</v>
      </c>
      <c r="K1009" s="61">
        <f t="shared" si="443"/>
        <v>100.71835306350074</v>
      </c>
      <c r="L1009" s="61">
        <f t="shared" si="444"/>
        <v>99.9999999993438</v>
      </c>
    </row>
    <row r="1010" spans="1:12" ht="15">
      <c r="A1010" s="58" t="s">
        <v>272</v>
      </c>
      <c r="B1010" s="59" t="s">
        <v>418</v>
      </c>
      <c r="C1010" s="59" t="s">
        <v>110</v>
      </c>
      <c r="D1010" s="59" t="s">
        <v>106</v>
      </c>
      <c r="E1010" s="59" t="s">
        <v>437</v>
      </c>
      <c r="F1010" s="59" t="s">
        <v>273</v>
      </c>
      <c r="G1010" s="61">
        <v>1513046.8</v>
      </c>
      <c r="H1010" s="61">
        <v>1523915.8180499999</v>
      </c>
      <c r="I1010" s="61">
        <v>1523915.8180499999</v>
      </c>
      <c r="J1010" s="61">
        <v>1523915.81804</v>
      </c>
      <c r="K1010" s="61">
        <f t="shared" si="443"/>
        <v>100.71835306350074</v>
      </c>
      <c r="L1010" s="61">
        <f t="shared" si="444"/>
        <v>99.9999999993438</v>
      </c>
    </row>
    <row r="1011" spans="1:12" ht="30">
      <c r="A1011" s="58" t="s">
        <v>438</v>
      </c>
      <c r="B1011" s="59" t="s">
        <v>418</v>
      </c>
      <c r="C1011" s="59" t="s">
        <v>110</v>
      </c>
      <c r="D1011" s="59" t="s">
        <v>106</v>
      </c>
      <c r="E1011" s="59" t="s">
        <v>439</v>
      </c>
      <c r="F1011" s="60" t="s">
        <v>0</v>
      </c>
      <c r="G1011" s="61">
        <v>13230</v>
      </c>
      <c r="H1011" s="61">
        <f>H1012</f>
        <v>13249.97459</v>
      </c>
      <c r="I1011" s="61">
        <f t="shared" ref="I1011:J1013" si="459">I1012</f>
        <v>13249.97459</v>
      </c>
      <c r="J1011" s="61">
        <f t="shared" si="459"/>
        <v>13249.97459</v>
      </c>
      <c r="K1011" s="61">
        <f t="shared" si="443"/>
        <v>100.15097951625094</v>
      </c>
      <c r="L1011" s="61">
        <f t="shared" si="444"/>
        <v>100</v>
      </c>
    </row>
    <row r="1012" spans="1:12" ht="30">
      <c r="A1012" s="58" t="s">
        <v>76</v>
      </c>
      <c r="B1012" s="59" t="s">
        <v>418</v>
      </c>
      <c r="C1012" s="59" t="s">
        <v>110</v>
      </c>
      <c r="D1012" s="59" t="s">
        <v>106</v>
      </c>
      <c r="E1012" s="59" t="s">
        <v>440</v>
      </c>
      <c r="F1012" s="60" t="s">
        <v>0</v>
      </c>
      <c r="G1012" s="61">
        <v>13230</v>
      </c>
      <c r="H1012" s="61">
        <f>H1013</f>
        <v>13249.97459</v>
      </c>
      <c r="I1012" s="61">
        <f t="shared" si="459"/>
        <v>13249.97459</v>
      </c>
      <c r="J1012" s="61">
        <f t="shared" si="459"/>
        <v>13249.97459</v>
      </c>
      <c r="K1012" s="61">
        <f t="shared" si="443"/>
        <v>100.15097951625094</v>
      </c>
      <c r="L1012" s="61">
        <f t="shared" si="444"/>
        <v>100</v>
      </c>
    </row>
    <row r="1013" spans="1:12" ht="30">
      <c r="A1013" s="58" t="s">
        <v>82</v>
      </c>
      <c r="B1013" s="59" t="s">
        <v>418</v>
      </c>
      <c r="C1013" s="59" t="s">
        <v>110</v>
      </c>
      <c r="D1013" s="59" t="s">
        <v>106</v>
      </c>
      <c r="E1013" s="59" t="s">
        <v>440</v>
      </c>
      <c r="F1013" s="59" t="s">
        <v>83</v>
      </c>
      <c r="G1013" s="61">
        <v>13230</v>
      </c>
      <c r="H1013" s="61">
        <f>H1014</f>
        <v>13249.97459</v>
      </c>
      <c r="I1013" s="61">
        <f t="shared" si="459"/>
        <v>13249.97459</v>
      </c>
      <c r="J1013" s="61">
        <f t="shared" si="459"/>
        <v>13249.97459</v>
      </c>
      <c r="K1013" s="61">
        <f t="shared" si="443"/>
        <v>100.15097951625094</v>
      </c>
      <c r="L1013" s="61">
        <f t="shared" si="444"/>
        <v>100</v>
      </c>
    </row>
    <row r="1014" spans="1:12" ht="15">
      <c r="A1014" s="58" t="s">
        <v>272</v>
      </c>
      <c r="B1014" s="59" t="s">
        <v>418</v>
      </c>
      <c r="C1014" s="59" t="s">
        <v>110</v>
      </c>
      <c r="D1014" s="59" t="s">
        <v>106</v>
      </c>
      <c r="E1014" s="59" t="s">
        <v>440</v>
      </c>
      <c r="F1014" s="59" t="s">
        <v>273</v>
      </c>
      <c r="G1014" s="61">
        <v>13230</v>
      </c>
      <c r="H1014" s="61">
        <v>13249.97459</v>
      </c>
      <c r="I1014" s="61">
        <v>13249.97459</v>
      </c>
      <c r="J1014" s="61">
        <v>13249.97459</v>
      </c>
      <c r="K1014" s="61">
        <f t="shared" si="443"/>
        <v>100.15097951625094</v>
      </c>
      <c r="L1014" s="61">
        <f t="shared" si="444"/>
        <v>100</v>
      </c>
    </row>
    <row r="1015" spans="1:12" s="21" customFormat="1" ht="29.25" customHeight="1">
      <c r="A1015" s="58" t="s">
        <v>447</v>
      </c>
      <c r="B1015" s="59" t="s">
        <v>418</v>
      </c>
      <c r="C1015" s="59" t="s">
        <v>110</v>
      </c>
      <c r="D1015" s="59" t="s">
        <v>106</v>
      </c>
      <c r="E1015" s="59" t="s">
        <v>448</v>
      </c>
      <c r="F1015" s="59"/>
      <c r="G1015" s="61"/>
      <c r="H1015" s="61">
        <f>H1016</f>
        <v>1600</v>
      </c>
      <c r="I1015" s="61">
        <f t="shared" ref="I1015:J1017" si="460">I1016</f>
        <v>1600</v>
      </c>
      <c r="J1015" s="61">
        <f t="shared" si="460"/>
        <v>1600</v>
      </c>
      <c r="K1015" s="61">
        <v>0</v>
      </c>
      <c r="L1015" s="61">
        <f t="shared" si="444"/>
        <v>100</v>
      </c>
    </row>
    <row r="1016" spans="1:12" s="21" customFormat="1" ht="15">
      <c r="A1016" s="58" t="s">
        <v>1168</v>
      </c>
      <c r="B1016" s="59" t="s">
        <v>418</v>
      </c>
      <c r="C1016" s="59" t="s">
        <v>110</v>
      </c>
      <c r="D1016" s="59" t="s">
        <v>106</v>
      </c>
      <c r="E1016" s="59" t="s">
        <v>1167</v>
      </c>
      <c r="F1016" s="59"/>
      <c r="G1016" s="61"/>
      <c r="H1016" s="61">
        <f>H1017</f>
        <v>1600</v>
      </c>
      <c r="I1016" s="61">
        <f t="shared" si="460"/>
        <v>1600</v>
      </c>
      <c r="J1016" s="61">
        <f t="shared" si="460"/>
        <v>1600</v>
      </c>
      <c r="K1016" s="61">
        <v>0</v>
      </c>
      <c r="L1016" s="61">
        <f t="shared" si="444"/>
        <v>100</v>
      </c>
    </row>
    <row r="1017" spans="1:12" s="21" customFormat="1" ht="15">
      <c r="A1017" s="43" t="s">
        <v>68</v>
      </c>
      <c r="B1017" s="59" t="s">
        <v>418</v>
      </c>
      <c r="C1017" s="59" t="s">
        <v>110</v>
      </c>
      <c r="D1017" s="59" t="s">
        <v>106</v>
      </c>
      <c r="E1017" s="59" t="s">
        <v>1167</v>
      </c>
      <c r="F1017" s="59">
        <v>300</v>
      </c>
      <c r="G1017" s="61"/>
      <c r="H1017" s="61">
        <f>H1018</f>
        <v>1600</v>
      </c>
      <c r="I1017" s="61">
        <f t="shared" si="460"/>
        <v>1600</v>
      </c>
      <c r="J1017" s="61">
        <f t="shared" si="460"/>
        <v>1600</v>
      </c>
      <c r="K1017" s="61">
        <v>0</v>
      </c>
      <c r="L1017" s="61">
        <f t="shared" si="444"/>
        <v>100</v>
      </c>
    </row>
    <row r="1018" spans="1:12" s="21" customFormat="1" ht="15">
      <c r="A1018" s="58" t="s">
        <v>383</v>
      </c>
      <c r="B1018" s="59" t="s">
        <v>418</v>
      </c>
      <c r="C1018" s="59" t="s">
        <v>110</v>
      </c>
      <c r="D1018" s="59" t="s">
        <v>106</v>
      </c>
      <c r="E1018" s="59" t="s">
        <v>1167</v>
      </c>
      <c r="F1018" s="59">
        <v>350</v>
      </c>
      <c r="G1018" s="61"/>
      <c r="H1018" s="61">
        <v>1600</v>
      </c>
      <c r="I1018" s="61">
        <v>1600</v>
      </c>
      <c r="J1018" s="61">
        <v>1600</v>
      </c>
      <c r="K1018" s="61">
        <v>0</v>
      </c>
      <c r="L1018" s="61">
        <f t="shared" si="444"/>
        <v>100</v>
      </c>
    </row>
    <row r="1019" spans="1:12" ht="33" customHeight="1">
      <c r="A1019" s="58" t="s">
        <v>114</v>
      </c>
      <c r="B1019" s="59" t="s">
        <v>418</v>
      </c>
      <c r="C1019" s="59" t="s">
        <v>110</v>
      </c>
      <c r="D1019" s="59" t="s">
        <v>106</v>
      </c>
      <c r="E1019" s="59" t="s">
        <v>115</v>
      </c>
      <c r="F1019" s="60" t="s">
        <v>0</v>
      </c>
      <c r="G1019" s="61">
        <v>4663.8</v>
      </c>
      <c r="H1019" s="61">
        <f>H1023+H1026+H1020</f>
        <v>29772.822</v>
      </c>
      <c r="I1019" s="61">
        <f t="shared" ref="I1019:J1019" si="461">I1023+I1026+I1020</f>
        <v>29772.822</v>
      </c>
      <c r="J1019" s="61">
        <f t="shared" si="461"/>
        <v>29772.822</v>
      </c>
      <c r="K1019" s="61">
        <f t="shared" si="443"/>
        <v>638.38119130322912</v>
      </c>
      <c r="L1019" s="61">
        <f t="shared" si="444"/>
        <v>100</v>
      </c>
    </row>
    <row r="1020" spans="1:12" s="22" customFormat="1" ht="45">
      <c r="A1020" s="58" t="s">
        <v>1170</v>
      </c>
      <c r="B1020" s="59" t="s">
        <v>418</v>
      </c>
      <c r="C1020" s="59" t="s">
        <v>110</v>
      </c>
      <c r="D1020" s="59" t="s">
        <v>106</v>
      </c>
      <c r="E1020" s="59" t="s">
        <v>1169</v>
      </c>
      <c r="F1020" s="60"/>
      <c r="G1020" s="61"/>
      <c r="H1020" s="61">
        <f>H1021</f>
        <v>25109</v>
      </c>
      <c r="I1020" s="61">
        <f t="shared" ref="I1020:J1021" si="462">I1021</f>
        <v>25109</v>
      </c>
      <c r="J1020" s="61">
        <f t="shared" si="462"/>
        <v>25109</v>
      </c>
      <c r="K1020" s="61">
        <v>0</v>
      </c>
      <c r="L1020" s="61">
        <f t="shared" si="444"/>
        <v>100</v>
      </c>
    </row>
    <row r="1021" spans="1:12" s="22" customFormat="1" ht="15">
      <c r="A1021" s="58" t="s">
        <v>26</v>
      </c>
      <c r="B1021" s="59" t="s">
        <v>418</v>
      </c>
      <c r="C1021" s="59" t="s">
        <v>110</v>
      </c>
      <c r="D1021" s="59" t="s">
        <v>106</v>
      </c>
      <c r="E1021" s="80" t="s">
        <v>1169</v>
      </c>
      <c r="F1021" s="59" t="s">
        <v>27</v>
      </c>
      <c r="G1021" s="61"/>
      <c r="H1021" s="61">
        <f>H1022</f>
        <v>25109</v>
      </c>
      <c r="I1021" s="61">
        <f t="shared" si="462"/>
        <v>25109</v>
      </c>
      <c r="J1021" s="61">
        <f t="shared" si="462"/>
        <v>25109</v>
      </c>
      <c r="K1021" s="61">
        <v>0</v>
      </c>
      <c r="L1021" s="61">
        <f t="shared" si="444"/>
        <v>100</v>
      </c>
    </row>
    <row r="1022" spans="1:12" s="22" customFormat="1" ht="15">
      <c r="A1022" s="58" t="s">
        <v>56</v>
      </c>
      <c r="B1022" s="59" t="s">
        <v>418</v>
      </c>
      <c r="C1022" s="59" t="s">
        <v>110</v>
      </c>
      <c r="D1022" s="59" t="s">
        <v>106</v>
      </c>
      <c r="E1022" s="80" t="s">
        <v>1169</v>
      </c>
      <c r="F1022" s="59" t="s">
        <v>57</v>
      </c>
      <c r="G1022" s="61"/>
      <c r="H1022" s="61">
        <v>25109</v>
      </c>
      <c r="I1022" s="61">
        <v>25109</v>
      </c>
      <c r="J1022" s="61">
        <v>25109</v>
      </c>
      <c r="K1022" s="61">
        <v>0</v>
      </c>
      <c r="L1022" s="61">
        <f t="shared" si="444"/>
        <v>100</v>
      </c>
    </row>
    <row r="1023" spans="1:12" ht="15">
      <c r="A1023" s="58" t="s">
        <v>441</v>
      </c>
      <c r="B1023" s="59" t="s">
        <v>418</v>
      </c>
      <c r="C1023" s="59" t="s">
        <v>110</v>
      </c>
      <c r="D1023" s="59" t="s">
        <v>106</v>
      </c>
      <c r="E1023" s="59" t="s">
        <v>442</v>
      </c>
      <c r="F1023" s="60" t="s">
        <v>0</v>
      </c>
      <c r="G1023" s="61">
        <v>663.8</v>
      </c>
      <c r="H1023" s="61">
        <f>H1024</f>
        <v>663.822</v>
      </c>
      <c r="I1023" s="61">
        <f t="shared" ref="I1023:J1024" si="463">I1024</f>
        <v>663.822</v>
      </c>
      <c r="J1023" s="61">
        <f t="shared" si="463"/>
        <v>663.822</v>
      </c>
      <c r="K1023" s="61">
        <f t="shared" si="443"/>
        <v>100.0033142512805</v>
      </c>
      <c r="L1023" s="61">
        <f t="shared" si="444"/>
        <v>100</v>
      </c>
    </row>
    <row r="1024" spans="1:12" ht="15">
      <c r="A1024" s="58" t="s">
        <v>26</v>
      </c>
      <c r="B1024" s="59" t="s">
        <v>418</v>
      </c>
      <c r="C1024" s="59" t="s">
        <v>110</v>
      </c>
      <c r="D1024" s="59" t="s">
        <v>106</v>
      </c>
      <c r="E1024" s="59" t="s">
        <v>442</v>
      </c>
      <c r="F1024" s="59" t="s">
        <v>27</v>
      </c>
      <c r="G1024" s="61">
        <v>663.8</v>
      </c>
      <c r="H1024" s="61">
        <f>H1025</f>
        <v>663.822</v>
      </c>
      <c r="I1024" s="61">
        <f t="shared" si="463"/>
        <v>663.822</v>
      </c>
      <c r="J1024" s="61">
        <f t="shared" si="463"/>
        <v>663.822</v>
      </c>
      <c r="K1024" s="61">
        <f t="shared" si="443"/>
        <v>100.0033142512805</v>
      </c>
      <c r="L1024" s="61">
        <f t="shared" si="444"/>
        <v>100</v>
      </c>
    </row>
    <row r="1025" spans="1:12" ht="15">
      <c r="A1025" s="58" t="s">
        <v>56</v>
      </c>
      <c r="B1025" s="59" t="s">
        <v>418</v>
      </c>
      <c r="C1025" s="59" t="s">
        <v>110</v>
      </c>
      <c r="D1025" s="59" t="s">
        <v>106</v>
      </c>
      <c r="E1025" s="59" t="s">
        <v>442</v>
      </c>
      <c r="F1025" s="59" t="s">
        <v>57</v>
      </c>
      <c r="G1025" s="61">
        <v>663.8</v>
      </c>
      <c r="H1025" s="61">
        <v>663.822</v>
      </c>
      <c r="I1025" s="61">
        <v>663.822</v>
      </c>
      <c r="J1025" s="61">
        <v>663.822</v>
      </c>
      <c r="K1025" s="61">
        <f t="shared" si="443"/>
        <v>100.0033142512805</v>
      </c>
      <c r="L1025" s="61">
        <f t="shared" si="444"/>
        <v>100</v>
      </c>
    </row>
    <row r="1026" spans="1:12" ht="45">
      <c r="A1026" s="58" t="s">
        <v>443</v>
      </c>
      <c r="B1026" s="59" t="s">
        <v>418</v>
      </c>
      <c r="C1026" s="59" t="s">
        <v>110</v>
      </c>
      <c r="D1026" s="59" t="s">
        <v>106</v>
      </c>
      <c r="E1026" s="59" t="s">
        <v>444</v>
      </c>
      <c r="F1026" s="60" t="s">
        <v>0</v>
      </c>
      <c r="G1026" s="61">
        <v>4000</v>
      </c>
      <c r="H1026" s="61">
        <f>H1027</f>
        <v>4000</v>
      </c>
      <c r="I1026" s="61">
        <f t="shared" ref="I1026:J1027" si="464">I1027</f>
        <v>4000</v>
      </c>
      <c r="J1026" s="61">
        <f t="shared" si="464"/>
        <v>4000</v>
      </c>
      <c r="K1026" s="61">
        <f t="shared" si="443"/>
        <v>100</v>
      </c>
      <c r="L1026" s="61">
        <f t="shared" si="444"/>
        <v>100</v>
      </c>
    </row>
    <row r="1027" spans="1:12" ht="15">
      <c r="A1027" s="58" t="s">
        <v>26</v>
      </c>
      <c r="B1027" s="59" t="s">
        <v>418</v>
      </c>
      <c r="C1027" s="59" t="s">
        <v>110</v>
      </c>
      <c r="D1027" s="59" t="s">
        <v>106</v>
      </c>
      <c r="E1027" s="59" t="s">
        <v>444</v>
      </c>
      <c r="F1027" s="59" t="s">
        <v>27</v>
      </c>
      <c r="G1027" s="61">
        <v>4000</v>
      </c>
      <c r="H1027" s="61">
        <f>H1028</f>
        <v>4000</v>
      </c>
      <c r="I1027" s="61">
        <f t="shared" si="464"/>
        <v>4000</v>
      </c>
      <c r="J1027" s="61">
        <f t="shared" si="464"/>
        <v>4000</v>
      </c>
      <c r="K1027" s="61">
        <f t="shared" si="443"/>
        <v>100</v>
      </c>
      <c r="L1027" s="61">
        <f t="shared" si="444"/>
        <v>100</v>
      </c>
    </row>
    <row r="1028" spans="1:12" ht="15">
      <c r="A1028" s="58" t="s">
        <v>56</v>
      </c>
      <c r="B1028" s="59" t="s">
        <v>418</v>
      </c>
      <c r="C1028" s="59" t="s">
        <v>110</v>
      </c>
      <c r="D1028" s="59" t="s">
        <v>106</v>
      </c>
      <c r="E1028" s="59" t="s">
        <v>444</v>
      </c>
      <c r="F1028" s="59" t="s">
        <v>57</v>
      </c>
      <c r="G1028" s="61">
        <v>4000</v>
      </c>
      <c r="H1028" s="61">
        <v>4000</v>
      </c>
      <c r="I1028" s="61">
        <v>4000</v>
      </c>
      <c r="J1028" s="61">
        <v>4000</v>
      </c>
      <c r="K1028" s="61">
        <f t="shared" si="443"/>
        <v>100</v>
      </c>
      <c r="L1028" s="61">
        <f t="shared" si="444"/>
        <v>100</v>
      </c>
    </row>
    <row r="1029" spans="1:12" s="22" customFormat="1" ht="15">
      <c r="A1029" s="58" t="s">
        <v>641</v>
      </c>
      <c r="B1029" s="59" t="s">
        <v>418</v>
      </c>
      <c r="C1029" s="59" t="s">
        <v>110</v>
      </c>
      <c r="D1029" s="59" t="s">
        <v>106</v>
      </c>
      <c r="E1029" s="59" t="s">
        <v>642</v>
      </c>
      <c r="F1029" s="59"/>
      <c r="G1029" s="61"/>
      <c r="H1029" s="61">
        <f>H1030</f>
        <v>23573.00418</v>
      </c>
      <c r="I1029" s="61">
        <f t="shared" ref="I1029:J1029" si="465">I1030</f>
        <v>23573.00418</v>
      </c>
      <c r="J1029" s="61">
        <f t="shared" si="465"/>
        <v>23416.50518</v>
      </c>
      <c r="K1029" s="61">
        <v>0</v>
      </c>
      <c r="L1029" s="61">
        <f t="shared" si="444"/>
        <v>99.336109225599785</v>
      </c>
    </row>
    <row r="1030" spans="1:12" s="22" customFormat="1" ht="15">
      <c r="A1030" s="58" t="s">
        <v>641</v>
      </c>
      <c r="B1030" s="59" t="s">
        <v>418</v>
      </c>
      <c r="C1030" s="59" t="s">
        <v>110</v>
      </c>
      <c r="D1030" s="59" t="s">
        <v>106</v>
      </c>
      <c r="E1030" s="59" t="s">
        <v>643</v>
      </c>
      <c r="F1030" s="59"/>
      <c r="G1030" s="61"/>
      <c r="H1030" s="61">
        <f>H1031+H1033</f>
        <v>23573.00418</v>
      </c>
      <c r="I1030" s="61">
        <f t="shared" ref="I1030:J1030" si="466">I1031+I1033</f>
        <v>23573.00418</v>
      </c>
      <c r="J1030" s="61">
        <f t="shared" si="466"/>
        <v>23416.50518</v>
      </c>
      <c r="K1030" s="61">
        <v>0</v>
      </c>
      <c r="L1030" s="61">
        <f t="shared" si="444"/>
        <v>99.336109225599785</v>
      </c>
    </row>
    <row r="1031" spans="1:12" s="22" customFormat="1" ht="15">
      <c r="A1031" s="58" t="s">
        <v>26</v>
      </c>
      <c r="B1031" s="59" t="s">
        <v>418</v>
      </c>
      <c r="C1031" s="59" t="s">
        <v>110</v>
      </c>
      <c r="D1031" s="59" t="s">
        <v>106</v>
      </c>
      <c r="E1031" s="59" t="s">
        <v>643</v>
      </c>
      <c r="F1031" s="59" t="s">
        <v>27</v>
      </c>
      <c r="G1031" s="61"/>
      <c r="H1031" s="61">
        <f>H1032</f>
        <v>21098.20018</v>
      </c>
      <c r="I1031" s="61">
        <f t="shared" ref="I1031:J1031" si="467">I1032</f>
        <v>21098.20018</v>
      </c>
      <c r="J1031" s="61">
        <f t="shared" si="467"/>
        <v>20941.70118</v>
      </c>
      <c r="K1031" s="61">
        <v>0</v>
      </c>
      <c r="L1031" s="61">
        <f t="shared" si="444"/>
        <v>99.2582353060222</v>
      </c>
    </row>
    <row r="1032" spans="1:12" s="22" customFormat="1" ht="15">
      <c r="A1032" s="58" t="s">
        <v>202</v>
      </c>
      <c r="B1032" s="59" t="s">
        <v>418</v>
      </c>
      <c r="C1032" s="59" t="s">
        <v>110</v>
      </c>
      <c r="D1032" s="59" t="s">
        <v>106</v>
      </c>
      <c r="E1032" s="59" t="s">
        <v>643</v>
      </c>
      <c r="F1032" s="59">
        <v>540</v>
      </c>
      <c r="G1032" s="61"/>
      <c r="H1032" s="61">
        <v>21098.20018</v>
      </c>
      <c r="I1032" s="61">
        <v>21098.20018</v>
      </c>
      <c r="J1032" s="61">
        <v>20941.70118</v>
      </c>
      <c r="K1032" s="61">
        <v>0</v>
      </c>
      <c r="L1032" s="61">
        <f t="shared" si="444"/>
        <v>99.2582353060222</v>
      </c>
    </row>
    <row r="1033" spans="1:12" s="22" customFormat="1" ht="30">
      <c r="A1033" s="58" t="s">
        <v>82</v>
      </c>
      <c r="B1033" s="59" t="s">
        <v>418</v>
      </c>
      <c r="C1033" s="59" t="s">
        <v>110</v>
      </c>
      <c r="D1033" s="59" t="s">
        <v>106</v>
      </c>
      <c r="E1033" s="59" t="s">
        <v>643</v>
      </c>
      <c r="F1033" s="59" t="s">
        <v>83</v>
      </c>
      <c r="G1033" s="61"/>
      <c r="H1033" s="61">
        <f>H1034</f>
        <v>2474.8040000000001</v>
      </c>
      <c r="I1033" s="61">
        <f t="shared" ref="I1033:J1033" si="468">I1034</f>
        <v>2474.8040000000001</v>
      </c>
      <c r="J1033" s="61">
        <f t="shared" si="468"/>
        <v>2474.8040000000001</v>
      </c>
      <c r="K1033" s="61">
        <v>0</v>
      </c>
      <c r="L1033" s="61">
        <f t="shared" si="444"/>
        <v>100</v>
      </c>
    </row>
    <row r="1034" spans="1:12" s="22" customFormat="1" ht="15">
      <c r="A1034" s="58" t="s">
        <v>272</v>
      </c>
      <c r="B1034" s="59" t="s">
        <v>418</v>
      </c>
      <c r="C1034" s="59" t="s">
        <v>110</v>
      </c>
      <c r="D1034" s="59" t="s">
        <v>106</v>
      </c>
      <c r="E1034" s="59" t="s">
        <v>643</v>
      </c>
      <c r="F1034" s="59" t="s">
        <v>273</v>
      </c>
      <c r="G1034" s="61"/>
      <c r="H1034" s="61">
        <v>2474.8040000000001</v>
      </c>
      <c r="I1034" s="61">
        <v>2474.8040000000001</v>
      </c>
      <c r="J1034" s="61">
        <v>2474.8040000000001</v>
      </c>
      <c r="K1034" s="61">
        <v>0</v>
      </c>
      <c r="L1034" s="61">
        <f t="shared" si="444"/>
        <v>100</v>
      </c>
    </row>
    <row r="1035" spans="1:12" ht="15">
      <c r="A1035" s="58" t="s">
        <v>131</v>
      </c>
      <c r="B1035" s="59" t="s">
        <v>418</v>
      </c>
      <c r="C1035" s="59" t="s">
        <v>110</v>
      </c>
      <c r="D1035" s="59" t="s">
        <v>19</v>
      </c>
      <c r="E1035" s="60" t="s">
        <v>0</v>
      </c>
      <c r="F1035" s="60" t="s">
        <v>0</v>
      </c>
      <c r="G1035" s="61">
        <v>2022245.6</v>
      </c>
      <c r="H1035" s="61">
        <f>H1036+H1054</f>
        <v>2036018.352</v>
      </c>
      <c r="I1035" s="61">
        <f t="shared" ref="I1035:J1035" si="469">I1036+I1054</f>
        <v>2036018.352</v>
      </c>
      <c r="J1035" s="61">
        <f t="shared" si="469"/>
        <v>2036018.352</v>
      </c>
      <c r="K1035" s="61">
        <f t="shared" si="443"/>
        <v>100.68106228046683</v>
      </c>
      <c r="L1035" s="61">
        <f t="shared" si="444"/>
        <v>100</v>
      </c>
    </row>
    <row r="1036" spans="1:12" ht="30">
      <c r="A1036" s="58" t="s">
        <v>112</v>
      </c>
      <c r="B1036" s="59" t="s">
        <v>418</v>
      </c>
      <c r="C1036" s="59" t="s">
        <v>110</v>
      </c>
      <c r="D1036" s="59" t="s">
        <v>19</v>
      </c>
      <c r="E1036" s="59" t="s">
        <v>113</v>
      </c>
      <c r="F1036" s="60" t="s">
        <v>0</v>
      </c>
      <c r="G1036" s="61">
        <v>2022245.6</v>
      </c>
      <c r="H1036" s="61">
        <f>H1037</f>
        <v>2035626.3219999999</v>
      </c>
      <c r="I1036" s="61">
        <f t="shared" ref="I1036:J1036" si="470">I1037</f>
        <v>2035626.3219999999</v>
      </c>
      <c r="J1036" s="61">
        <f t="shared" si="470"/>
        <v>2035626.3219999999</v>
      </c>
      <c r="K1036" s="61">
        <f t="shared" si="443"/>
        <v>100.66167640567497</v>
      </c>
      <c r="L1036" s="61">
        <f t="shared" si="444"/>
        <v>100</v>
      </c>
    </row>
    <row r="1037" spans="1:12" ht="30">
      <c r="A1037" s="58" t="s">
        <v>438</v>
      </c>
      <c r="B1037" s="59" t="s">
        <v>418</v>
      </c>
      <c r="C1037" s="59" t="s">
        <v>110</v>
      </c>
      <c r="D1037" s="59" t="s">
        <v>19</v>
      </c>
      <c r="E1037" s="59" t="s">
        <v>439</v>
      </c>
      <c r="F1037" s="60" t="s">
        <v>0</v>
      </c>
      <c r="G1037" s="61">
        <v>2022245.6</v>
      </c>
      <c r="H1037" s="61">
        <f>H1044+H1048+H1038+H1041+H1051</f>
        <v>2035626.3219999999</v>
      </c>
      <c r="I1037" s="61">
        <f t="shared" ref="I1037:J1037" si="471">I1044+I1048+I1038+I1041+I1051</f>
        <v>2035626.3219999999</v>
      </c>
      <c r="J1037" s="61">
        <f t="shared" si="471"/>
        <v>2035626.3219999999</v>
      </c>
      <c r="K1037" s="61">
        <f t="shared" si="443"/>
        <v>100.66167640567497</v>
      </c>
      <c r="L1037" s="61">
        <f t="shared" si="444"/>
        <v>100</v>
      </c>
    </row>
    <row r="1038" spans="1:12" s="22" customFormat="1" ht="80.25" customHeight="1">
      <c r="A1038" s="64" t="s">
        <v>1171</v>
      </c>
      <c r="B1038" s="59" t="s">
        <v>418</v>
      </c>
      <c r="C1038" s="59" t="s">
        <v>110</v>
      </c>
      <c r="D1038" s="59" t="s">
        <v>19</v>
      </c>
      <c r="E1038" s="59" t="s">
        <v>1172</v>
      </c>
      <c r="F1038" s="60"/>
      <c r="G1038" s="61"/>
      <c r="H1038" s="61">
        <f>H1039</f>
        <v>931.2</v>
      </c>
      <c r="I1038" s="61">
        <f t="shared" ref="I1038:J1039" si="472">I1039</f>
        <v>931.2</v>
      </c>
      <c r="J1038" s="61">
        <f t="shared" si="472"/>
        <v>931.2</v>
      </c>
      <c r="K1038" s="61">
        <v>0</v>
      </c>
      <c r="L1038" s="61">
        <f t="shared" si="444"/>
        <v>100</v>
      </c>
    </row>
    <row r="1039" spans="1:12" s="22" customFormat="1" ht="15">
      <c r="A1039" s="43" t="s">
        <v>68</v>
      </c>
      <c r="B1039" s="59" t="s">
        <v>418</v>
      </c>
      <c r="C1039" s="59" t="s">
        <v>110</v>
      </c>
      <c r="D1039" s="59" t="s">
        <v>19</v>
      </c>
      <c r="E1039" s="59" t="s">
        <v>1172</v>
      </c>
      <c r="F1039" s="60">
        <v>300</v>
      </c>
      <c r="G1039" s="61"/>
      <c r="H1039" s="61">
        <f>H1040</f>
        <v>931.2</v>
      </c>
      <c r="I1039" s="61">
        <f t="shared" si="472"/>
        <v>931.2</v>
      </c>
      <c r="J1039" s="61">
        <f t="shared" si="472"/>
        <v>931.2</v>
      </c>
      <c r="K1039" s="61">
        <v>0</v>
      </c>
      <c r="L1039" s="61">
        <f t="shared" si="444"/>
        <v>100</v>
      </c>
    </row>
    <row r="1040" spans="1:12" s="22" customFormat="1" ht="15">
      <c r="A1040" s="58" t="s">
        <v>70</v>
      </c>
      <c r="B1040" s="59" t="s">
        <v>418</v>
      </c>
      <c r="C1040" s="59" t="s">
        <v>110</v>
      </c>
      <c r="D1040" s="59" t="s">
        <v>19</v>
      </c>
      <c r="E1040" s="59" t="s">
        <v>1172</v>
      </c>
      <c r="F1040" s="60">
        <v>360</v>
      </c>
      <c r="G1040" s="61"/>
      <c r="H1040" s="61">
        <v>931.2</v>
      </c>
      <c r="I1040" s="61">
        <v>931.2</v>
      </c>
      <c r="J1040" s="61">
        <v>931.2</v>
      </c>
      <c r="K1040" s="61">
        <v>0</v>
      </c>
      <c r="L1040" s="61">
        <f t="shared" si="444"/>
        <v>100</v>
      </c>
    </row>
    <row r="1041" spans="1:12" s="22" customFormat="1" ht="32.25" customHeight="1">
      <c r="A1041" s="58" t="s">
        <v>1174</v>
      </c>
      <c r="B1041" s="59" t="s">
        <v>418</v>
      </c>
      <c r="C1041" s="59" t="s">
        <v>110</v>
      </c>
      <c r="D1041" s="59" t="s">
        <v>19</v>
      </c>
      <c r="E1041" s="59" t="s">
        <v>1173</v>
      </c>
      <c r="F1041" s="60"/>
      <c r="G1041" s="61"/>
      <c r="H1041" s="61">
        <f>H1042</f>
        <v>2281.1999999999998</v>
      </c>
      <c r="I1041" s="61">
        <f t="shared" ref="I1041:J1042" si="473">I1042</f>
        <v>2281.1999999999998</v>
      </c>
      <c r="J1041" s="61">
        <f t="shared" si="473"/>
        <v>2281.1999999999998</v>
      </c>
      <c r="K1041" s="61">
        <v>0</v>
      </c>
      <c r="L1041" s="61">
        <f t="shared" si="444"/>
        <v>100</v>
      </c>
    </row>
    <row r="1042" spans="1:12" s="22" customFormat="1" ht="30">
      <c r="A1042" s="58" t="s">
        <v>82</v>
      </c>
      <c r="B1042" s="59" t="s">
        <v>418</v>
      </c>
      <c r="C1042" s="59" t="s">
        <v>110</v>
      </c>
      <c r="D1042" s="59" t="s">
        <v>19</v>
      </c>
      <c r="E1042" s="59" t="s">
        <v>1175</v>
      </c>
      <c r="F1042" s="59">
        <v>600</v>
      </c>
      <c r="G1042" s="61"/>
      <c r="H1042" s="61">
        <f>H1043</f>
        <v>2281.1999999999998</v>
      </c>
      <c r="I1042" s="61">
        <f t="shared" si="473"/>
        <v>2281.1999999999998</v>
      </c>
      <c r="J1042" s="61">
        <f t="shared" si="473"/>
        <v>2281.1999999999998</v>
      </c>
      <c r="K1042" s="61">
        <v>0</v>
      </c>
      <c r="L1042" s="61">
        <f t="shared" si="444"/>
        <v>100</v>
      </c>
    </row>
    <row r="1043" spans="1:12" s="22" customFormat="1" ht="15">
      <c r="A1043" s="58" t="s">
        <v>84</v>
      </c>
      <c r="B1043" s="59" t="s">
        <v>418</v>
      </c>
      <c r="C1043" s="59" t="s">
        <v>110</v>
      </c>
      <c r="D1043" s="59" t="s">
        <v>19</v>
      </c>
      <c r="E1043" s="59" t="s">
        <v>1175</v>
      </c>
      <c r="F1043" s="60">
        <v>620</v>
      </c>
      <c r="G1043" s="61"/>
      <c r="H1043" s="61">
        <v>2281.1999999999998</v>
      </c>
      <c r="I1043" s="61">
        <v>2281.1999999999998</v>
      </c>
      <c r="J1043" s="61">
        <v>2281.1999999999998</v>
      </c>
      <c r="K1043" s="61">
        <v>0</v>
      </c>
      <c r="L1043" s="61">
        <f t="shared" si="444"/>
        <v>100</v>
      </c>
    </row>
    <row r="1044" spans="1:12" ht="30">
      <c r="A1044" s="58" t="s">
        <v>76</v>
      </c>
      <c r="B1044" s="59" t="s">
        <v>418</v>
      </c>
      <c r="C1044" s="59" t="s">
        <v>110</v>
      </c>
      <c r="D1044" s="59" t="s">
        <v>19</v>
      </c>
      <c r="E1044" s="59" t="s">
        <v>440</v>
      </c>
      <c r="F1044" s="60" t="s">
        <v>0</v>
      </c>
      <c r="G1044" s="61">
        <v>2013745.6</v>
      </c>
      <c r="H1044" s="61">
        <f>H1045</f>
        <v>2022909.7220000001</v>
      </c>
      <c r="I1044" s="61">
        <f t="shared" ref="I1044:J1044" si="474">I1045</f>
        <v>2022909.7220000001</v>
      </c>
      <c r="J1044" s="61">
        <f t="shared" si="474"/>
        <v>2022909.7220000001</v>
      </c>
      <c r="K1044" s="61">
        <f t="shared" si="443"/>
        <v>100.45507843691874</v>
      </c>
      <c r="L1044" s="61">
        <f t="shared" si="444"/>
        <v>100</v>
      </c>
    </row>
    <row r="1045" spans="1:12" ht="30">
      <c r="A1045" s="58" t="s">
        <v>82</v>
      </c>
      <c r="B1045" s="59" t="s">
        <v>418</v>
      </c>
      <c r="C1045" s="59" t="s">
        <v>110</v>
      </c>
      <c r="D1045" s="59" t="s">
        <v>19</v>
      </c>
      <c r="E1045" s="59" t="s">
        <v>440</v>
      </c>
      <c r="F1045" s="59" t="s">
        <v>83</v>
      </c>
      <c r="G1045" s="61">
        <v>2013745.6</v>
      </c>
      <c r="H1045" s="61">
        <f>H1046+H1047</f>
        <v>2022909.7220000001</v>
      </c>
      <c r="I1045" s="61">
        <f t="shared" ref="I1045:J1045" si="475">I1046+I1047</f>
        <v>2022909.7220000001</v>
      </c>
      <c r="J1045" s="61">
        <f t="shared" si="475"/>
        <v>2022909.7220000001</v>
      </c>
      <c r="K1045" s="61">
        <f t="shared" si="443"/>
        <v>100.45507843691874</v>
      </c>
      <c r="L1045" s="61">
        <f t="shared" si="444"/>
        <v>100</v>
      </c>
    </row>
    <row r="1046" spans="1:12" ht="15">
      <c r="A1046" s="58" t="s">
        <v>272</v>
      </c>
      <c r="B1046" s="59" t="s">
        <v>418</v>
      </c>
      <c r="C1046" s="59" t="s">
        <v>110</v>
      </c>
      <c r="D1046" s="59" t="s">
        <v>19</v>
      </c>
      <c r="E1046" s="59" t="s">
        <v>440</v>
      </c>
      <c r="F1046" s="59" t="s">
        <v>273</v>
      </c>
      <c r="G1046" s="61">
        <v>1077966.6000000001</v>
      </c>
      <c r="H1046" s="61">
        <f>923446.61971+166686.81929</f>
        <v>1090133.439</v>
      </c>
      <c r="I1046" s="61">
        <f t="shared" ref="I1046:J1046" si="476">923446.61971+166686.81929</f>
        <v>1090133.439</v>
      </c>
      <c r="J1046" s="61">
        <f t="shared" si="476"/>
        <v>1090133.439</v>
      </c>
      <c r="K1046" s="61">
        <f t="shared" si="443"/>
        <v>101.12868422824974</v>
      </c>
      <c r="L1046" s="61">
        <f t="shared" si="444"/>
        <v>100</v>
      </c>
    </row>
    <row r="1047" spans="1:12" ht="15">
      <c r="A1047" s="58" t="s">
        <v>84</v>
      </c>
      <c r="B1047" s="59" t="s">
        <v>418</v>
      </c>
      <c r="C1047" s="59" t="s">
        <v>110</v>
      </c>
      <c r="D1047" s="59" t="s">
        <v>19</v>
      </c>
      <c r="E1047" s="59" t="s">
        <v>440</v>
      </c>
      <c r="F1047" s="59" t="s">
        <v>85</v>
      </c>
      <c r="G1047" s="61">
        <v>935779</v>
      </c>
      <c r="H1047" s="61">
        <f>790760.58972+142015.69328</f>
        <v>932776.28300000005</v>
      </c>
      <c r="I1047" s="61">
        <f t="shared" ref="I1047:J1047" si="477">790760.58972+142015.69328</f>
        <v>932776.28300000005</v>
      </c>
      <c r="J1047" s="61">
        <f t="shared" si="477"/>
        <v>932776.28300000005</v>
      </c>
      <c r="K1047" s="61">
        <f t="shared" si="443"/>
        <v>99.679121138644916</v>
      </c>
      <c r="L1047" s="61">
        <f t="shared" si="444"/>
        <v>100</v>
      </c>
    </row>
    <row r="1048" spans="1:12" ht="30">
      <c r="A1048" s="58" t="s">
        <v>445</v>
      </c>
      <c r="B1048" s="59" t="s">
        <v>418</v>
      </c>
      <c r="C1048" s="59" t="s">
        <v>110</v>
      </c>
      <c r="D1048" s="59" t="s">
        <v>19</v>
      </c>
      <c r="E1048" s="59" t="s">
        <v>446</v>
      </c>
      <c r="F1048" s="60" t="s">
        <v>0</v>
      </c>
      <c r="G1048" s="61">
        <v>8500</v>
      </c>
      <c r="H1048" s="61">
        <f>H1049</f>
        <v>8500</v>
      </c>
      <c r="I1048" s="61">
        <f t="shared" ref="I1048:J1049" si="478">I1049</f>
        <v>8500</v>
      </c>
      <c r="J1048" s="61">
        <f t="shared" si="478"/>
        <v>8500</v>
      </c>
      <c r="K1048" s="61">
        <f t="shared" si="443"/>
        <v>100</v>
      </c>
      <c r="L1048" s="61">
        <f t="shared" si="444"/>
        <v>100</v>
      </c>
    </row>
    <row r="1049" spans="1:12" ht="35.25" customHeight="1">
      <c r="A1049" s="58" t="s">
        <v>39</v>
      </c>
      <c r="B1049" s="59" t="s">
        <v>418</v>
      </c>
      <c r="C1049" s="59" t="s">
        <v>110</v>
      </c>
      <c r="D1049" s="59" t="s">
        <v>19</v>
      </c>
      <c r="E1049" s="59" t="s">
        <v>446</v>
      </c>
      <c r="F1049" s="59" t="s">
        <v>40</v>
      </c>
      <c r="G1049" s="61">
        <v>8500</v>
      </c>
      <c r="H1049" s="61">
        <f>H1050</f>
        <v>8500</v>
      </c>
      <c r="I1049" s="61">
        <f t="shared" si="478"/>
        <v>8500</v>
      </c>
      <c r="J1049" s="61">
        <f t="shared" si="478"/>
        <v>8500</v>
      </c>
      <c r="K1049" s="61">
        <f t="shared" si="443"/>
        <v>100</v>
      </c>
      <c r="L1049" s="61">
        <f t="shared" si="444"/>
        <v>100</v>
      </c>
    </row>
    <row r="1050" spans="1:12" ht="95.25" customHeight="1">
      <c r="A1050" s="58" t="s">
        <v>402</v>
      </c>
      <c r="B1050" s="59" t="s">
        <v>418</v>
      </c>
      <c r="C1050" s="59" t="s">
        <v>110</v>
      </c>
      <c r="D1050" s="59" t="s">
        <v>19</v>
      </c>
      <c r="E1050" s="59" t="s">
        <v>446</v>
      </c>
      <c r="F1050" s="59" t="s">
        <v>403</v>
      </c>
      <c r="G1050" s="61">
        <v>8500</v>
      </c>
      <c r="H1050" s="61">
        <v>8500</v>
      </c>
      <c r="I1050" s="61">
        <v>8500</v>
      </c>
      <c r="J1050" s="61">
        <v>8500</v>
      </c>
      <c r="K1050" s="61">
        <f t="shared" si="443"/>
        <v>100</v>
      </c>
      <c r="L1050" s="61">
        <f t="shared" si="444"/>
        <v>100</v>
      </c>
    </row>
    <row r="1051" spans="1:12" s="22" customFormat="1" ht="33" customHeight="1">
      <c r="A1051" s="58" t="s">
        <v>1147</v>
      </c>
      <c r="B1051" s="59" t="s">
        <v>418</v>
      </c>
      <c r="C1051" s="59" t="s">
        <v>110</v>
      </c>
      <c r="D1051" s="59" t="s">
        <v>19</v>
      </c>
      <c r="E1051" s="59" t="s">
        <v>1176</v>
      </c>
      <c r="F1051" s="59"/>
      <c r="G1051" s="61"/>
      <c r="H1051" s="61">
        <f>H1052</f>
        <v>1004.2</v>
      </c>
      <c r="I1051" s="61">
        <f t="shared" ref="I1051:J1052" si="479">I1052</f>
        <v>1004.2</v>
      </c>
      <c r="J1051" s="61">
        <f t="shared" si="479"/>
        <v>1004.2</v>
      </c>
      <c r="K1051" s="61">
        <v>0</v>
      </c>
      <c r="L1051" s="61">
        <f t="shared" si="444"/>
        <v>100</v>
      </c>
    </row>
    <row r="1052" spans="1:12" s="22" customFormat="1" ht="30">
      <c r="A1052" s="58" t="s">
        <v>82</v>
      </c>
      <c r="B1052" s="59" t="s">
        <v>418</v>
      </c>
      <c r="C1052" s="59" t="s">
        <v>110</v>
      </c>
      <c r="D1052" s="59" t="s">
        <v>19</v>
      </c>
      <c r="E1052" s="59" t="s">
        <v>1176</v>
      </c>
      <c r="F1052" s="59">
        <v>600</v>
      </c>
      <c r="G1052" s="61"/>
      <c r="H1052" s="61">
        <f>H1053</f>
        <v>1004.2</v>
      </c>
      <c r="I1052" s="61">
        <f t="shared" si="479"/>
        <v>1004.2</v>
      </c>
      <c r="J1052" s="61">
        <f t="shared" si="479"/>
        <v>1004.2</v>
      </c>
      <c r="K1052" s="61">
        <v>0</v>
      </c>
      <c r="L1052" s="61">
        <f t="shared" si="444"/>
        <v>100</v>
      </c>
    </row>
    <row r="1053" spans="1:12" s="22" customFormat="1" ht="15">
      <c r="A1053" s="58" t="s">
        <v>84</v>
      </c>
      <c r="B1053" s="59" t="s">
        <v>418</v>
      </c>
      <c r="C1053" s="59" t="s">
        <v>110</v>
      </c>
      <c r="D1053" s="59" t="s">
        <v>19</v>
      </c>
      <c r="E1053" s="59" t="s">
        <v>1176</v>
      </c>
      <c r="F1053" s="59">
        <v>620</v>
      </c>
      <c r="G1053" s="61"/>
      <c r="H1053" s="61">
        <v>1004.2</v>
      </c>
      <c r="I1053" s="61">
        <v>1004.2</v>
      </c>
      <c r="J1053" s="61">
        <v>1004.2</v>
      </c>
      <c r="K1053" s="61">
        <v>0</v>
      </c>
      <c r="L1053" s="61">
        <f t="shared" si="444"/>
        <v>100</v>
      </c>
    </row>
    <row r="1054" spans="1:12" s="22" customFormat="1" ht="15">
      <c r="A1054" s="58" t="s">
        <v>641</v>
      </c>
      <c r="B1054" s="59" t="s">
        <v>418</v>
      </c>
      <c r="C1054" s="59" t="s">
        <v>110</v>
      </c>
      <c r="D1054" s="59" t="s">
        <v>19</v>
      </c>
      <c r="E1054" s="59" t="s">
        <v>642</v>
      </c>
      <c r="F1054" s="59"/>
      <c r="G1054" s="61"/>
      <c r="H1054" s="61">
        <f>H1055</f>
        <v>392.03</v>
      </c>
      <c r="I1054" s="61">
        <f t="shared" ref="I1054:J1055" si="480">I1055</f>
        <v>392.03</v>
      </c>
      <c r="J1054" s="61">
        <f t="shared" si="480"/>
        <v>392.03</v>
      </c>
      <c r="K1054" s="61">
        <v>0</v>
      </c>
      <c r="L1054" s="61">
        <f t="shared" si="444"/>
        <v>100</v>
      </c>
    </row>
    <row r="1055" spans="1:12" s="22" customFormat="1" ht="15">
      <c r="A1055" s="58" t="s">
        <v>641</v>
      </c>
      <c r="B1055" s="59" t="s">
        <v>418</v>
      </c>
      <c r="C1055" s="59" t="s">
        <v>110</v>
      </c>
      <c r="D1055" s="59" t="s">
        <v>19</v>
      </c>
      <c r="E1055" s="59" t="s">
        <v>643</v>
      </c>
      <c r="F1055" s="59"/>
      <c r="G1055" s="61"/>
      <c r="H1055" s="61">
        <f>H1056</f>
        <v>392.03</v>
      </c>
      <c r="I1055" s="61">
        <f t="shared" si="480"/>
        <v>392.03</v>
      </c>
      <c r="J1055" s="61">
        <f t="shared" si="480"/>
        <v>392.03</v>
      </c>
      <c r="K1055" s="61">
        <v>0</v>
      </c>
      <c r="L1055" s="61">
        <f t="shared" si="444"/>
        <v>100</v>
      </c>
    </row>
    <row r="1056" spans="1:12" s="22" customFormat="1" ht="30">
      <c r="A1056" s="58" t="s">
        <v>82</v>
      </c>
      <c r="B1056" s="59" t="s">
        <v>418</v>
      </c>
      <c r="C1056" s="59" t="s">
        <v>110</v>
      </c>
      <c r="D1056" s="59" t="s">
        <v>19</v>
      </c>
      <c r="E1056" s="59" t="s">
        <v>643</v>
      </c>
      <c r="F1056" s="59">
        <v>600</v>
      </c>
      <c r="G1056" s="61"/>
      <c r="H1056" s="61">
        <f>H1057+H1058</f>
        <v>392.03</v>
      </c>
      <c r="I1056" s="61">
        <f t="shared" ref="I1056:J1056" si="481">I1057+I1058</f>
        <v>392.03</v>
      </c>
      <c r="J1056" s="61">
        <f t="shared" si="481"/>
        <v>392.03</v>
      </c>
      <c r="K1056" s="61">
        <v>0</v>
      </c>
      <c r="L1056" s="61">
        <f t="shared" si="444"/>
        <v>100</v>
      </c>
    </row>
    <row r="1057" spans="1:12" s="22" customFormat="1" ht="15">
      <c r="A1057" s="58" t="s">
        <v>272</v>
      </c>
      <c r="B1057" s="59" t="s">
        <v>418</v>
      </c>
      <c r="C1057" s="59" t="s">
        <v>110</v>
      </c>
      <c r="D1057" s="59" t="s">
        <v>19</v>
      </c>
      <c r="E1057" s="59" t="s">
        <v>643</v>
      </c>
      <c r="F1057" s="59">
        <v>610</v>
      </c>
      <c r="G1057" s="61"/>
      <c r="H1057" s="61">
        <v>181.19499999999999</v>
      </c>
      <c r="I1057" s="61">
        <v>181.19499999999999</v>
      </c>
      <c r="J1057" s="61">
        <v>181.19499999999999</v>
      </c>
      <c r="K1057" s="61">
        <v>0</v>
      </c>
      <c r="L1057" s="61">
        <f t="shared" si="444"/>
        <v>100</v>
      </c>
    </row>
    <row r="1058" spans="1:12" s="22" customFormat="1" ht="15">
      <c r="A1058" s="58" t="s">
        <v>84</v>
      </c>
      <c r="B1058" s="59" t="s">
        <v>418</v>
      </c>
      <c r="C1058" s="59" t="s">
        <v>110</v>
      </c>
      <c r="D1058" s="59" t="s">
        <v>19</v>
      </c>
      <c r="E1058" s="59" t="s">
        <v>643</v>
      </c>
      <c r="F1058" s="59">
        <v>620</v>
      </c>
      <c r="G1058" s="61"/>
      <c r="H1058" s="61">
        <v>210.83500000000001</v>
      </c>
      <c r="I1058" s="61">
        <v>210.83500000000001</v>
      </c>
      <c r="J1058" s="61">
        <v>210.83500000000001</v>
      </c>
      <c r="K1058" s="61">
        <v>0</v>
      </c>
      <c r="L1058" s="61">
        <f t="shared" si="444"/>
        <v>100</v>
      </c>
    </row>
    <row r="1059" spans="1:12" ht="30">
      <c r="A1059" s="58" t="s">
        <v>291</v>
      </c>
      <c r="B1059" s="59" t="s">
        <v>418</v>
      </c>
      <c r="C1059" s="59" t="s">
        <v>110</v>
      </c>
      <c r="D1059" s="59" t="s">
        <v>95</v>
      </c>
      <c r="E1059" s="60" t="s">
        <v>0</v>
      </c>
      <c r="F1059" s="60" t="s">
        <v>0</v>
      </c>
      <c r="G1059" s="61">
        <v>93378.6</v>
      </c>
      <c r="H1059" s="61">
        <f>H1060</f>
        <v>96328.668219999992</v>
      </c>
      <c r="I1059" s="61">
        <f t="shared" ref="I1059:J1060" si="482">I1060</f>
        <v>96328.668219999992</v>
      </c>
      <c r="J1059" s="61">
        <f t="shared" si="482"/>
        <v>96328.668219999992</v>
      </c>
      <c r="K1059" s="61">
        <f t="shared" si="443"/>
        <v>103.1592551398286</v>
      </c>
      <c r="L1059" s="61">
        <f t="shared" si="444"/>
        <v>100</v>
      </c>
    </row>
    <row r="1060" spans="1:12" ht="30">
      <c r="A1060" s="58" t="s">
        <v>112</v>
      </c>
      <c r="B1060" s="59" t="s">
        <v>418</v>
      </c>
      <c r="C1060" s="59" t="s">
        <v>110</v>
      </c>
      <c r="D1060" s="59" t="s">
        <v>95</v>
      </c>
      <c r="E1060" s="59" t="s">
        <v>113</v>
      </c>
      <c r="F1060" s="60" t="s">
        <v>0</v>
      </c>
      <c r="G1060" s="61">
        <v>93378.6</v>
      </c>
      <c r="H1060" s="61">
        <f>H1061</f>
        <v>96328.668219999992</v>
      </c>
      <c r="I1060" s="61">
        <f t="shared" si="482"/>
        <v>96328.668219999992</v>
      </c>
      <c r="J1060" s="61">
        <f t="shared" si="482"/>
        <v>96328.668219999992</v>
      </c>
      <c r="K1060" s="61">
        <f t="shared" si="443"/>
        <v>103.1592551398286</v>
      </c>
      <c r="L1060" s="61">
        <f t="shared" si="444"/>
        <v>100</v>
      </c>
    </row>
    <row r="1061" spans="1:12" ht="30">
      <c r="A1061" s="58" t="s">
        <v>447</v>
      </c>
      <c r="B1061" s="59" t="s">
        <v>418</v>
      </c>
      <c r="C1061" s="59" t="s">
        <v>110</v>
      </c>
      <c r="D1061" s="59" t="s">
        <v>95</v>
      </c>
      <c r="E1061" s="59" t="s">
        <v>448</v>
      </c>
      <c r="F1061" s="60" t="s">
        <v>0</v>
      </c>
      <c r="G1061" s="61">
        <v>93378.6</v>
      </c>
      <c r="H1061" s="61">
        <f>H1062+H1065</f>
        <v>96328.668219999992</v>
      </c>
      <c r="I1061" s="61">
        <f t="shared" ref="I1061:J1061" si="483">I1062+I1065</f>
        <v>96328.668219999992</v>
      </c>
      <c r="J1061" s="61">
        <f t="shared" si="483"/>
        <v>96328.668219999992</v>
      </c>
      <c r="K1061" s="61">
        <f t="shared" si="443"/>
        <v>103.1592551398286</v>
      </c>
      <c r="L1061" s="61">
        <f t="shared" si="444"/>
        <v>100</v>
      </c>
    </row>
    <row r="1062" spans="1:12" ht="30">
      <c r="A1062" s="58" t="s">
        <v>76</v>
      </c>
      <c r="B1062" s="59" t="s">
        <v>418</v>
      </c>
      <c r="C1062" s="59" t="s">
        <v>110</v>
      </c>
      <c r="D1062" s="59" t="s">
        <v>95</v>
      </c>
      <c r="E1062" s="59" t="s">
        <v>449</v>
      </c>
      <c r="F1062" s="60" t="s">
        <v>0</v>
      </c>
      <c r="G1062" s="61">
        <v>91555.6</v>
      </c>
      <c r="H1062" s="61">
        <f>H1063</f>
        <v>94505.684859999994</v>
      </c>
      <c r="I1062" s="61">
        <f t="shared" ref="I1062:J1063" si="484">I1063</f>
        <v>94505.684859999994</v>
      </c>
      <c r="J1062" s="61">
        <f t="shared" si="484"/>
        <v>94505.684859999994</v>
      </c>
      <c r="K1062" s="61">
        <f t="shared" si="443"/>
        <v>103.22217850136965</v>
      </c>
      <c r="L1062" s="61">
        <f t="shared" si="444"/>
        <v>100</v>
      </c>
    </row>
    <row r="1063" spans="1:12" ht="30">
      <c r="A1063" s="58" t="s">
        <v>82</v>
      </c>
      <c r="B1063" s="59" t="s">
        <v>418</v>
      </c>
      <c r="C1063" s="59" t="s">
        <v>110</v>
      </c>
      <c r="D1063" s="59" t="s">
        <v>95</v>
      </c>
      <c r="E1063" s="59" t="s">
        <v>449</v>
      </c>
      <c r="F1063" s="59" t="s">
        <v>83</v>
      </c>
      <c r="G1063" s="61">
        <v>91555.6</v>
      </c>
      <c r="H1063" s="61">
        <f>H1064</f>
        <v>94505.684859999994</v>
      </c>
      <c r="I1063" s="61">
        <f t="shared" si="484"/>
        <v>94505.684859999994</v>
      </c>
      <c r="J1063" s="61">
        <f t="shared" si="484"/>
        <v>94505.684859999994</v>
      </c>
      <c r="K1063" s="61">
        <f t="shared" si="443"/>
        <v>103.22217850136965</v>
      </c>
      <c r="L1063" s="61">
        <f t="shared" si="444"/>
        <v>100</v>
      </c>
    </row>
    <row r="1064" spans="1:12" ht="15">
      <c r="A1064" s="58" t="s">
        <v>84</v>
      </c>
      <c r="B1064" s="59" t="s">
        <v>418</v>
      </c>
      <c r="C1064" s="59" t="s">
        <v>110</v>
      </c>
      <c r="D1064" s="59" t="s">
        <v>95</v>
      </c>
      <c r="E1064" s="59" t="s">
        <v>449</v>
      </c>
      <c r="F1064" s="59" t="s">
        <v>85</v>
      </c>
      <c r="G1064" s="61">
        <v>91555.6</v>
      </c>
      <c r="H1064" s="61">
        <v>94505.684859999994</v>
      </c>
      <c r="I1064" s="61">
        <v>94505.684859999994</v>
      </c>
      <c r="J1064" s="61">
        <v>94505.684859999994</v>
      </c>
      <c r="K1064" s="61">
        <f t="shared" si="443"/>
        <v>103.22217850136965</v>
      </c>
      <c r="L1064" s="61">
        <f t="shared" si="444"/>
        <v>100</v>
      </c>
    </row>
    <row r="1065" spans="1:12" ht="45">
      <c r="A1065" s="58" t="s">
        <v>450</v>
      </c>
      <c r="B1065" s="59" t="s">
        <v>418</v>
      </c>
      <c r="C1065" s="59" t="s">
        <v>110</v>
      </c>
      <c r="D1065" s="59" t="s">
        <v>95</v>
      </c>
      <c r="E1065" s="59" t="s">
        <v>451</v>
      </c>
      <c r="F1065" s="60" t="s">
        <v>0</v>
      </c>
      <c r="G1065" s="61">
        <v>1823</v>
      </c>
      <c r="H1065" s="61">
        <f>H1066</f>
        <v>1822.9833599999999</v>
      </c>
      <c r="I1065" s="61">
        <f t="shared" ref="I1065:J1066" si="485">I1066</f>
        <v>1822.9833599999999</v>
      </c>
      <c r="J1065" s="61">
        <f t="shared" si="485"/>
        <v>1822.9833599999999</v>
      </c>
      <c r="K1065" s="61">
        <f t="shared" si="443"/>
        <v>99.999087218869988</v>
      </c>
      <c r="L1065" s="61">
        <f t="shared" si="444"/>
        <v>100</v>
      </c>
    </row>
    <row r="1066" spans="1:12" ht="30">
      <c r="A1066" s="58" t="s">
        <v>82</v>
      </c>
      <c r="B1066" s="59" t="s">
        <v>418</v>
      </c>
      <c r="C1066" s="59" t="s">
        <v>110</v>
      </c>
      <c r="D1066" s="59" t="s">
        <v>95</v>
      </c>
      <c r="E1066" s="59" t="s">
        <v>451</v>
      </c>
      <c r="F1066" s="59" t="s">
        <v>83</v>
      </c>
      <c r="G1066" s="61">
        <v>1823</v>
      </c>
      <c r="H1066" s="61">
        <f>H1067</f>
        <v>1822.9833599999999</v>
      </c>
      <c r="I1066" s="61">
        <f t="shared" si="485"/>
        <v>1822.9833599999999</v>
      </c>
      <c r="J1066" s="61">
        <f t="shared" si="485"/>
        <v>1822.9833599999999</v>
      </c>
      <c r="K1066" s="61">
        <f t="shared" si="443"/>
        <v>99.999087218869988</v>
      </c>
      <c r="L1066" s="61">
        <f t="shared" si="444"/>
        <v>100</v>
      </c>
    </row>
    <row r="1067" spans="1:12" ht="15">
      <c r="A1067" s="58" t="s">
        <v>84</v>
      </c>
      <c r="B1067" s="59" t="s">
        <v>418</v>
      </c>
      <c r="C1067" s="59" t="s">
        <v>110</v>
      </c>
      <c r="D1067" s="59" t="s">
        <v>95</v>
      </c>
      <c r="E1067" s="59" t="s">
        <v>451</v>
      </c>
      <c r="F1067" s="59" t="s">
        <v>85</v>
      </c>
      <c r="G1067" s="61">
        <v>1823</v>
      </c>
      <c r="H1067" s="61">
        <v>1822.9833599999999</v>
      </c>
      <c r="I1067" s="61">
        <v>1822.9833599999999</v>
      </c>
      <c r="J1067" s="61">
        <v>1822.9833599999999</v>
      </c>
      <c r="K1067" s="61">
        <f t="shared" si="443"/>
        <v>99.999087218869988</v>
      </c>
      <c r="L1067" s="61">
        <f t="shared" si="444"/>
        <v>100</v>
      </c>
    </row>
    <row r="1068" spans="1:12" ht="15">
      <c r="A1068" s="58" t="s">
        <v>452</v>
      </c>
      <c r="B1068" s="59" t="s">
        <v>418</v>
      </c>
      <c r="C1068" s="59" t="s">
        <v>110</v>
      </c>
      <c r="D1068" s="59" t="s">
        <v>110</v>
      </c>
      <c r="E1068" s="60" t="s">
        <v>0</v>
      </c>
      <c r="F1068" s="60" t="s">
        <v>0</v>
      </c>
      <c r="G1068" s="61">
        <v>43760</v>
      </c>
      <c r="H1068" s="61">
        <f>H1069</f>
        <v>43760</v>
      </c>
      <c r="I1068" s="61">
        <f t="shared" ref="I1068:J1071" si="486">I1069</f>
        <v>43760</v>
      </c>
      <c r="J1068" s="61">
        <f t="shared" si="486"/>
        <v>43760</v>
      </c>
      <c r="K1068" s="61">
        <f t="shared" si="443"/>
        <v>100</v>
      </c>
      <c r="L1068" s="61">
        <f t="shared" si="444"/>
        <v>100</v>
      </c>
    </row>
    <row r="1069" spans="1:12" ht="36" customHeight="1">
      <c r="A1069" s="58" t="s">
        <v>300</v>
      </c>
      <c r="B1069" s="59" t="s">
        <v>418</v>
      </c>
      <c r="C1069" s="59" t="s">
        <v>110</v>
      </c>
      <c r="D1069" s="59" t="s">
        <v>110</v>
      </c>
      <c r="E1069" s="59" t="s">
        <v>301</v>
      </c>
      <c r="F1069" s="60" t="s">
        <v>0</v>
      </c>
      <c r="G1069" s="61">
        <v>43760</v>
      </c>
      <c r="H1069" s="61">
        <f>H1070</f>
        <v>43760</v>
      </c>
      <c r="I1069" s="61">
        <f t="shared" si="486"/>
        <v>43760</v>
      </c>
      <c r="J1069" s="61">
        <f t="shared" si="486"/>
        <v>43760</v>
      </c>
      <c r="K1069" s="61">
        <f t="shared" ref="K1069:K1146" si="487">J1069/G1069*100</f>
        <v>100</v>
      </c>
      <c r="L1069" s="61">
        <f t="shared" ref="L1069:L1146" si="488">J1069/H1069*100</f>
        <v>100</v>
      </c>
    </row>
    <row r="1070" spans="1:12" ht="16.5" customHeight="1">
      <c r="A1070" s="58" t="s">
        <v>453</v>
      </c>
      <c r="B1070" s="59" t="s">
        <v>418</v>
      </c>
      <c r="C1070" s="59" t="s">
        <v>110</v>
      </c>
      <c r="D1070" s="59" t="s">
        <v>110</v>
      </c>
      <c r="E1070" s="59" t="s">
        <v>454</v>
      </c>
      <c r="F1070" s="60" t="s">
        <v>0</v>
      </c>
      <c r="G1070" s="61">
        <v>43760</v>
      </c>
      <c r="H1070" s="61">
        <f>H1071</f>
        <v>43760</v>
      </c>
      <c r="I1070" s="61">
        <f t="shared" si="486"/>
        <v>43760</v>
      </c>
      <c r="J1070" s="61">
        <f t="shared" si="486"/>
        <v>43760</v>
      </c>
      <c r="K1070" s="61">
        <f t="shared" si="487"/>
        <v>100</v>
      </c>
      <c r="L1070" s="61">
        <f t="shared" si="488"/>
        <v>100</v>
      </c>
    </row>
    <row r="1071" spans="1:12" ht="15">
      <c r="A1071" s="58" t="s">
        <v>455</v>
      </c>
      <c r="B1071" s="59" t="s">
        <v>418</v>
      </c>
      <c r="C1071" s="59" t="s">
        <v>110</v>
      </c>
      <c r="D1071" s="59" t="s">
        <v>110</v>
      </c>
      <c r="E1071" s="59" t="s">
        <v>456</v>
      </c>
      <c r="F1071" s="60" t="s">
        <v>0</v>
      </c>
      <c r="G1071" s="61">
        <v>43760</v>
      </c>
      <c r="H1071" s="61">
        <f>H1072</f>
        <v>43760</v>
      </c>
      <c r="I1071" s="61">
        <f t="shared" si="486"/>
        <v>43760</v>
      </c>
      <c r="J1071" s="61">
        <f t="shared" si="486"/>
        <v>43760</v>
      </c>
      <c r="K1071" s="61">
        <f t="shared" si="487"/>
        <v>100</v>
      </c>
      <c r="L1071" s="61">
        <f t="shared" si="488"/>
        <v>100</v>
      </c>
    </row>
    <row r="1072" spans="1:12" ht="30">
      <c r="A1072" s="58" t="s">
        <v>82</v>
      </c>
      <c r="B1072" s="59" t="s">
        <v>418</v>
      </c>
      <c r="C1072" s="59" t="s">
        <v>110</v>
      </c>
      <c r="D1072" s="59" t="s">
        <v>110</v>
      </c>
      <c r="E1072" s="59" t="s">
        <v>456</v>
      </c>
      <c r="F1072" s="59" t="s">
        <v>83</v>
      </c>
      <c r="G1072" s="61">
        <v>43760</v>
      </c>
      <c r="H1072" s="61">
        <f>H1073+H1074</f>
        <v>43760</v>
      </c>
      <c r="I1072" s="61">
        <f t="shared" ref="I1072:J1072" si="489">I1073+I1074</f>
        <v>43760</v>
      </c>
      <c r="J1072" s="61">
        <f t="shared" si="489"/>
        <v>43760</v>
      </c>
      <c r="K1072" s="61">
        <f t="shared" si="487"/>
        <v>100</v>
      </c>
      <c r="L1072" s="61">
        <f t="shared" si="488"/>
        <v>100</v>
      </c>
    </row>
    <row r="1073" spans="1:12" ht="15">
      <c r="A1073" s="58" t="s">
        <v>272</v>
      </c>
      <c r="B1073" s="59" t="s">
        <v>418</v>
      </c>
      <c r="C1073" s="59" t="s">
        <v>110</v>
      </c>
      <c r="D1073" s="59" t="s">
        <v>110</v>
      </c>
      <c r="E1073" s="59" t="s">
        <v>456</v>
      </c>
      <c r="F1073" s="59" t="s">
        <v>273</v>
      </c>
      <c r="G1073" s="61">
        <v>41760</v>
      </c>
      <c r="H1073" s="61">
        <v>41729.196000000004</v>
      </c>
      <c r="I1073" s="61">
        <v>41729.196000000004</v>
      </c>
      <c r="J1073" s="61">
        <v>41729.196000000004</v>
      </c>
      <c r="K1073" s="61">
        <f t="shared" si="487"/>
        <v>99.926235632183918</v>
      </c>
      <c r="L1073" s="61">
        <f t="shared" si="488"/>
        <v>100</v>
      </c>
    </row>
    <row r="1074" spans="1:12" ht="15">
      <c r="A1074" s="58" t="s">
        <v>84</v>
      </c>
      <c r="B1074" s="59" t="s">
        <v>418</v>
      </c>
      <c r="C1074" s="59" t="s">
        <v>110</v>
      </c>
      <c r="D1074" s="59" t="s">
        <v>110</v>
      </c>
      <c r="E1074" s="59" t="s">
        <v>456</v>
      </c>
      <c r="F1074" s="59" t="s">
        <v>85</v>
      </c>
      <c r="G1074" s="61">
        <v>2000</v>
      </c>
      <c r="H1074" s="61">
        <v>2030.8040000000001</v>
      </c>
      <c r="I1074" s="61">
        <v>2030.8040000000001</v>
      </c>
      <c r="J1074" s="61">
        <v>2030.8040000000001</v>
      </c>
      <c r="K1074" s="61">
        <f t="shared" si="487"/>
        <v>101.54020000000001</v>
      </c>
      <c r="L1074" s="61">
        <f t="shared" si="488"/>
        <v>100</v>
      </c>
    </row>
    <row r="1075" spans="1:12" ht="15">
      <c r="A1075" s="58" t="s">
        <v>457</v>
      </c>
      <c r="B1075" s="59" t="s">
        <v>418</v>
      </c>
      <c r="C1075" s="59" t="s">
        <v>110</v>
      </c>
      <c r="D1075" s="59" t="s">
        <v>134</v>
      </c>
      <c r="E1075" s="60" t="s">
        <v>0</v>
      </c>
      <c r="F1075" s="60" t="s">
        <v>0</v>
      </c>
      <c r="G1075" s="61">
        <v>4202.8</v>
      </c>
      <c r="H1075" s="61">
        <f>H1076+H1081</f>
        <v>4443.7794000000004</v>
      </c>
      <c r="I1075" s="61">
        <f t="shared" ref="I1075:J1075" si="490">I1076+I1081</f>
        <v>4443.7794000000004</v>
      </c>
      <c r="J1075" s="61">
        <f t="shared" si="490"/>
        <v>4443.7794000000004</v>
      </c>
      <c r="K1075" s="61">
        <f t="shared" si="487"/>
        <v>105.73378224041117</v>
      </c>
      <c r="L1075" s="61">
        <f t="shared" si="488"/>
        <v>100</v>
      </c>
    </row>
    <row r="1076" spans="1:12" ht="30">
      <c r="A1076" s="58" t="s">
        <v>112</v>
      </c>
      <c r="B1076" s="59" t="s">
        <v>418</v>
      </c>
      <c r="C1076" s="59" t="s">
        <v>110</v>
      </c>
      <c r="D1076" s="59" t="s">
        <v>134</v>
      </c>
      <c r="E1076" s="59" t="s">
        <v>113</v>
      </c>
      <c r="F1076" s="60" t="s">
        <v>0</v>
      </c>
      <c r="G1076" s="61">
        <v>4202.8</v>
      </c>
      <c r="H1076" s="61">
        <f>H1077</f>
        <v>4143.7794000000004</v>
      </c>
      <c r="I1076" s="61">
        <f t="shared" ref="I1076:J1079" si="491">I1077</f>
        <v>4143.7794000000004</v>
      </c>
      <c r="J1076" s="61">
        <f t="shared" si="491"/>
        <v>4143.7794000000004</v>
      </c>
      <c r="K1076" s="61">
        <f t="shared" si="487"/>
        <v>98.595683829827735</v>
      </c>
      <c r="L1076" s="61">
        <f t="shared" si="488"/>
        <v>100</v>
      </c>
    </row>
    <row r="1077" spans="1:12" ht="45">
      <c r="A1077" s="58" t="s">
        <v>420</v>
      </c>
      <c r="B1077" s="59" t="s">
        <v>418</v>
      </c>
      <c r="C1077" s="59" t="s">
        <v>110</v>
      </c>
      <c r="D1077" s="59" t="s">
        <v>134</v>
      </c>
      <c r="E1077" s="59" t="s">
        <v>421</v>
      </c>
      <c r="F1077" s="60" t="s">
        <v>0</v>
      </c>
      <c r="G1077" s="61">
        <v>4202.8</v>
      </c>
      <c r="H1077" s="61">
        <f>H1078</f>
        <v>4143.7794000000004</v>
      </c>
      <c r="I1077" s="61">
        <f t="shared" si="491"/>
        <v>4143.7794000000004</v>
      </c>
      <c r="J1077" s="61">
        <f t="shared" si="491"/>
        <v>4143.7794000000004</v>
      </c>
      <c r="K1077" s="61">
        <f t="shared" si="487"/>
        <v>98.595683829827735</v>
      </c>
      <c r="L1077" s="61">
        <f t="shared" si="488"/>
        <v>100</v>
      </c>
    </row>
    <row r="1078" spans="1:12" ht="30">
      <c r="A1078" s="58" t="s">
        <v>76</v>
      </c>
      <c r="B1078" s="59" t="s">
        <v>418</v>
      </c>
      <c r="C1078" s="59" t="s">
        <v>110</v>
      </c>
      <c r="D1078" s="59" t="s">
        <v>134</v>
      </c>
      <c r="E1078" s="59" t="s">
        <v>458</v>
      </c>
      <c r="F1078" s="60" t="s">
        <v>0</v>
      </c>
      <c r="G1078" s="61">
        <v>4202.8</v>
      </c>
      <c r="H1078" s="61">
        <f>H1079</f>
        <v>4143.7794000000004</v>
      </c>
      <c r="I1078" s="61">
        <f t="shared" si="491"/>
        <v>4143.7794000000004</v>
      </c>
      <c r="J1078" s="61">
        <f t="shared" si="491"/>
        <v>4143.7794000000004</v>
      </c>
      <c r="K1078" s="61">
        <f t="shared" si="487"/>
        <v>98.595683829827735</v>
      </c>
      <c r="L1078" s="61">
        <f t="shared" si="488"/>
        <v>100</v>
      </c>
    </row>
    <row r="1079" spans="1:12" ht="30">
      <c r="A1079" s="58" t="s">
        <v>82</v>
      </c>
      <c r="B1079" s="59" t="s">
        <v>418</v>
      </c>
      <c r="C1079" s="59" t="s">
        <v>110</v>
      </c>
      <c r="D1079" s="59" t="s">
        <v>134</v>
      </c>
      <c r="E1079" s="59" t="s">
        <v>458</v>
      </c>
      <c r="F1079" s="59" t="s">
        <v>83</v>
      </c>
      <c r="G1079" s="61">
        <v>4202.8</v>
      </c>
      <c r="H1079" s="61">
        <f>H1080</f>
        <v>4143.7794000000004</v>
      </c>
      <c r="I1079" s="61">
        <f t="shared" si="491"/>
        <v>4143.7794000000004</v>
      </c>
      <c r="J1079" s="61">
        <f t="shared" si="491"/>
        <v>4143.7794000000004</v>
      </c>
      <c r="K1079" s="61">
        <f t="shared" si="487"/>
        <v>98.595683829827735</v>
      </c>
      <c r="L1079" s="61">
        <f t="shared" si="488"/>
        <v>100</v>
      </c>
    </row>
    <row r="1080" spans="1:12" ht="15">
      <c r="A1080" s="58" t="s">
        <v>272</v>
      </c>
      <c r="B1080" s="59" t="s">
        <v>418</v>
      </c>
      <c r="C1080" s="59" t="s">
        <v>110</v>
      </c>
      <c r="D1080" s="59" t="s">
        <v>134</v>
      </c>
      <c r="E1080" s="59" t="s">
        <v>458</v>
      </c>
      <c r="F1080" s="59" t="s">
        <v>273</v>
      </c>
      <c r="G1080" s="61">
        <v>4202.8</v>
      </c>
      <c r="H1080" s="61">
        <v>4143.7794000000004</v>
      </c>
      <c r="I1080" s="61">
        <v>4143.7794000000004</v>
      </c>
      <c r="J1080" s="61">
        <v>4143.7794000000004</v>
      </c>
      <c r="K1080" s="61">
        <f t="shared" si="487"/>
        <v>98.595683829827735</v>
      </c>
      <c r="L1080" s="61">
        <f t="shared" si="488"/>
        <v>100</v>
      </c>
    </row>
    <row r="1081" spans="1:12" s="22" customFormat="1" ht="15">
      <c r="A1081" s="58" t="s">
        <v>641</v>
      </c>
      <c r="B1081" s="59" t="s">
        <v>418</v>
      </c>
      <c r="C1081" s="59" t="s">
        <v>110</v>
      </c>
      <c r="D1081" s="59" t="s">
        <v>134</v>
      </c>
      <c r="E1081" s="59" t="s">
        <v>642</v>
      </c>
      <c r="F1081" s="59"/>
      <c r="G1081" s="61"/>
      <c r="H1081" s="61">
        <f>H1082</f>
        <v>300</v>
      </c>
      <c r="I1081" s="61">
        <f t="shared" ref="I1081:J1083" si="492">I1082</f>
        <v>300</v>
      </c>
      <c r="J1081" s="61">
        <f t="shared" si="492"/>
        <v>300</v>
      </c>
      <c r="K1081" s="61">
        <v>0</v>
      </c>
      <c r="L1081" s="61">
        <f t="shared" si="488"/>
        <v>100</v>
      </c>
    </row>
    <row r="1082" spans="1:12" s="22" customFormat="1" ht="15">
      <c r="A1082" s="58" t="s">
        <v>641</v>
      </c>
      <c r="B1082" s="59" t="s">
        <v>418</v>
      </c>
      <c r="C1082" s="59" t="s">
        <v>110</v>
      </c>
      <c r="D1082" s="59" t="s">
        <v>134</v>
      </c>
      <c r="E1082" s="59" t="s">
        <v>643</v>
      </c>
      <c r="F1082" s="59"/>
      <c r="G1082" s="61"/>
      <c r="H1082" s="61">
        <f>H1083</f>
        <v>300</v>
      </c>
      <c r="I1082" s="61">
        <f t="shared" si="492"/>
        <v>300</v>
      </c>
      <c r="J1082" s="61">
        <f t="shared" si="492"/>
        <v>300</v>
      </c>
      <c r="K1082" s="61">
        <v>0</v>
      </c>
      <c r="L1082" s="61">
        <f t="shared" si="488"/>
        <v>100</v>
      </c>
    </row>
    <row r="1083" spans="1:12" s="22" customFormat="1" ht="30">
      <c r="A1083" s="58" t="s">
        <v>82</v>
      </c>
      <c r="B1083" s="59" t="s">
        <v>418</v>
      </c>
      <c r="C1083" s="59" t="s">
        <v>110</v>
      </c>
      <c r="D1083" s="59" t="s">
        <v>134</v>
      </c>
      <c r="E1083" s="59" t="s">
        <v>643</v>
      </c>
      <c r="F1083" s="59" t="s">
        <v>83</v>
      </c>
      <c r="G1083" s="61"/>
      <c r="H1083" s="61">
        <f>H1084</f>
        <v>300</v>
      </c>
      <c r="I1083" s="61">
        <f t="shared" si="492"/>
        <v>300</v>
      </c>
      <c r="J1083" s="61">
        <f t="shared" si="492"/>
        <v>300</v>
      </c>
      <c r="K1083" s="61">
        <v>0</v>
      </c>
      <c r="L1083" s="61">
        <f t="shared" si="488"/>
        <v>100</v>
      </c>
    </row>
    <row r="1084" spans="1:12" s="22" customFormat="1" ht="15">
      <c r="A1084" s="58" t="s">
        <v>272</v>
      </c>
      <c r="B1084" s="59" t="s">
        <v>418</v>
      </c>
      <c r="C1084" s="59" t="s">
        <v>110</v>
      </c>
      <c r="D1084" s="59" t="s">
        <v>134</v>
      </c>
      <c r="E1084" s="59" t="s">
        <v>643</v>
      </c>
      <c r="F1084" s="59" t="s">
        <v>273</v>
      </c>
      <c r="G1084" s="61"/>
      <c r="H1084" s="61">
        <v>300</v>
      </c>
      <c r="I1084" s="61">
        <v>300</v>
      </c>
      <c r="J1084" s="61">
        <v>300</v>
      </c>
      <c r="K1084" s="61">
        <v>0</v>
      </c>
      <c r="L1084" s="61">
        <f t="shared" si="488"/>
        <v>100</v>
      </c>
    </row>
    <row r="1085" spans="1:12" ht="15">
      <c r="A1085" s="58" t="s">
        <v>459</v>
      </c>
      <c r="B1085" s="59" t="s">
        <v>418</v>
      </c>
      <c r="C1085" s="59" t="s">
        <v>110</v>
      </c>
      <c r="D1085" s="59" t="s">
        <v>46</v>
      </c>
      <c r="E1085" s="60" t="s">
        <v>0</v>
      </c>
      <c r="F1085" s="60" t="s">
        <v>0</v>
      </c>
      <c r="G1085" s="61">
        <v>705072.9</v>
      </c>
      <c r="H1085" s="61">
        <f>H1086+H1182+H1188+H1201+H1206+H1210</f>
        <v>723837.64947000006</v>
      </c>
      <c r="I1085" s="61">
        <f t="shared" ref="I1085:J1085" si="493">I1086+I1182+I1188+I1201+I1206+I1210</f>
        <v>723580.94325000001</v>
      </c>
      <c r="J1085" s="61">
        <f t="shared" si="493"/>
        <v>723082.41482000006</v>
      </c>
      <c r="K1085" s="61">
        <f t="shared" si="487"/>
        <v>102.55427698611024</v>
      </c>
      <c r="L1085" s="61">
        <f t="shared" si="488"/>
        <v>99.895662425054439</v>
      </c>
    </row>
    <row r="1086" spans="1:12" ht="30">
      <c r="A1086" s="58" t="s">
        <v>112</v>
      </c>
      <c r="B1086" s="59" t="s">
        <v>418</v>
      </c>
      <c r="C1086" s="59" t="s">
        <v>110</v>
      </c>
      <c r="D1086" s="59" t="s">
        <v>46</v>
      </c>
      <c r="E1086" s="59" t="s">
        <v>113</v>
      </c>
      <c r="F1086" s="60" t="s">
        <v>0</v>
      </c>
      <c r="G1086" s="61">
        <v>698857.9</v>
      </c>
      <c r="H1086" s="61">
        <f>H1087+H1105+H1138+H1146+H1176</f>
        <v>714063.08947000001</v>
      </c>
      <c r="I1086" s="61">
        <f t="shared" ref="I1086:J1086" si="494">I1087+I1105+I1138+I1146+I1176</f>
        <v>713806.38324999996</v>
      </c>
      <c r="J1086" s="61">
        <f t="shared" si="494"/>
        <v>713307.85482000001</v>
      </c>
      <c r="K1086" s="61">
        <f t="shared" si="487"/>
        <v>102.06765278320529</v>
      </c>
      <c r="L1086" s="61">
        <f t="shared" si="488"/>
        <v>99.89423418446674</v>
      </c>
    </row>
    <row r="1087" spans="1:12" ht="30">
      <c r="A1087" s="58" t="s">
        <v>427</v>
      </c>
      <c r="B1087" s="59" t="s">
        <v>418</v>
      </c>
      <c r="C1087" s="59" t="s">
        <v>110</v>
      </c>
      <c r="D1087" s="59" t="s">
        <v>46</v>
      </c>
      <c r="E1087" s="59" t="s">
        <v>428</v>
      </c>
      <c r="F1087" s="60" t="s">
        <v>0</v>
      </c>
      <c r="G1087" s="61">
        <v>126776.4</v>
      </c>
      <c r="H1087" s="61">
        <f>H1088+H1091+H1095+H1098+H1102</f>
        <v>124833.42474</v>
      </c>
      <c r="I1087" s="61">
        <f t="shared" ref="I1087:J1087" si="495">I1088+I1091+I1095+I1098+I1102</f>
        <v>124833.42474</v>
      </c>
      <c r="J1087" s="61">
        <f t="shared" si="495"/>
        <v>124833.42474</v>
      </c>
      <c r="K1087" s="61">
        <f t="shared" si="487"/>
        <v>98.467399878841803</v>
      </c>
      <c r="L1087" s="61">
        <f t="shared" si="488"/>
        <v>100</v>
      </c>
    </row>
    <row r="1088" spans="1:12" ht="30">
      <c r="A1088" s="58" t="s">
        <v>460</v>
      </c>
      <c r="B1088" s="59" t="s">
        <v>418</v>
      </c>
      <c r="C1088" s="59" t="s">
        <v>110</v>
      </c>
      <c r="D1088" s="59" t="s">
        <v>46</v>
      </c>
      <c r="E1088" s="59" t="s">
        <v>461</v>
      </c>
      <c r="F1088" s="60" t="s">
        <v>0</v>
      </c>
      <c r="G1088" s="61">
        <v>9935</v>
      </c>
      <c r="H1088" s="61">
        <f>H1089</f>
        <v>9935</v>
      </c>
      <c r="I1088" s="61">
        <f t="shared" ref="I1088:J1089" si="496">I1089</f>
        <v>9935</v>
      </c>
      <c r="J1088" s="61">
        <f t="shared" si="496"/>
        <v>9935</v>
      </c>
      <c r="K1088" s="61">
        <f t="shared" si="487"/>
        <v>100</v>
      </c>
      <c r="L1088" s="61">
        <f t="shared" si="488"/>
        <v>100</v>
      </c>
    </row>
    <row r="1089" spans="1:12" ht="30">
      <c r="A1089" s="58" t="s">
        <v>82</v>
      </c>
      <c r="B1089" s="59" t="s">
        <v>418</v>
      </c>
      <c r="C1089" s="59" t="s">
        <v>110</v>
      </c>
      <c r="D1089" s="59" t="s">
        <v>46</v>
      </c>
      <c r="E1089" s="59" t="s">
        <v>461</v>
      </c>
      <c r="F1089" s="59" t="s">
        <v>83</v>
      </c>
      <c r="G1089" s="61">
        <v>9935</v>
      </c>
      <c r="H1089" s="61">
        <f>H1090</f>
        <v>9935</v>
      </c>
      <c r="I1089" s="61">
        <f t="shared" si="496"/>
        <v>9935</v>
      </c>
      <c r="J1089" s="61">
        <f t="shared" si="496"/>
        <v>9935</v>
      </c>
      <c r="K1089" s="61">
        <f t="shared" si="487"/>
        <v>100</v>
      </c>
      <c r="L1089" s="61">
        <f t="shared" si="488"/>
        <v>100</v>
      </c>
    </row>
    <row r="1090" spans="1:12" ht="15">
      <c r="A1090" s="58" t="s">
        <v>84</v>
      </c>
      <c r="B1090" s="59" t="s">
        <v>418</v>
      </c>
      <c r="C1090" s="59" t="s">
        <v>110</v>
      </c>
      <c r="D1090" s="59" t="s">
        <v>46</v>
      </c>
      <c r="E1090" s="59" t="s">
        <v>461</v>
      </c>
      <c r="F1090" s="59" t="s">
        <v>85</v>
      </c>
      <c r="G1090" s="61">
        <v>9935</v>
      </c>
      <c r="H1090" s="61">
        <v>9935</v>
      </c>
      <c r="I1090" s="61">
        <v>9935</v>
      </c>
      <c r="J1090" s="61">
        <v>9935</v>
      </c>
      <c r="K1090" s="61">
        <f t="shared" si="487"/>
        <v>100</v>
      </c>
      <c r="L1090" s="61">
        <f t="shared" si="488"/>
        <v>100</v>
      </c>
    </row>
    <row r="1091" spans="1:12" ht="30">
      <c r="A1091" s="58" t="s">
        <v>76</v>
      </c>
      <c r="B1091" s="59" t="s">
        <v>418</v>
      </c>
      <c r="C1091" s="59" t="s">
        <v>110</v>
      </c>
      <c r="D1091" s="59" t="s">
        <v>46</v>
      </c>
      <c r="E1091" s="59" t="s">
        <v>430</v>
      </c>
      <c r="F1091" s="60" t="s">
        <v>0</v>
      </c>
      <c r="G1091" s="61">
        <v>65939.899999999994</v>
      </c>
      <c r="H1091" s="61">
        <f>H1092</f>
        <v>65657.527100000007</v>
      </c>
      <c r="I1091" s="61">
        <f t="shared" ref="I1091:J1091" si="497">I1092</f>
        <v>65657.527100000007</v>
      </c>
      <c r="J1091" s="61">
        <f t="shared" si="497"/>
        <v>65657.527100000007</v>
      </c>
      <c r="K1091" s="61">
        <f t="shared" si="487"/>
        <v>99.571772326012038</v>
      </c>
      <c r="L1091" s="61">
        <f t="shared" si="488"/>
        <v>100</v>
      </c>
    </row>
    <row r="1092" spans="1:12" ht="30">
      <c r="A1092" s="58" t="s">
        <v>82</v>
      </c>
      <c r="B1092" s="59" t="s">
        <v>418</v>
      </c>
      <c r="C1092" s="59" t="s">
        <v>110</v>
      </c>
      <c r="D1092" s="59" t="s">
        <v>46</v>
      </c>
      <c r="E1092" s="59" t="s">
        <v>430</v>
      </c>
      <c r="F1092" s="59" t="s">
        <v>83</v>
      </c>
      <c r="G1092" s="61">
        <v>65939.899999999994</v>
      </c>
      <c r="H1092" s="61">
        <f>H1093+H1094</f>
        <v>65657.527100000007</v>
      </c>
      <c r="I1092" s="61">
        <f t="shared" ref="I1092:J1092" si="498">I1093+I1094</f>
        <v>65657.527100000007</v>
      </c>
      <c r="J1092" s="61">
        <f t="shared" si="498"/>
        <v>65657.527100000007</v>
      </c>
      <c r="K1092" s="61">
        <f t="shared" si="487"/>
        <v>99.571772326012038</v>
      </c>
      <c r="L1092" s="61">
        <f t="shared" si="488"/>
        <v>100</v>
      </c>
    </row>
    <row r="1093" spans="1:12" ht="15">
      <c r="A1093" s="58" t="s">
        <v>272</v>
      </c>
      <c r="B1093" s="59" t="s">
        <v>418</v>
      </c>
      <c r="C1093" s="59" t="s">
        <v>110</v>
      </c>
      <c r="D1093" s="59" t="s">
        <v>46</v>
      </c>
      <c r="E1093" s="59" t="s">
        <v>430</v>
      </c>
      <c r="F1093" s="59" t="s">
        <v>273</v>
      </c>
      <c r="G1093" s="61">
        <v>39795.5</v>
      </c>
      <c r="H1093" s="61">
        <f>31529.5+7772.377</f>
        <v>39301.877</v>
      </c>
      <c r="I1093" s="61">
        <f t="shared" ref="I1093:J1093" si="499">31529.5+7772.377</f>
        <v>39301.877</v>
      </c>
      <c r="J1093" s="61">
        <f t="shared" si="499"/>
        <v>39301.877</v>
      </c>
      <c r="K1093" s="61">
        <f t="shared" si="487"/>
        <v>98.759600959907516</v>
      </c>
      <c r="L1093" s="61">
        <f t="shared" si="488"/>
        <v>100</v>
      </c>
    </row>
    <row r="1094" spans="1:12" ht="15">
      <c r="A1094" s="58" t="s">
        <v>84</v>
      </c>
      <c r="B1094" s="59" t="s">
        <v>418</v>
      </c>
      <c r="C1094" s="59" t="s">
        <v>110</v>
      </c>
      <c r="D1094" s="59" t="s">
        <v>46</v>
      </c>
      <c r="E1094" s="59" t="s">
        <v>430</v>
      </c>
      <c r="F1094" s="59" t="s">
        <v>85</v>
      </c>
      <c r="G1094" s="61">
        <v>26144.400000000001</v>
      </c>
      <c r="H1094" s="61">
        <f>25574.36436+781.28574</f>
        <v>26355.650099999999</v>
      </c>
      <c r="I1094" s="61">
        <f t="shared" ref="I1094:J1094" si="500">25574.36436+781.28574</f>
        <v>26355.650099999999</v>
      </c>
      <c r="J1094" s="61">
        <f t="shared" si="500"/>
        <v>26355.650099999999</v>
      </c>
      <c r="K1094" s="61">
        <f t="shared" si="487"/>
        <v>100.80801280580161</v>
      </c>
      <c r="L1094" s="61">
        <f t="shared" si="488"/>
        <v>100</v>
      </c>
    </row>
    <row r="1095" spans="1:12" ht="75">
      <c r="A1095" s="58" t="s">
        <v>1258</v>
      </c>
      <c r="B1095" s="59" t="s">
        <v>418</v>
      </c>
      <c r="C1095" s="59" t="s">
        <v>110</v>
      </c>
      <c r="D1095" s="59" t="s">
        <v>46</v>
      </c>
      <c r="E1095" s="59" t="s">
        <v>462</v>
      </c>
      <c r="F1095" s="60" t="s">
        <v>0</v>
      </c>
      <c r="G1095" s="61">
        <v>2130.6</v>
      </c>
      <c r="H1095" s="61">
        <f>H1096</f>
        <v>0</v>
      </c>
      <c r="I1095" s="61">
        <f t="shared" ref="I1095:J1096" si="501">I1096</f>
        <v>0</v>
      </c>
      <c r="J1095" s="61">
        <f t="shared" si="501"/>
        <v>0</v>
      </c>
      <c r="K1095" s="61">
        <f t="shared" si="487"/>
        <v>0</v>
      </c>
      <c r="L1095" s="61">
        <v>0</v>
      </c>
    </row>
    <row r="1096" spans="1:12" ht="15">
      <c r="A1096" s="58" t="s">
        <v>72</v>
      </c>
      <c r="B1096" s="59" t="s">
        <v>418</v>
      </c>
      <c r="C1096" s="59" t="s">
        <v>110</v>
      </c>
      <c r="D1096" s="59" t="s">
        <v>46</v>
      </c>
      <c r="E1096" s="59" t="s">
        <v>462</v>
      </c>
      <c r="F1096" s="59" t="s">
        <v>73</v>
      </c>
      <c r="G1096" s="61">
        <v>2130.6</v>
      </c>
      <c r="H1096" s="61">
        <f>H1097</f>
        <v>0</v>
      </c>
      <c r="I1096" s="61">
        <f t="shared" si="501"/>
        <v>0</v>
      </c>
      <c r="J1096" s="61">
        <f t="shared" si="501"/>
        <v>0</v>
      </c>
      <c r="K1096" s="61">
        <f t="shared" si="487"/>
        <v>0</v>
      </c>
      <c r="L1096" s="61">
        <v>0</v>
      </c>
    </row>
    <row r="1097" spans="1:12" ht="15">
      <c r="A1097" s="58" t="s">
        <v>381</v>
      </c>
      <c r="B1097" s="59" t="s">
        <v>418</v>
      </c>
      <c r="C1097" s="59" t="s">
        <v>110</v>
      </c>
      <c r="D1097" s="59" t="s">
        <v>46</v>
      </c>
      <c r="E1097" s="59" t="s">
        <v>462</v>
      </c>
      <c r="F1097" s="59" t="s">
        <v>382</v>
      </c>
      <c r="G1097" s="61">
        <v>2130.6</v>
      </c>
      <c r="H1097" s="61">
        <v>0</v>
      </c>
      <c r="I1097" s="61">
        <v>0</v>
      </c>
      <c r="J1097" s="61">
        <v>0</v>
      </c>
      <c r="K1097" s="61">
        <v>0</v>
      </c>
      <c r="L1097" s="61">
        <v>0</v>
      </c>
    </row>
    <row r="1098" spans="1:12" ht="15">
      <c r="A1098" s="58" t="s">
        <v>463</v>
      </c>
      <c r="B1098" s="59" t="s">
        <v>418</v>
      </c>
      <c r="C1098" s="59" t="s">
        <v>110</v>
      </c>
      <c r="D1098" s="59" t="s">
        <v>46</v>
      </c>
      <c r="E1098" s="59" t="s">
        <v>464</v>
      </c>
      <c r="F1098" s="60" t="s">
        <v>0</v>
      </c>
      <c r="G1098" s="61">
        <v>46335.9</v>
      </c>
      <c r="H1098" s="61">
        <f>H1099</f>
        <v>46805.881000000001</v>
      </c>
      <c r="I1098" s="61">
        <f t="shared" ref="I1098:J1098" si="502">I1099</f>
        <v>46805.881000000001</v>
      </c>
      <c r="J1098" s="61">
        <f t="shared" si="502"/>
        <v>46805.881000000001</v>
      </c>
      <c r="K1098" s="61">
        <f t="shared" si="487"/>
        <v>101.0142912946549</v>
      </c>
      <c r="L1098" s="61">
        <f t="shared" si="488"/>
        <v>100</v>
      </c>
    </row>
    <row r="1099" spans="1:12" ht="30">
      <c r="A1099" s="58" t="s">
        <v>82</v>
      </c>
      <c r="B1099" s="59" t="s">
        <v>418</v>
      </c>
      <c r="C1099" s="59" t="s">
        <v>110</v>
      </c>
      <c r="D1099" s="59" t="s">
        <v>46</v>
      </c>
      <c r="E1099" s="59" t="s">
        <v>464</v>
      </c>
      <c r="F1099" s="59" t="s">
        <v>83</v>
      </c>
      <c r="G1099" s="61">
        <v>46335.9</v>
      </c>
      <c r="H1099" s="61">
        <f>H1100+H1101</f>
        <v>46805.881000000001</v>
      </c>
      <c r="I1099" s="61">
        <f t="shared" ref="I1099:J1099" si="503">I1100+I1101</f>
        <v>46805.881000000001</v>
      </c>
      <c r="J1099" s="61">
        <f t="shared" si="503"/>
        <v>46805.881000000001</v>
      </c>
      <c r="K1099" s="61">
        <f t="shared" si="487"/>
        <v>101.0142912946549</v>
      </c>
      <c r="L1099" s="61">
        <f t="shared" si="488"/>
        <v>100</v>
      </c>
    </row>
    <row r="1100" spans="1:12" ht="15">
      <c r="A1100" s="58" t="s">
        <v>272</v>
      </c>
      <c r="B1100" s="59" t="s">
        <v>418</v>
      </c>
      <c r="C1100" s="59" t="s">
        <v>110</v>
      </c>
      <c r="D1100" s="59" t="s">
        <v>46</v>
      </c>
      <c r="E1100" s="59" t="s">
        <v>464</v>
      </c>
      <c r="F1100" s="59" t="s">
        <v>273</v>
      </c>
      <c r="G1100" s="61">
        <v>7589.8</v>
      </c>
      <c r="H1100" s="61">
        <v>7589.7619999999997</v>
      </c>
      <c r="I1100" s="61">
        <v>7589.7619999999997</v>
      </c>
      <c r="J1100" s="61">
        <v>7589.7619999999997</v>
      </c>
      <c r="K1100" s="61">
        <f t="shared" si="487"/>
        <v>99.99949932804553</v>
      </c>
      <c r="L1100" s="61">
        <f t="shared" si="488"/>
        <v>100</v>
      </c>
    </row>
    <row r="1101" spans="1:12" ht="15">
      <c r="A1101" s="58" t="s">
        <v>84</v>
      </c>
      <c r="B1101" s="59" t="s">
        <v>418</v>
      </c>
      <c r="C1101" s="59" t="s">
        <v>110</v>
      </c>
      <c r="D1101" s="59" t="s">
        <v>46</v>
      </c>
      <c r="E1101" s="59" t="s">
        <v>464</v>
      </c>
      <c r="F1101" s="59" t="s">
        <v>85</v>
      </c>
      <c r="G1101" s="61">
        <v>38746.1</v>
      </c>
      <c r="H1101" s="61">
        <v>39216.118999999999</v>
      </c>
      <c r="I1101" s="61">
        <v>39216.118999999999</v>
      </c>
      <c r="J1101" s="61">
        <v>39216.118999999999</v>
      </c>
      <c r="K1101" s="61">
        <f t="shared" si="487"/>
        <v>101.21307434812795</v>
      </c>
      <c r="L1101" s="61">
        <f t="shared" si="488"/>
        <v>100</v>
      </c>
    </row>
    <row r="1102" spans="1:12" ht="45">
      <c r="A1102" s="58" t="s">
        <v>450</v>
      </c>
      <c r="B1102" s="59" t="s">
        <v>418</v>
      </c>
      <c r="C1102" s="59" t="s">
        <v>110</v>
      </c>
      <c r="D1102" s="59" t="s">
        <v>46</v>
      </c>
      <c r="E1102" s="59" t="s">
        <v>465</v>
      </c>
      <c r="F1102" s="60" t="s">
        <v>0</v>
      </c>
      <c r="G1102" s="61">
        <v>2435</v>
      </c>
      <c r="H1102" s="61">
        <f>H1103</f>
        <v>2435.0166399999998</v>
      </c>
      <c r="I1102" s="61">
        <f t="shared" ref="I1102:J1103" si="504">I1103</f>
        <v>2435.0166399999998</v>
      </c>
      <c r="J1102" s="61">
        <f t="shared" si="504"/>
        <v>2435.0166399999998</v>
      </c>
      <c r="K1102" s="61">
        <f t="shared" si="487"/>
        <v>100.00068336755645</v>
      </c>
      <c r="L1102" s="61">
        <f t="shared" si="488"/>
        <v>100</v>
      </c>
    </row>
    <row r="1103" spans="1:12" ht="30">
      <c r="A1103" s="58" t="s">
        <v>82</v>
      </c>
      <c r="B1103" s="59" t="s">
        <v>418</v>
      </c>
      <c r="C1103" s="59" t="s">
        <v>110</v>
      </c>
      <c r="D1103" s="59" t="s">
        <v>46</v>
      </c>
      <c r="E1103" s="59" t="s">
        <v>465</v>
      </c>
      <c r="F1103" s="59" t="s">
        <v>83</v>
      </c>
      <c r="G1103" s="61">
        <v>2435</v>
      </c>
      <c r="H1103" s="61">
        <f>H1104</f>
        <v>2435.0166399999998</v>
      </c>
      <c r="I1103" s="61">
        <f t="shared" si="504"/>
        <v>2435.0166399999998</v>
      </c>
      <c r="J1103" s="61">
        <f t="shared" si="504"/>
        <v>2435.0166399999998</v>
      </c>
      <c r="K1103" s="61">
        <f t="shared" si="487"/>
        <v>100.00068336755645</v>
      </c>
      <c r="L1103" s="61">
        <f t="shared" si="488"/>
        <v>100</v>
      </c>
    </row>
    <row r="1104" spans="1:12" ht="15">
      <c r="A1104" s="58" t="s">
        <v>84</v>
      </c>
      <c r="B1104" s="59" t="s">
        <v>418</v>
      </c>
      <c r="C1104" s="59" t="s">
        <v>110</v>
      </c>
      <c r="D1104" s="59" t="s">
        <v>46</v>
      </c>
      <c r="E1104" s="59" t="s">
        <v>465</v>
      </c>
      <c r="F1104" s="59" t="s">
        <v>85</v>
      </c>
      <c r="G1104" s="61">
        <v>2435</v>
      </c>
      <c r="H1104" s="61">
        <v>2435.0166399999998</v>
      </c>
      <c r="I1104" s="61">
        <v>2435.0166399999998</v>
      </c>
      <c r="J1104" s="61">
        <v>2435.0166399999998</v>
      </c>
      <c r="K1104" s="61">
        <f t="shared" si="487"/>
        <v>100.00068336755645</v>
      </c>
      <c r="L1104" s="61">
        <f t="shared" si="488"/>
        <v>100</v>
      </c>
    </row>
    <row r="1105" spans="1:12" ht="75">
      <c r="A1105" s="58" t="s">
        <v>435</v>
      </c>
      <c r="B1105" s="59" t="s">
        <v>418</v>
      </c>
      <c r="C1105" s="59" t="s">
        <v>110</v>
      </c>
      <c r="D1105" s="59" t="s">
        <v>46</v>
      </c>
      <c r="E1105" s="59" t="s">
        <v>436</v>
      </c>
      <c r="F1105" s="60" t="s">
        <v>0</v>
      </c>
      <c r="G1105" s="61">
        <v>35385.1</v>
      </c>
      <c r="H1105" s="61">
        <f>H1116+H1119+H1125+H1128+H1131+H1106+H1113</f>
        <v>63401.479370000001</v>
      </c>
      <c r="I1105" s="61">
        <f t="shared" ref="I1105:J1105" si="505">I1116+I1119+I1125+I1128+I1131+I1106+I1113</f>
        <v>63401.479370000001</v>
      </c>
      <c r="J1105" s="61">
        <f t="shared" si="505"/>
        <v>63325.302340000002</v>
      </c>
      <c r="K1105" s="61">
        <f t="shared" si="487"/>
        <v>178.96035998202635</v>
      </c>
      <c r="L1105" s="61">
        <f t="shared" si="488"/>
        <v>99.879849759411059</v>
      </c>
    </row>
    <row r="1106" spans="1:12" s="22" customFormat="1" ht="30">
      <c r="A1106" s="58" t="s">
        <v>1178</v>
      </c>
      <c r="B1106" s="59" t="s">
        <v>418</v>
      </c>
      <c r="C1106" s="59" t="s">
        <v>110</v>
      </c>
      <c r="D1106" s="59" t="s">
        <v>46</v>
      </c>
      <c r="E1106" s="59" t="s">
        <v>1177</v>
      </c>
      <c r="F1106" s="60"/>
      <c r="G1106" s="61"/>
      <c r="H1106" s="61">
        <f>H1107+H1109+H1111</f>
        <v>14899.5</v>
      </c>
      <c r="I1106" s="61">
        <f t="shared" ref="I1106:J1106" si="506">I1107+I1109+I1111</f>
        <v>14899.5</v>
      </c>
      <c r="J1106" s="61">
        <f t="shared" si="506"/>
        <v>14899.5</v>
      </c>
      <c r="K1106" s="61">
        <v>0</v>
      </c>
      <c r="L1106" s="61">
        <f t="shared" si="488"/>
        <v>100</v>
      </c>
    </row>
    <row r="1107" spans="1:12" s="22" customFormat="1" ht="30">
      <c r="A1107" s="58" t="s">
        <v>64</v>
      </c>
      <c r="B1107" s="59" t="s">
        <v>418</v>
      </c>
      <c r="C1107" s="59" t="s">
        <v>110</v>
      </c>
      <c r="D1107" s="59" t="s">
        <v>46</v>
      </c>
      <c r="E1107" s="59" t="s">
        <v>1177</v>
      </c>
      <c r="F1107" s="59">
        <v>200</v>
      </c>
      <c r="G1107" s="61"/>
      <c r="H1107" s="61">
        <f>H1108</f>
        <v>3270.2972300000001</v>
      </c>
      <c r="I1107" s="61">
        <f t="shared" ref="I1107:J1107" si="507">I1108</f>
        <v>3270.2972300000001</v>
      </c>
      <c r="J1107" s="61">
        <f t="shared" si="507"/>
        <v>3270.2972300000001</v>
      </c>
      <c r="K1107" s="61">
        <v>0</v>
      </c>
      <c r="L1107" s="61">
        <f t="shared" si="488"/>
        <v>100</v>
      </c>
    </row>
    <row r="1108" spans="1:12" s="22" customFormat="1" ht="30">
      <c r="A1108" s="58" t="s">
        <v>66</v>
      </c>
      <c r="B1108" s="59" t="s">
        <v>418</v>
      </c>
      <c r="C1108" s="59" t="s">
        <v>110</v>
      </c>
      <c r="D1108" s="59" t="s">
        <v>46</v>
      </c>
      <c r="E1108" s="59" t="s">
        <v>1177</v>
      </c>
      <c r="F1108" s="59">
        <v>240</v>
      </c>
      <c r="G1108" s="61"/>
      <c r="H1108" s="61">
        <v>3270.2972300000001</v>
      </c>
      <c r="I1108" s="61">
        <v>3270.2972300000001</v>
      </c>
      <c r="J1108" s="61">
        <v>3270.2972300000001</v>
      </c>
      <c r="K1108" s="61">
        <v>0</v>
      </c>
      <c r="L1108" s="61">
        <f t="shared" si="488"/>
        <v>100</v>
      </c>
    </row>
    <row r="1109" spans="1:12" s="22" customFormat="1" ht="15">
      <c r="A1109" s="58" t="s">
        <v>26</v>
      </c>
      <c r="B1109" s="59" t="s">
        <v>418</v>
      </c>
      <c r="C1109" s="59" t="s">
        <v>110</v>
      </c>
      <c r="D1109" s="59" t="s">
        <v>46</v>
      </c>
      <c r="E1109" s="59" t="s">
        <v>1177</v>
      </c>
      <c r="F1109" s="59">
        <v>500</v>
      </c>
      <c r="G1109" s="61"/>
      <c r="H1109" s="61">
        <f>H1110</f>
        <v>6702.6402699999999</v>
      </c>
      <c r="I1109" s="61">
        <f t="shared" ref="I1109:J1109" si="508">I1110</f>
        <v>6702.6402699999999</v>
      </c>
      <c r="J1109" s="61">
        <f t="shared" si="508"/>
        <v>6702.6402699999999</v>
      </c>
      <c r="K1109" s="61">
        <v>0</v>
      </c>
      <c r="L1109" s="61">
        <f t="shared" si="488"/>
        <v>100</v>
      </c>
    </row>
    <row r="1110" spans="1:12" s="22" customFormat="1" ht="15">
      <c r="A1110" s="58" t="s">
        <v>56</v>
      </c>
      <c r="B1110" s="59" t="s">
        <v>418</v>
      </c>
      <c r="C1110" s="59" t="s">
        <v>110</v>
      </c>
      <c r="D1110" s="59" t="s">
        <v>46</v>
      </c>
      <c r="E1110" s="59" t="s">
        <v>1177</v>
      </c>
      <c r="F1110" s="59">
        <v>520</v>
      </c>
      <c r="G1110" s="61"/>
      <c r="H1110" s="61">
        <v>6702.6402699999999</v>
      </c>
      <c r="I1110" s="61">
        <v>6702.6402699999999</v>
      </c>
      <c r="J1110" s="61">
        <v>6702.6402699999999</v>
      </c>
      <c r="K1110" s="61">
        <v>0</v>
      </c>
      <c r="L1110" s="61">
        <f t="shared" si="488"/>
        <v>100</v>
      </c>
    </row>
    <row r="1111" spans="1:12" s="22" customFormat="1" ht="30">
      <c r="A1111" s="58" t="s">
        <v>82</v>
      </c>
      <c r="B1111" s="59" t="s">
        <v>418</v>
      </c>
      <c r="C1111" s="59" t="s">
        <v>110</v>
      </c>
      <c r="D1111" s="59" t="s">
        <v>46</v>
      </c>
      <c r="E1111" s="59" t="s">
        <v>1177</v>
      </c>
      <c r="F1111" s="59">
        <v>600</v>
      </c>
      <c r="G1111" s="61"/>
      <c r="H1111" s="61">
        <f>H1112</f>
        <v>4926.5625</v>
      </c>
      <c r="I1111" s="61">
        <f t="shared" ref="I1111:J1111" si="509">I1112</f>
        <v>4926.5625</v>
      </c>
      <c r="J1111" s="61">
        <f t="shared" si="509"/>
        <v>4926.5625</v>
      </c>
      <c r="K1111" s="61">
        <v>0</v>
      </c>
      <c r="L1111" s="61">
        <f t="shared" si="488"/>
        <v>100</v>
      </c>
    </row>
    <row r="1112" spans="1:12" s="22" customFormat="1" ht="15">
      <c r="A1112" s="58" t="s">
        <v>272</v>
      </c>
      <c r="B1112" s="59" t="s">
        <v>418</v>
      </c>
      <c r="C1112" s="59" t="s">
        <v>110</v>
      </c>
      <c r="D1112" s="59" t="s">
        <v>46</v>
      </c>
      <c r="E1112" s="59" t="s">
        <v>1177</v>
      </c>
      <c r="F1112" s="59">
        <v>610</v>
      </c>
      <c r="G1112" s="61"/>
      <c r="H1112" s="61">
        <v>4926.5625</v>
      </c>
      <c r="I1112" s="61">
        <v>4926.5625</v>
      </c>
      <c r="J1112" s="61">
        <v>4926.5625</v>
      </c>
      <c r="K1112" s="61">
        <v>0</v>
      </c>
      <c r="L1112" s="61">
        <f t="shared" si="488"/>
        <v>100</v>
      </c>
    </row>
    <row r="1113" spans="1:12" s="22" customFormat="1" ht="30">
      <c r="A1113" s="58" t="s">
        <v>1180</v>
      </c>
      <c r="B1113" s="59" t="s">
        <v>418</v>
      </c>
      <c r="C1113" s="59" t="s">
        <v>110</v>
      </c>
      <c r="D1113" s="59" t="s">
        <v>46</v>
      </c>
      <c r="E1113" s="59" t="s">
        <v>1179</v>
      </c>
      <c r="F1113" s="59"/>
      <c r="G1113" s="61"/>
      <c r="H1113" s="61">
        <f>H1114</f>
        <v>27340.909</v>
      </c>
      <c r="I1113" s="61">
        <f t="shared" ref="I1113:J1114" si="510">I1114</f>
        <v>27340.909</v>
      </c>
      <c r="J1113" s="61">
        <f t="shared" si="510"/>
        <v>27340.909</v>
      </c>
      <c r="K1113" s="61">
        <v>0</v>
      </c>
      <c r="L1113" s="61">
        <f t="shared" si="488"/>
        <v>100</v>
      </c>
    </row>
    <row r="1114" spans="1:12" s="22" customFormat="1" ht="30">
      <c r="A1114" s="58" t="s">
        <v>64</v>
      </c>
      <c r="B1114" s="59" t="s">
        <v>418</v>
      </c>
      <c r="C1114" s="59" t="s">
        <v>110</v>
      </c>
      <c r="D1114" s="59" t="s">
        <v>46</v>
      </c>
      <c r="E1114" s="59" t="s">
        <v>1179</v>
      </c>
      <c r="F1114" s="59">
        <v>200</v>
      </c>
      <c r="G1114" s="61"/>
      <c r="H1114" s="61">
        <f>H1115</f>
        <v>27340.909</v>
      </c>
      <c r="I1114" s="61">
        <f t="shared" si="510"/>
        <v>27340.909</v>
      </c>
      <c r="J1114" s="61">
        <f t="shared" si="510"/>
        <v>27340.909</v>
      </c>
      <c r="K1114" s="61">
        <v>0</v>
      </c>
      <c r="L1114" s="61">
        <f t="shared" si="488"/>
        <v>100</v>
      </c>
    </row>
    <row r="1115" spans="1:12" s="22" customFormat="1" ht="30">
      <c r="A1115" s="58" t="s">
        <v>66</v>
      </c>
      <c r="B1115" s="59" t="s">
        <v>418</v>
      </c>
      <c r="C1115" s="59" t="s">
        <v>110</v>
      </c>
      <c r="D1115" s="59" t="s">
        <v>46</v>
      </c>
      <c r="E1115" s="59" t="s">
        <v>1179</v>
      </c>
      <c r="F1115" s="59">
        <v>240</v>
      </c>
      <c r="G1115" s="61"/>
      <c r="H1115" s="61">
        <v>27340.909</v>
      </c>
      <c r="I1115" s="61">
        <v>27340.909</v>
      </c>
      <c r="J1115" s="61">
        <v>27340.909</v>
      </c>
      <c r="K1115" s="61">
        <v>0</v>
      </c>
      <c r="L1115" s="61">
        <f t="shared" si="488"/>
        <v>100</v>
      </c>
    </row>
    <row r="1116" spans="1:12" ht="75">
      <c r="A1116" s="58" t="s">
        <v>1258</v>
      </c>
      <c r="B1116" s="59" t="s">
        <v>418</v>
      </c>
      <c r="C1116" s="59" t="s">
        <v>110</v>
      </c>
      <c r="D1116" s="59" t="s">
        <v>46</v>
      </c>
      <c r="E1116" s="59" t="s">
        <v>466</v>
      </c>
      <c r="F1116" s="60" t="s">
        <v>0</v>
      </c>
      <c r="G1116" s="61">
        <v>9124</v>
      </c>
      <c r="H1116" s="61">
        <f>H1117</f>
        <v>0</v>
      </c>
      <c r="I1116" s="61">
        <f t="shared" ref="I1116:J1117" si="511">I1117</f>
        <v>0</v>
      </c>
      <c r="J1116" s="61">
        <f t="shared" si="511"/>
        <v>0</v>
      </c>
      <c r="K1116" s="61">
        <f t="shared" si="487"/>
        <v>0</v>
      </c>
      <c r="L1116" s="61">
        <v>0</v>
      </c>
    </row>
    <row r="1117" spans="1:12" ht="15">
      <c r="A1117" s="58" t="s">
        <v>72</v>
      </c>
      <c r="B1117" s="59" t="s">
        <v>418</v>
      </c>
      <c r="C1117" s="59" t="s">
        <v>110</v>
      </c>
      <c r="D1117" s="59" t="s">
        <v>46</v>
      </c>
      <c r="E1117" s="59" t="s">
        <v>466</v>
      </c>
      <c r="F1117" s="59" t="s">
        <v>73</v>
      </c>
      <c r="G1117" s="61">
        <v>9124</v>
      </c>
      <c r="H1117" s="61">
        <f>H1118</f>
        <v>0</v>
      </c>
      <c r="I1117" s="61">
        <f t="shared" si="511"/>
        <v>0</v>
      </c>
      <c r="J1117" s="61">
        <f t="shared" si="511"/>
        <v>0</v>
      </c>
      <c r="K1117" s="61">
        <f t="shared" si="487"/>
        <v>0</v>
      </c>
      <c r="L1117" s="61">
        <v>0</v>
      </c>
    </row>
    <row r="1118" spans="1:12" ht="15">
      <c r="A1118" s="58" t="s">
        <v>381</v>
      </c>
      <c r="B1118" s="59" t="s">
        <v>418</v>
      </c>
      <c r="C1118" s="59" t="s">
        <v>110</v>
      </c>
      <c r="D1118" s="59" t="s">
        <v>46</v>
      </c>
      <c r="E1118" s="59" t="s">
        <v>466</v>
      </c>
      <c r="F1118" s="59" t="s">
        <v>382</v>
      </c>
      <c r="G1118" s="61">
        <v>9124</v>
      </c>
      <c r="H1118" s="61">
        <v>0</v>
      </c>
      <c r="I1118" s="61">
        <v>0</v>
      </c>
      <c r="J1118" s="61">
        <v>0</v>
      </c>
      <c r="K1118" s="61">
        <f t="shared" si="487"/>
        <v>0</v>
      </c>
      <c r="L1118" s="61">
        <v>0</v>
      </c>
    </row>
    <row r="1119" spans="1:12" ht="15">
      <c r="A1119" s="58" t="s">
        <v>463</v>
      </c>
      <c r="B1119" s="59" t="s">
        <v>418</v>
      </c>
      <c r="C1119" s="59" t="s">
        <v>110</v>
      </c>
      <c r="D1119" s="59" t="s">
        <v>46</v>
      </c>
      <c r="E1119" s="59" t="s">
        <v>467</v>
      </c>
      <c r="F1119" s="60" t="s">
        <v>0</v>
      </c>
      <c r="G1119" s="61">
        <v>17592</v>
      </c>
      <c r="H1119" s="61">
        <f>H1120+H1122</f>
        <v>12492</v>
      </c>
      <c r="I1119" s="61">
        <f t="shared" ref="I1119:J1119" si="512">I1120+I1122</f>
        <v>12492</v>
      </c>
      <c r="J1119" s="61">
        <f t="shared" si="512"/>
        <v>12415.822970000001</v>
      </c>
      <c r="K1119" s="61">
        <f t="shared" si="487"/>
        <v>70.576528933606184</v>
      </c>
      <c r="L1119" s="61">
        <f t="shared" si="488"/>
        <v>99.390193483829663</v>
      </c>
    </row>
    <row r="1120" spans="1:12" ht="30">
      <c r="A1120" s="58" t="s">
        <v>64</v>
      </c>
      <c r="B1120" s="59" t="s">
        <v>418</v>
      </c>
      <c r="C1120" s="59" t="s">
        <v>110</v>
      </c>
      <c r="D1120" s="59" t="s">
        <v>46</v>
      </c>
      <c r="E1120" s="59" t="s">
        <v>467</v>
      </c>
      <c r="F1120" s="59" t="s">
        <v>65</v>
      </c>
      <c r="G1120" s="61">
        <v>6372</v>
      </c>
      <c r="H1120" s="61">
        <f>H1121</f>
        <v>6372</v>
      </c>
      <c r="I1120" s="61">
        <f t="shared" ref="I1120:J1120" si="513">I1121</f>
        <v>6372</v>
      </c>
      <c r="J1120" s="61">
        <f t="shared" si="513"/>
        <v>6295.8229700000002</v>
      </c>
      <c r="K1120" s="61">
        <f t="shared" si="487"/>
        <v>98.804503609541754</v>
      </c>
      <c r="L1120" s="61">
        <f t="shared" si="488"/>
        <v>98.804503609541754</v>
      </c>
    </row>
    <row r="1121" spans="1:12" ht="30">
      <c r="A1121" s="58" t="s">
        <v>66</v>
      </c>
      <c r="B1121" s="59" t="s">
        <v>418</v>
      </c>
      <c r="C1121" s="59" t="s">
        <v>110</v>
      </c>
      <c r="D1121" s="59" t="s">
        <v>46</v>
      </c>
      <c r="E1121" s="59" t="s">
        <v>467</v>
      </c>
      <c r="F1121" s="59" t="s">
        <v>67</v>
      </c>
      <c r="G1121" s="61">
        <v>6372</v>
      </c>
      <c r="H1121" s="61">
        <v>6372</v>
      </c>
      <c r="I1121" s="61">
        <v>6372</v>
      </c>
      <c r="J1121" s="61">
        <v>6295.8229700000002</v>
      </c>
      <c r="K1121" s="61">
        <f t="shared" si="487"/>
        <v>98.804503609541754</v>
      </c>
      <c r="L1121" s="61">
        <f t="shared" si="488"/>
        <v>98.804503609541754</v>
      </c>
    </row>
    <row r="1122" spans="1:12" ht="30">
      <c r="A1122" s="58" t="s">
        <v>82</v>
      </c>
      <c r="B1122" s="59" t="s">
        <v>418</v>
      </c>
      <c r="C1122" s="59" t="s">
        <v>110</v>
      </c>
      <c r="D1122" s="59" t="s">
        <v>46</v>
      </c>
      <c r="E1122" s="59" t="s">
        <v>467</v>
      </c>
      <c r="F1122" s="59" t="s">
        <v>83</v>
      </c>
      <c r="G1122" s="61">
        <v>11220</v>
      </c>
      <c r="H1122" s="61">
        <f>H1123+H1124</f>
        <v>6120</v>
      </c>
      <c r="I1122" s="61">
        <f t="shared" ref="I1122:J1122" si="514">I1123+I1124</f>
        <v>6120</v>
      </c>
      <c r="J1122" s="61">
        <f t="shared" si="514"/>
        <v>6120</v>
      </c>
      <c r="K1122" s="61">
        <f t="shared" si="487"/>
        <v>54.54545454545454</v>
      </c>
      <c r="L1122" s="61">
        <f t="shared" si="488"/>
        <v>100</v>
      </c>
    </row>
    <row r="1123" spans="1:12" ht="15">
      <c r="A1123" s="58" t="s">
        <v>272</v>
      </c>
      <c r="B1123" s="59" t="s">
        <v>418</v>
      </c>
      <c r="C1123" s="59" t="s">
        <v>110</v>
      </c>
      <c r="D1123" s="59" t="s">
        <v>46</v>
      </c>
      <c r="E1123" s="59" t="s">
        <v>467</v>
      </c>
      <c r="F1123" s="59" t="s">
        <v>273</v>
      </c>
      <c r="G1123" s="61">
        <v>1500</v>
      </c>
      <c r="H1123" s="61">
        <v>1620</v>
      </c>
      <c r="I1123" s="61">
        <v>1620</v>
      </c>
      <c r="J1123" s="61">
        <v>1620</v>
      </c>
      <c r="K1123" s="61">
        <f t="shared" si="487"/>
        <v>108</v>
      </c>
      <c r="L1123" s="61">
        <f t="shared" si="488"/>
        <v>100</v>
      </c>
    </row>
    <row r="1124" spans="1:12" ht="15">
      <c r="A1124" s="58" t="s">
        <v>84</v>
      </c>
      <c r="B1124" s="59" t="s">
        <v>418</v>
      </c>
      <c r="C1124" s="59" t="s">
        <v>110</v>
      </c>
      <c r="D1124" s="59" t="s">
        <v>46</v>
      </c>
      <c r="E1124" s="59" t="s">
        <v>467</v>
      </c>
      <c r="F1124" s="59" t="s">
        <v>85</v>
      </c>
      <c r="G1124" s="61">
        <v>9720</v>
      </c>
      <c r="H1124" s="61">
        <v>4500</v>
      </c>
      <c r="I1124" s="61">
        <v>4500</v>
      </c>
      <c r="J1124" s="61">
        <v>4500</v>
      </c>
      <c r="K1124" s="61">
        <f t="shared" si="487"/>
        <v>46.296296296296298</v>
      </c>
      <c r="L1124" s="61">
        <f t="shared" si="488"/>
        <v>100</v>
      </c>
    </row>
    <row r="1125" spans="1:12" ht="75">
      <c r="A1125" s="58" t="s">
        <v>468</v>
      </c>
      <c r="B1125" s="59" t="s">
        <v>418</v>
      </c>
      <c r="C1125" s="59" t="s">
        <v>110</v>
      </c>
      <c r="D1125" s="59" t="s">
        <v>46</v>
      </c>
      <c r="E1125" s="59" t="s">
        <v>469</v>
      </c>
      <c r="F1125" s="60" t="s">
        <v>0</v>
      </c>
      <c r="G1125" s="61">
        <v>2022</v>
      </c>
      <c r="H1125" s="61">
        <f>H1126</f>
        <v>2021.9880000000001</v>
      </c>
      <c r="I1125" s="61">
        <f t="shared" ref="I1125:J1126" si="515">I1126</f>
        <v>2021.9880000000001</v>
      </c>
      <c r="J1125" s="61">
        <f t="shared" si="515"/>
        <v>2021.9880000000001</v>
      </c>
      <c r="K1125" s="61">
        <f t="shared" si="487"/>
        <v>99.999406528189922</v>
      </c>
      <c r="L1125" s="61">
        <f t="shared" si="488"/>
        <v>100</v>
      </c>
    </row>
    <row r="1126" spans="1:12" ht="30">
      <c r="A1126" s="58" t="s">
        <v>64</v>
      </c>
      <c r="B1126" s="59" t="s">
        <v>418</v>
      </c>
      <c r="C1126" s="59" t="s">
        <v>110</v>
      </c>
      <c r="D1126" s="59" t="s">
        <v>46</v>
      </c>
      <c r="E1126" s="59" t="s">
        <v>469</v>
      </c>
      <c r="F1126" s="59" t="s">
        <v>65</v>
      </c>
      <c r="G1126" s="61">
        <v>2022</v>
      </c>
      <c r="H1126" s="61">
        <f>H1127</f>
        <v>2021.9880000000001</v>
      </c>
      <c r="I1126" s="61">
        <f t="shared" si="515"/>
        <v>2021.9880000000001</v>
      </c>
      <c r="J1126" s="61">
        <f t="shared" si="515"/>
        <v>2021.9880000000001</v>
      </c>
      <c r="K1126" s="61">
        <f t="shared" si="487"/>
        <v>99.999406528189922</v>
      </c>
      <c r="L1126" s="61">
        <f t="shared" si="488"/>
        <v>100</v>
      </c>
    </row>
    <row r="1127" spans="1:12" ht="30">
      <c r="A1127" s="58" t="s">
        <v>66</v>
      </c>
      <c r="B1127" s="59" t="s">
        <v>418</v>
      </c>
      <c r="C1127" s="59" t="s">
        <v>110</v>
      </c>
      <c r="D1127" s="59" t="s">
        <v>46</v>
      </c>
      <c r="E1127" s="59" t="s">
        <v>469</v>
      </c>
      <c r="F1127" s="59" t="s">
        <v>67</v>
      </c>
      <c r="G1127" s="61">
        <v>2022</v>
      </c>
      <c r="H1127" s="61">
        <v>2021.9880000000001</v>
      </c>
      <c r="I1127" s="61">
        <v>2021.9880000000001</v>
      </c>
      <c r="J1127" s="61">
        <v>2021.9880000000001</v>
      </c>
      <c r="K1127" s="61">
        <f t="shared" si="487"/>
        <v>99.999406528189922</v>
      </c>
      <c r="L1127" s="61">
        <f t="shared" si="488"/>
        <v>100</v>
      </c>
    </row>
    <row r="1128" spans="1:12" ht="60">
      <c r="A1128" s="58" t="s">
        <v>470</v>
      </c>
      <c r="B1128" s="59" t="s">
        <v>418</v>
      </c>
      <c r="C1128" s="59" t="s">
        <v>110</v>
      </c>
      <c r="D1128" s="59" t="s">
        <v>46</v>
      </c>
      <c r="E1128" s="59" t="s">
        <v>471</v>
      </c>
      <c r="F1128" s="60" t="s">
        <v>0</v>
      </c>
      <c r="G1128" s="61">
        <v>261.60000000000002</v>
      </c>
      <c r="H1128" s="61">
        <f>H1129</f>
        <v>261.58237000000003</v>
      </c>
      <c r="I1128" s="61">
        <f t="shared" ref="I1128:J1129" si="516">I1129</f>
        <v>261.58237000000003</v>
      </c>
      <c r="J1128" s="61">
        <f t="shared" si="516"/>
        <v>261.58237000000003</v>
      </c>
      <c r="K1128" s="61">
        <f t="shared" si="487"/>
        <v>99.993260703363916</v>
      </c>
      <c r="L1128" s="61">
        <f t="shared" si="488"/>
        <v>100</v>
      </c>
    </row>
    <row r="1129" spans="1:12" ht="15">
      <c r="A1129" s="58" t="s">
        <v>26</v>
      </c>
      <c r="B1129" s="59" t="s">
        <v>418</v>
      </c>
      <c r="C1129" s="59" t="s">
        <v>110</v>
      </c>
      <c r="D1129" s="59" t="s">
        <v>46</v>
      </c>
      <c r="E1129" s="59" t="s">
        <v>471</v>
      </c>
      <c r="F1129" s="59" t="s">
        <v>27</v>
      </c>
      <c r="G1129" s="61">
        <v>261.60000000000002</v>
      </c>
      <c r="H1129" s="61">
        <f>H1130</f>
        <v>261.58237000000003</v>
      </c>
      <c r="I1129" s="61">
        <f t="shared" si="516"/>
        <v>261.58237000000003</v>
      </c>
      <c r="J1129" s="61">
        <f t="shared" si="516"/>
        <v>261.58237000000003</v>
      </c>
      <c r="K1129" s="61">
        <f t="shared" si="487"/>
        <v>99.993260703363916</v>
      </c>
      <c r="L1129" s="61">
        <f t="shared" si="488"/>
        <v>100</v>
      </c>
    </row>
    <row r="1130" spans="1:12" ht="15">
      <c r="A1130" s="58" t="s">
        <v>56</v>
      </c>
      <c r="B1130" s="59" t="s">
        <v>418</v>
      </c>
      <c r="C1130" s="59" t="s">
        <v>110</v>
      </c>
      <c r="D1130" s="59" t="s">
        <v>46</v>
      </c>
      <c r="E1130" s="59" t="s">
        <v>471</v>
      </c>
      <c r="F1130" s="59" t="s">
        <v>57</v>
      </c>
      <c r="G1130" s="61">
        <v>261.60000000000002</v>
      </c>
      <c r="H1130" s="61">
        <v>261.58237000000003</v>
      </c>
      <c r="I1130" s="61">
        <v>261.58237000000003</v>
      </c>
      <c r="J1130" s="61">
        <v>261.58237000000003</v>
      </c>
      <c r="K1130" s="61">
        <f t="shared" si="487"/>
        <v>99.993260703363916</v>
      </c>
      <c r="L1130" s="61">
        <f t="shared" si="488"/>
        <v>100</v>
      </c>
    </row>
    <row r="1131" spans="1:12" ht="34.5" customHeight="1">
      <c r="A1131" s="58" t="s">
        <v>369</v>
      </c>
      <c r="B1131" s="59" t="s">
        <v>418</v>
      </c>
      <c r="C1131" s="59" t="s">
        <v>110</v>
      </c>
      <c r="D1131" s="59" t="s">
        <v>46</v>
      </c>
      <c r="E1131" s="59" t="s">
        <v>472</v>
      </c>
      <c r="F1131" s="60" t="s">
        <v>0</v>
      </c>
      <c r="G1131" s="61">
        <v>6385.5</v>
      </c>
      <c r="H1131" s="61">
        <f>H1132+H1134+H1136</f>
        <v>6385.5</v>
      </c>
      <c r="I1131" s="61">
        <f t="shared" ref="I1131:J1131" si="517">I1132+I1134+I1136</f>
        <v>6385.5</v>
      </c>
      <c r="J1131" s="61">
        <f t="shared" si="517"/>
        <v>6385.5</v>
      </c>
      <c r="K1131" s="61">
        <f t="shared" si="487"/>
        <v>100</v>
      </c>
      <c r="L1131" s="61">
        <f t="shared" si="488"/>
        <v>100</v>
      </c>
    </row>
    <row r="1132" spans="1:12" ht="30">
      <c r="A1132" s="58" t="s">
        <v>64</v>
      </c>
      <c r="B1132" s="59" t="s">
        <v>418</v>
      </c>
      <c r="C1132" s="59" t="s">
        <v>110</v>
      </c>
      <c r="D1132" s="59" t="s">
        <v>46</v>
      </c>
      <c r="E1132" s="59" t="s">
        <v>472</v>
      </c>
      <c r="F1132" s="59" t="s">
        <v>65</v>
      </c>
      <c r="G1132" s="61">
        <v>2419.1999999999998</v>
      </c>
      <c r="H1132" s="61">
        <f>H1133</f>
        <v>2419.19</v>
      </c>
      <c r="I1132" s="61">
        <f t="shared" ref="I1132:J1132" si="518">I1133</f>
        <v>2419.19</v>
      </c>
      <c r="J1132" s="61">
        <f t="shared" si="518"/>
        <v>2419.19</v>
      </c>
      <c r="K1132" s="61">
        <f t="shared" si="487"/>
        <v>99.999586640211646</v>
      </c>
      <c r="L1132" s="61">
        <f t="shared" si="488"/>
        <v>100</v>
      </c>
    </row>
    <row r="1133" spans="1:12" ht="30">
      <c r="A1133" s="58" t="s">
        <v>66</v>
      </c>
      <c r="B1133" s="59" t="s">
        <v>418</v>
      </c>
      <c r="C1133" s="59" t="s">
        <v>110</v>
      </c>
      <c r="D1133" s="59" t="s">
        <v>46</v>
      </c>
      <c r="E1133" s="59" t="s">
        <v>472</v>
      </c>
      <c r="F1133" s="59" t="s">
        <v>67</v>
      </c>
      <c r="G1133" s="61">
        <v>2419.1999999999998</v>
      </c>
      <c r="H1133" s="61">
        <v>2419.19</v>
      </c>
      <c r="I1133" s="61">
        <v>2419.19</v>
      </c>
      <c r="J1133" s="61">
        <v>2419.19</v>
      </c>
      <c r="K1133" s="61">
        <f t="shared" si="487"/>
        <v>99.999586640211646</v>
      </c>
      <c r="L1133" s="61">
        <f t="shared" si="488"/>
        <v>100</v>
      </c>
    </row>
    <row r="1134" spans="1:12" ht="15">
      <c r="A1134" s="58" t="s">
        <v>26</v>
      </c>
      <c r="B1134" s="59" t="s">
        <v>418</v>
      </c>
      <c r="C1134" s="59" t="s">
        <v>110</v>
      </c>
      <c r="D1134" s="59" t="s">
        <v>46</v>
      </c>
      <c r="E1134" s="59" t="s">
        <v>472</v>
      </c>
      <c r="F1134" s="59" t="s">
        <v>27</v>
      </c>
      <c r="G1134" s="61">
        <v>3368.1</v>
      </c>
      <c r="H1134" s="61">
        <f>H1135</f>
        <v>3368.1224999999999</v>
      </c>
      <c r="I1134" s="61">
        <f t="shared" ref="I1134:J1134" si="519">I1135</f>
        <v>3368.1224999999999</v>
      </c>
      <c r="J1134" s="61">
        <f t="shared" si="519"/>
        <v>3368.1224999999999</v>
      </c>
      <c r="K1134" s="61">
        <f t="shared" si="487"/>
        <v>100.00066803242184</v>
      </c>
      <c r="L1134" s="61">
        <f t="shared" si="488"/>
        <v>100</v>
      </c>
    </row>
    <row r="1135" spans="1:12" ht="15">
      <c r="A1135" s="58" t="s">
        <v>56</v>
      </c>
      <c r="B1135" s="59" t="s">
        <v>418</v>
      </c>
      <c r="C1135" s="59" t="s">
        <v>110</v>
      </c>
      <c r="D1135" s="59" t="s">
        <v>46</v>
      </c>
      <c r="E1135" s="59" t="s">
        <v>472</v>
      </c>
      <c r="F1135" s="59" t="s">
        <v>57</v>
      </c>
      <c r="G1135" s="61">
        <v>3368.1</v>
      </c>
      <c r="H1135" s="61">
        <v>3368.1224999999999</v>
      </c>
      <c r="I1135" s="61">
        <v>3368.1224999999999</v>
      </c>
      <c r="J1135" s="61">
        <v>3368.1224999999999</v>
      </c>
      <c r="K1135" s="61">
        <f t="shared" si="487"/>
        <v>100.00066803242184</v>
      </c>
      <c r="L1135" s="61">
        <f t="shared" si="488"/>
        <v>100</v>
      </c>
    </row>
    <row r="1136" spans="1:12" ht="30">
      <c r="A1136" s="58" t="s">
        <v>82</v>
      </c>
      <c r="B1136" s="59" t="s">
        <v>418</v>
      </c>
      <c r="C1136" s="59" t="s">
        <v>110</v>
      </c>
      <c r="D1136" s="59" t="s">
        <v>46</v>
      </c>
      <c r="E1136" s="59" t="s">
        <v>472</v>
      </c>
      <c r="F1136" s="59" t="s">
        <v>83</v>
      </c>
      <c r="G1136" s="61">
        <v>598.20000000000005</v>
      </c>
      <c r="H1136" s="61">
        <f>H1137</f>
        <v>598.1875</v>
      </c>
      <c r="I1136" s="61">
        <f t="shared" ref="I1136:J1136" si="520">I1137</f>
        <v>598.1875</v>
      </c>
      <c r="J1136" s="61">
        <f t="shared" si="520"/>
        <v>598.1875</v>
      </c>
      <c r="K1136" s="61">
        <f t="shared" si="487"/>
        <v>99.997910397860238</v>
      </c>
      <c r="L1136" s="61">
        <f t="shared" si="488"/>
        <v>100</v>
      </c>
    </row>
    <row r="1137" spans="1:12" ht="15">
      <c r="A1137" s="58" t="s">
        <v>272</v>
      </c>
      <c r="B1137" s="59" t="s">
        <v>418</v>
      </c>
      <c r="C1137" s="59" t="s">
        <v>110</v>
      </c>
      <c r="D1137" s="59" t="s">
        <v>46</v>
      </c>
      <c r="E1137" s="59" t="s">
        <v>472</v>
      </c>
      <c r="F1137" s="59" t="s">
        <v>273</v>
      </c>
      <c r="G1137" s="61">
        <v>598.20000000000005</v>
      </c>
      <c r="H1137" s="61">
        <v>598.1875</v>
      </c>
      <c r="I1137" s="61">
        <v>598.1875</v>
      </c>
      <c r="J1137" s="61">
        <v>598.1875</v>
      </c>
      <c r="K1137" s="61">
        <f t="shared" si="487"/>
        <v>99.997910397860238</v>
      </c>
      <c r="L1137" s="61">
        <f t="shared" si="488"/>
        <v>100</v>
      </c>
    </row>
    <row r="1138" spans="1:12" ht="30">
      <c r="A1138" s="58" t="s">
        <v>438</v>
      </c>
      <c r="B1138" s="59" t="s">
        <v>418</v>
      </c>
      <c r="C1138" s="59" t="s">
        <v>110</v>
      </c>
      <c r="D1138" s="59" t="s">
        <v>46</v>
      </c>
      <c r="E1138" s="59" t="s">
        <v>439</v>
      </c>
      <c r="F1138" s="60" t="s">
        <v>0</v>
      </c>
      <c r="G1138" s="61">
        <v>17194.5</v>
      </c>
      <c r="H1138" s="61">
        <f>H1139+H1142</f>
        <v>6326.24</v>
      </c>
      <c r="I1138" s="61">
        <f t="shared" ref="I1138:J1138" si="521">I1139+I1142</f>
        <v>6326.24</v>
      </c>
      <c r="J1138" s="61">
        <f t="shared" si="521"/>
        <v>6326.24</v>
      </c>
      <c r="K1138" s="61">
        <f t="shared" si="487"/>
        <v>36.792230073570039</v>
      </c>
      <c r="L1138" s="61">
        <f t="shared" si="488"/>
        <v>100</v>
      </c>
    </row>
    <row r="1139" spans="1:12" ht="75">
      <c r="A1139" s="58" t="s">
        <v>379</v>
      </c>
      <c r="B1139" s="59" t="s">
        <v>418</v>
      </c>
      <c r="C1139" s="59" t="s">
        <v>110</v>
      </c>
      <c r="D1139" s="59" t="s">
        <v>46</v>
      </c>
      <c r="E1139" s="59" t="s">
        <v>473</v>
      </c>
      <c r="F1139" s="60" t="s">
        <v>0</v>
      </c>
      <c r="G1139" s="61">
        <v>11200.5</v>
      </c>
      <c r="H1139" s="61">
        <f>H1140</f>
        <v>0</v>
      </c>
      <c r="I1139" s="61">
        <f t="shared" ref="I1139:J1140" si="522">I1140</f>
        <v>0</v>
      </c>
      <c r="J1139" s="61">
        <f t="shared" si="522"/>
        <v>0</v>
      </c>
      <c r="K1139" s="61">
        <f t="shared" si="487"/>
        <v>0</v>
      </c>
      <c r="L1139" s="61">
        <v>0</v>
      </c>
    </row>
    <row r="1140" spans="1:12" ht="15">
      <c r="A1140" s="58" t="s">
        <v>72</v>
      </c>
      <c r="B1140" s="59" t="s">
        <v>418</v>
      </c>
      <c r="C1140" s="59" t="s">
        <v>110</v>
      </c>
      <c r="D1140" s="59" t="s">
        <v>46</v>
      </c>
      <c r="E1140" s="59" t="s">
        <v>473</v>
      </c>
      <c r="F1140" s="59" t="s">
        <v>73</v>
      </c>
      <c r="G1140" s="61">
        <v>11200.5</v>
      </c>
      <c r="H1140" s="61">
        <f>H1141</f>
        <v>0</v>
      </c>
      <c r="I1140" s="61">
        <f t="shared" si="522"/>
        <v>0</v>
      </c>
      <c r="J1140" s="61">
        <f t="shared" si="522"/>
        <v>0</v>
      </c>
      <c r="K1140" s="61">
        <f t="shared" si="487"/>
        <v>0</v>
      </c>
      <c r="L1140" s="61">
        <v>0</v>
      </c>
    </row>
    <row r="1141" spans="1:12" ht="15">
      <c r="A1141" s="58" t="s">
        <v>381</v>
      </c>
      <c r="B1141" s="59" t="s">
        <v>418</v>
      </c>
      <c r="C1141" s="59" t="s">
        <v>110</v>
      </c>
      <c r="D1141" s="59" t="s">
        <v>46</v>
      </c>
      <c r="E1141" s="59" t="s">
        <v>473</v>
      </c>
      <c r="F1141" s="59" t="s">
        <v>382</v>
      </c>
      <c r="G1141" s="61">
        <v>11200.5</v>
      </c>
      <c r="H1141" s="61">
        <v>0</v>
      </c>
      <c r="I1141" s="61">
        <v>0</v>
      </c>
      <c r="J1141" s="61">
        <v>0</v>
      </c>
      <c r="K1141" s="61">
        <f t="shared" si="487"/>
        <v>0</v>
      </c>
      <c r="L1141" s="61">
        <v>0</v>
      </c>
    </row>
    <row r="1142" spans="1:12" ht="15">
      <c r="A1142" s="58" t="s">
        <v>463</v>
      </c>
      <c r="B1142" s="59" t="s">
        <v>418</v>
      </c>
      <c r="C1142" s="59" t="s">
        <v>110</v>
      </c>
      <c r="D1142" s="59" t="s">
        <v>46</v>
      </c>
      <c r="E1142" s="59" t="s">
        <v>474</v>
      </c>
      <c r="F1142" s="60" t="s">
        <v>0</v>
      </c>
      <c r="G1142" s="61">
        <v>5994</v>
      </c>
      <c r="H1142" s="61">
        <f>H1143</f>
        <v>6326.24</v>
      </c>
      <c r="I1142" s="61">
        <f t="shared" ref="I1142:J1142" si="523">I1143</f>
        <v>6326.24</v>
      </c>
      <c r="J1142" s="61">
        <f t="shared" si="523"/>
        <v>6326.24</v>
      </c>
      <c r="K1142" s="61">
        <f t="shared" si="487"/>
        <v>105.54287620954288</v>
      </c>
      <c r="L1142" s="61">
        <f t="shared" si="488"/>
        <v>100</v>
      </c>
    </row>
    <row r="1143" spans="1:12" ht="30">
      <c r="A1143" s="58" t="s">
        <v>82</v>
      </c>
      <c r="B1143" s="59" t="s">
        <v>418</v>
      </c>
      <c r="C1143" s="59" t="s">
        <v>110</v>
      </c>
      <c r="D1143" s="59" t="s">
        <v>46</v>
      </c>
      <c r="E1143" s="59" t="s">
        <v>474</v>
      </c>
      <c r="F1143" s="59" t="s">
        <v>83</v>
      </c>
      <c r="G1143" s="61">
        <v>5994</v>
      </c>
      <c r="H1143" s="61">
        <f>H1144+H1145</f>
        <v>6326.24</v>
      </c>
      <c r="I1143" s="61">
        <f t="shared" ref="I1143:J1143" si="524">I1144+I1145</f>
        <v>6326.24</v>
      </c>
      <c r="J1143" s="61">
        <f t="shared" si="524"/>
        <v>6326.24</v>
      </c>
      <c r="K1143" s="61">
        <f t="shared" si="487"/>
        <v>105.54287620954288</v>
      </c>
      <c r="L1143" s="61">
        <f t="shared" si="488"/>
        <v>100</v>
      </c>
    </row>
    <row r="1144" spans="1:12" ht="15">
      <c r="A1144" s="58" t="s">
        <v>272</v>
      </c>
      <c r="B1144" s="59" t="s">
        <v>418</v>
      </c>
      <c r="C1144" s="59" t="s">
        <v>110</v>
      </c>
      <c r="D1144" s="59" t="s">
        <v>46</v>
      </c>
      <c r="E1144" s="59" t="s">
        <v>474</v>
      </c>
      <c r="F1144" s="59" t="s">
        <v>273</v>
      </c>
      <c r="G1144" s="61">
        <v>2494</v>
      </c>
      <c r="H1144" s="61">
        <v>3094</v>
      </c>
      <c r="I1144" s="61">
        <v>3094</v>
      </c>
      <c r="J1144" s="61">
        <v>3094</v>
      </c>
      <c r="K1144" s="61">
        <f t="shared" si="487"/>
        <v>124.05773857257418</v>
      </c>
      <c r="L1144" s="61">
        <f t="shared" si="488"/>
        <v>100</v>
      </c>
    </row>
    <row r="1145" spans="1:12" ht="15">
      <c r="A1145" s="58" t="s">
        <v>84</v>
      </c>
      <c r="B1145" s="59" t="s">
        <v>418</v>
      </c>
      <c r="C1145" s="59" t="s">
        <v>110</v>
      </c>
      <c r="D1145" s="59" t="s">
        <v>46</v>
      </c>
      <c r="E1145" s="59" t="s">
        <v>474</v>
      </c>
      <c r="F1145" s="59" t="s">
        <v>85</v>
      </c>
      <c r="G1145" s="61">
        <v>3500</v>
      </c>
      <c r="H1145" s="61">
        <v>3232.24</v>
      </c>
      <c r="I1145" s="61">
        <v>3232.24</v>
      </c>
      <c r="J1145" s="61">
        <v>3232.24</v>
      </c>
      <c r="K1145" s="61">
        <f t="shared" si="487"/>
        <v>92.349714285714285</v>
      </c>
      <c r="L1145" s="61">
        <f t="shared" si="488"/>
        <v>100</v>
      </c>
    </row>
    <row r="1146" spans="1:12" ht="30">
      <c r="A1146" s="58" t="s">
        <v>447</v>
      </c>
      <c r="B1146" s="59" t="s">
        <v>418</v>
      </c>
      <c r="C1146" s="59" t="s">
        <v>110</v>
      </c>
      <c r="D1146" s="59" t="s">
        <v>46</v>
      </c>
      <c r="E1146" s="59" t="s">
        <v>448</v>
      </c>
      <c r="F1146" s="60" t="s">
        <v>0</v>
      </c>
      <c r="G1146" s="61">
        <v>518831.9</v>
      </c>
      <c r="H1146" s="61">
        <f>H1147+H1152+H1162+H1170+H1173</f>
        <v>518831.94536000001</v>
      </c>
      <c r="I1146" s="61">
        <f t="shared" ref="I1146:J1146" si="525">I1147+I1152+I1162+I1170+I1173</f>
        <v>518575.23914000002</v>
      </c>
      <c r="J1146" s="61">
        <f t="shared" si="525"/>
        <v>518152.88774000003</v>
      </c>
      <c r="K1146" s="61">
        <f t="shared" si="487"/>
        <v>99.869126732569839</v>
      </c>
      <c r="L1146" s="61">
        <f t="shared" si="488"/>
        <v>99.8691180012964</v>
      </c>
    </row>
    <row r="1147" spans="1:12" ht="75">
      <c r="A1147" s="58" t="s">
        <v>475</v>
      </c>
      <c r="B1147" s="59" t="s">
        <v>418</v>
      </c>
      <c r="C1147" s="59" t="s">
        <v>110</v>
      </c>
      <c r="D1147" s="59" t="s">
        <v>46</v>
      </c>
      <c r="E1147" s="59" t="s">
        <v>476</v>
      </c>
      <c r="F1147" s="60" t="s">
        <v>0</v>
      </c>
      <c r="G1147" s="61">
        <v>8213.1</v>
      </c>
      <c r="H1147" s="61">
        <f>H1148+H1150</f>
        <v>8213.1</v>
      </c>
      <c r="I1147" s="61">
        <f t="shared" ref="I1147:J1147" si="526">I1148+I1150</f>
        <v>7956.3937800000003</v>
      </c>
      <c r="J1147" s="61">
        <f t="shared" si="526"/>
        <v>7956.3937800000003</v>
      </c>
      <c r="K1147" s="61">
        <f t="shared" ref="K1147:K1218" si="527">J1147/G1147*100</f>
        <v>96.874429630711916</v>
      </c>
      <c r="L1147" s="61">
        <f t="shared" ref="L1147:L1218" si="528">J1147/H1147*100</f>
        <v>96.874429630711916</v>
      </c>
    </row>
    <row r="1148" spans="1:12" ht="60">
      <c r="A1148" s="58" t="s">
        <v>60</v>
      </c>
      <c r="B1148" s="59" t="s">
        <v>418</v>
      </c>
      <c r="C1148" s="59" t="s">
        <v>110</v>
      </c>
      <c r="D1148" s="59" t="s">
        <v>46</v>
      </c>
      <c r="E1148" s="59" t="s">
        <v>476</v>
      </c>
      <c r="F1148" s="59" t="s">
        <v>61</v>
      </c>
      <c r="G1148" s="61">
        <v>6186.6</v>
      </c>
      <c r="H1148" s="61">
        <f>H1149</f>
        <v>6186.6</v>
      </c>
      <c r="I1148" s="61">
        <f t="shared" ref="I1148:J1148" si="529">I1149</f>
        <v>6186.6</v>
      </c>
      <c r="J1148" s="61">
        <f t="shared" si="529"/>
        <v>6186.6</v>
      </c>
      <c r="K1148" s="61">
        <f t="shared" si="527"/>
        <v>100</v>
      </c>
      <c r="L1148" s="61">
        <f t="shared" si="528"/>
        <v>100</v>
      </c>
    </row>
    <row r="1149" spans="1:12" ht="30">
      <c r="A1149" s="58" t="s">
        <v>62</v>
      </c>
      <c r="B1149" s="59" t="s">
        <v>418</v>
      </c>
      <c r="C1149" s="59" t="s">
        <v>110</v>
      </c>
      <c r="D1149" s="59" t="s">
        <v>46</v>
      </c>
      <c r="E1149" s="59" t="s">
        <v>476</v>
      </c>
      <c r="F1149" s="59" t="s">
        <v>63</v>
      </c>
      <c r="G1149" s="61">
        <v>6186.6</v>
      </c>
      <c r="H1149" s="61">
        <f>4533.77887+365.63852+1287.18261</f>
        <v>6186.6</v>
      </c>
      <c r="I1149" s="61">
        <f t="shared" ref="I1149:J1149" si="530">4533.77887+365.63852+1287.18261</f>
        <v>6186.6</v>
      </c>
      <c r="J1149" s="61">
        <f t="shared" si="530"/>
        <v>6186.6</v>
      </c>
      <c r="K1149" s="61">
        <f t="shared" si="527"/>
        <v>100</v>
      </c>
      <c r="L1149" s="61">
        <f t="shared" si="528"/>
        <v>100</v>
      </c>
    </row>
    <row r="1150" spans="1:12" ht="30">
      <c r="A1150" s="58" t="s">
        <v>64</v>
      </c>
      <c r="B1150" s="59" t="s">
        <v>418</v>
      </c>
      <c r="C1150" s="59" t="s">
        <v>110</v>
      </c>
      <c r="D1150" s="59" t="s">
        <v>46</v>
      </c>
      <c r="E1150" s="59" t="s">
        <v>476</v>
      </c>
      <c r="F1150" s="59" t="s">
        <v>65</v>
      </c>
      <c r="G1150" s="61">
        <v>2026.5</v>
      </c>
      <c r="H1150" s="61">
        <f>H1151</f>
        <v>2026.5</v>
      </c>
      <c r="I1150" s="61">
        <f t="shared" ref="I1150:J1150" si="531">I1151</f>
        <v>1769.79378</v>
      </c>
      <c r="J1150" s="61">
        <f t="shared" si="531"/>
        <v>1769.79378</v>
      </c>
      <c r="K1150" s="61">
        <f t="shared" si="527"/>
        <v>87.332532938564029</v>
      </c>
      <c r="L1150" s="61">
        <f t="shared" si="528"/>
        <v>87.332532938564029</v>
      </c>
    </row>
    <row r="1151" spans="1:12" ht="30">
      <c r="A1151" s="58" t="s">
        <v>66</v>
      </c>
      <c r="B1151" s="59" t="s">
        <v>418</v>
      </c>
      <c r="C1151" s="59" t="s">
        <v>110</v>
      </c>
      <c r="D1151" s="59" t="s">
        <v>46</v>
      </c>
      <c r="E1151" s="59" t="s">
        <v>476</v>
      </c>
      <c r="F1151" s="59" t="s">
        <v>67</v>
      </c>
      <c r="G1151" s="61">
        <v>2026.5</v>
      </c>
      <c r="H1151" s="61">
        <v>2026.5</v>
      </c>
      <c r="I1151" s="61">
        <v>1769.79378</v>
      </c>
      <c r="J1151" s="61">
        <v>1769.79378</v>
      </c>
      <c r="K1151" s="61">
        <f t="shared" si="527"/>
        <v>87.332532938564029</v>
      </c>
      <c r="L1151" s="61">
        <f t="shared" si="528"/>
        <v>87.332532938564029</v>
      </c>
    </row>
    <row r="1152" spans="1:12" ht="30">
      <c r="A1152" s="58" t="s">
        <v>58</v>
      </c>
      <c r="B1152" s="59" t="s">
        <v>418</v>
      </c>
      <c r="C1152" s="59" t="s">
        <v>110</v>
      </c>
      <c r="D1152" s="59" t="s">
        <v>46</v>
      </c>
      <c r="E1152" s="59" t="s">
        <v>477</v>
      </c>
      <c r="F1152" s="60" t="s">
        <v>0</v>
      </c>
      <c r="G1152" s="61">
        <v>52983.4</v>
      </c>
      <c r="H1152" s="61">
        <f>H1153+H1155+H1157+H1159</f>
        <v>52983.400000000009</v>
      </c>
      <c r="I1152" s="61">
        <f t="shared" ref="I1152:J1152" si="532">I1153+I1155+I1157+I1159</f>
        <v>52983.400000000009</v>
      </c>
      <c r="J1152" s="61">
        <f t="shared" si="532"/>
        <v>52800.389519999997</v>
      </c>
      <c r="K1152" s="61">
        <f t="shared" si="527"/>
        <v>99.654589022222055</v>
      </c>
      <c r="L1152" s="61">
        <f t="shared" si="528"/>
        <v>99.654589022222027</v>
      </c>
    </row>
    <row r="1153" spans="1:12" ht="60">
      <c r="A1153" s="58" t="s">
        <v>60</v>
      </c>
      <c r="B1153" s="59" t="s">
        <v>418</v>
      </c>
      <c r="C1153" s="59" t="s">
        <v>110</v>
      </c>
      <c r="D1153" s="59" t="s">
        <v>46</v>
      </c>
      <c r="E1153" s="59" t="s">
        <v>477</v>
      </c>
      <c r="F1153" s="59" t="s">
        <v>61</v>
      </c>
      <c r="G1153" s="61">
        <v>50877.4</v>
      </c>
      <c r="H1153" s="61">
        <f>H1154</f>
        <v>50877.100000000006</v>
      </c>
      <c r="I1153" s="61">
        <f t="shared" ref="I1153:J1153" si="533">I1154</f>
        <v>50877.100000000006</v>
      </c>
      <c r="J1153" s="61">
        <f t="shared" si="533"/>
        <v>50727.966619999999</v>
      </c>
      <c r="K1153" s="61">
        <f t="shared" si="527"/>
        <v>99.706287310279222</v>
      </c>
      <c r="L1153" s="61">
        <f t="shared" si="528"/>
        <v>99.70687523463404</v>
      </c>
    </row>
    <row r="1154" spans="1:12" ht="30">
      <c r="A1154" s="58" t="s">
        <v>62</v>
      </c>
      <c r="B1154" s="59" t="s">
        <v>418</v>
      </c>
      <c r="C1154" s="59" t="s">
        <v>110</v>
      </c>
      <c r="D1154" s="59" t="s">
        <v>46</v>
      </c>
      <c r="E1154" s="59" t="s">
        <v>477</v>
      </c>
      <c r="F1154" s="59" t="s">
        <v>63</v>
      </c>
      <c r="G1154" s="61">
        <v>50877.4</v>
      </c>
      <c r="H1154" s="61">
        <f>37757.9+2568.5+10550.7</f>
        <v>50877.100000000006</v>
      </c>
      <c r="I1154" s="61">
        <f>37757.9+2568.5+10550.7</f>
        <v>50877.100000000006</v>
      </c>
      <c r="J1154" s="61">
        <f>37738.08435+2451.07465+10538.80762</f>
        <v>50727.966619999999</v>
      </c>
      <c r="K1154" s="61">
        <f t="shared" si="527"/>
        <v>99.706287310279222</v>
      </c>
      <c r="L1154" s="61">
        <f t="shared" si="528"/>
        <v>99.70687523463404</v>
      </c>
    </row>
    <row r="1155" spans="1:12" ht="30">
      <c r="A1155" s="58" t="s">
        <v>64</v>
      </c>
      <c r="B1155" s="59" t="s">
        <v>418</v>
      </c>
      <c r="C1155" s="59" t="s">
        <v>110</v>
      </c>
      <c r="D1155" s="59" t="s">
        <v>46</v>
      </c>
      <c r="E1155" s="59" t="s">
        <v>477</v>
      </c>
      <c r="F1155" s="59" t="s">
        <v>65</v>
      </c>
      <c r="G1155" s="61">
        <v>2045</v>
      </c>
      <c r="H1155" s="61">
        <f>H1156</f>
        <v>2045</v>
      </c>
      <c r="I1155" s="61">
        <f t="shared" ref="I1155:J1155" si="534">I1156</f>
        <v>2045</v>
      </c>
      <c r="J1155" s="61">
        <f t="shared" si="534"/>
        <v>2011.3719000000001</v>
      </c>
      <c r="K1155" s="61">
        <f t="shared" si="527"/>
        <v>98.355594132029339</v>
      </c>
      <c r="L1155" s="61">
        <f t="shared" si="528"/>
        <v>98.355594132029339</v>
      </c>
    </row>
    <row r="1156" spans="1:12" ht="30">
      <c r="A1156" s="58" t="s">
        <v>66</v>
      </c>
      <c r="B1156" s="59" t="s">
        <v>418</v>
      </c>
      <c r="C1156" s="59" t="s">
        <v>110</v>
      </c>
      <c r="D1156" s="59" t="s">
        <v>46</v>
      </c>
      <c r="E1156" s="59" t="s">
        <v>477</v>
      </c>
      <c r="F1156" s="59" t="s">
        <v>67</v>
      </c>
      <c r="G1156" s="61">
        <v>2045</v>
      </c>
      <c r="H1156" s="61">
        <v>2045</v>
      </c>
      <c r="I1156" s="61">
        <v>2045</v>
      </c>
      <c r="J1156" s="61">
        <v>2011.3719000000001</v>
      </c>
      <c r="K1156" s="61">
        <f t="shared" si="527"/>
        <v>98.355594132029339</v>
      </c>
      <c r="L1156" s="61">
        <f t="shared" si="528"/>
        <v>98.355594132029339</v>
      </c>
    </row>
    <row r="1157" spans="1:12" ht="15">
      <c r="A1157" s="58" t="s">
        <v>68</v>
      </c>
      <c r="B1157" s="59" t="s">
        <v>418</v>
      </c>
      <c r="C1157" s="59" t="s">
        <v>110</v>
      </c>
      <c r="D1157" s="59" t="s">
        <v>46</v>
      </c>
      <c r="E1157" s="59" t="s">
        <v>477</v>
      </c>
      <c r="F1157" s="59" t="s">
        <v>69</v>
      </c>
      <c r="G1157" s="61">
        <v>60</v>
      </c>
      <c r="H1157" s="61">
        <f>H1158</f>
        <v>60</v>
      </c>
      <c r="I1157" s="61">
        <f t="shared" ref="I1157:J1157" si="535">I1158</f>
        <v>60</v>
      </c>
      <c r="J1157" s="61">
        <f t="shared" si="535"/>
        <v>60</v>
      </c>
      <c r="K1157" s="61">
        <f t="shared" si="527"/>
        <v>100</v>
      </c>
      <c r="L1157" s="61">
        <f t="shared" si="528"/>
        <v>100</v>
      </c>
    </row>
    <row r="1158" spans="1:12" ht="15">
      <c r="A1158" s="58" t="s">
        <v>70</v>
      </c>
      <c r="B1158" s="59" t="s">
        <v>418</v>
      </c>
      <c r="C1158" s="59" t="s">
        <v>110</v>
      </c>
      <c r="D1158" s="59" t="s">
        <v>46</v>
      </c>
      <c r="E1158" s="59" t="s">
        <v>477</v>
      </c>
      <c r="F1158" s="59" t="s">
        <v>71</v>
      </c>
      <c r="G1158" s="61">
        <v>60</v>
      </c>
      <c r="H1158" s="61">
        <v>60</v>
      </c>
      <c r="I1158" s="61">
        <v>60</v>
      </c>
      <c r="J1158" s="61">
        <v>60</v>
      </c>
      <c r="K1158" s="61">
        <f t="shared" si="527"/>
        <v>100</v>
      </c>
      <c r="L1158" s="61">
        <f t="shared" si="528"/>
        <v>100</v>
      </c>
    </row>
    <row r="1159" spans="1:12" ht="15">
      <c r="A1159" s="58" t="s">
        <v>72</v>
      </c>
      <c r="B1159" s="59" t="s">
        <v>418</v>
      </c>
      <c r="C1159" s="59" t="s">
        <v>110</v>
      </c>
      <c r="D1159" s="59" t="s">
        <v>46</v>
      </c>
      <c r="E1159" s="59" t="s">
        <v>477</v>
      </c>
      <c r="F1159" s="59" t="s">
        <v>73</v>
      </c>
      <c r="G1159" s="61">
        <v>1</v>
      </c>
      <c r="H1159" s="61">
        <f>H1161+H1160</f>
        <v>1.3</v>
      </c>
      <c r="I1159" s="61">
        <f t="shared" ref="I1159:J1159" si="536">I1161+I1160</f>
        <v>1.3</v>
      </c>
      <c r="J1159" s="61">
        <f t="shared" si="536"/>
        <v>1.0509999999999999</v>
      </c>
      <c r="K1159" s="61">
        <f t="shared" si="527"/>
        <v>105.1</v>
      </c>
      <c r="L1159" s="61">
        <f t="shared" si="528"/>
        <v>80.84615384615384</v>
      </c>
    </row>
    <row r="1160" spans="1:12" s="22" customFormat="1" ht="15">
      <c r="A1160" s="58" t="s">
        <v>86</v>
      </c>
      <c r="B1160" s="59" t="s">
        <v>418</v>
      </c>
      <c r="C1160" s="59" t="s">
        <v>110</v>
      </c>
      <c r="D1160" s="59" t="s">
        <v>46</v>
      </c>
      <c r="E1160" s="59" t="s">
        <v>477</v>
      </c>
      <c r="F1160" s="59">
        <v>830</v>
      </c>
      <c r="G1160" s="61"/>
      <c r="H1160" s="61">
        <v>0.3</v>
      </c>
      <c r="I1160" s="61">
        <v>0.3</v>
      </c>
      <c r="J1160" s="61">
        <v>0.3</v>
      </c>
      <c r="K1160" s="61">
        <v>0</v>
      </c>
      <c r="L1160" s="61">
        <f t="shared" si="528"/>
        <v>100</v>
      </c>
    </row>
    <row r="1161" spans="1:12" ht="15">
      <c r="A1161" s="58" t="s">
        <v>74</v>
      </c>
      <c r="B1161" s="59" t="s">
        <v>418</v>
      </c>
      <c r="C1161" s="59" t="s">
        <v>110</v>
      </c>
      <c r="D1161" s="59" t="s">
        <v>46</v>
      </c>
      <c r="E1161" s="59" t="s">
        <v>477</v>
      </c>
      <c r="F1161" s="59" t="s">
        <v>75</v>
      </c>
      <c r="G1161" s="61">
        <v>1</v>
      </c>
      <c r="H1161" s="61">
        <v>1</v>
      </c>
      <c r="I1161" s="61">
        <v>1</v>
      </c>
      <c r="J1161" s="61">
        <f>0.351+0.2+0.2</f>
        <v>0.75099999999999989</v>
      </c>
      <c r="K1161" s="61">
        <f t="shared" si="527"/>
        <v>75.099999999999994</v>
      </c>
      <c r="L1161" s="61">
        <f t="shared" si="528"/>
        <v>75.099999999999994</v>
      </c>
    </row>
    <row r="1162" spans="1:12" ht="15">
      <c r="A1162" s="58" t="s">
        <v>463</v>
      </c>
      <c r="B1162" s="59" t="s">
        <v>418</v>
      </c>
      <c r="C1162" s="59" t="s">
        <v>110</v>
      </c>
      <c r="D1162" s="59" t="s">
        <v>46</v>
      </c>
      <c r="E1162" s="59" t="s">
        <v>478</v>
      </c>
      <c r="F1162" s="60" t="s">
        <v>0</v>
      </c>
      <c r="G1162" s="61">
        <v>28014</v>
      </c>
      <c r="H1162" s="61">
        <f>H1163+H1165+H1168</f>
        <v>26214</v>
      </c>
      <c r="I1162" s="61">
        <f t="shared" ref="I1162:J1162" si="537">I1163+I1165+I1168</f>
        <v>26214</v>
      </c>
      <c r="J1162" s="61">
        <f t="shared" si="537"/>
        <v>25974.659080000001</v>
      </c>
      <c r="K1162" s="61">
        <f t="shared" si="527"/>
        <v>92.720279431712711</v>
      </c>
      <c r="L1162" s="61">
        <f t="shared" si="528"/>
        <v>99.086972915236132</v>
      </c>
    </row>
    <row r="1163" spans="1:12" ht="30">
      <c r="A1163" s="58" t="s">
        <v>64</v>
      </c>
      <c r="B1163" s="59" t="s">
        <v>418</v>
      </c>
      <c r="C1163" s="59" t="s">
        <v>110</v>
      </c>
      <c r="D1163" s="59" t="s">
        <v>46</v>
      </c>
      <c r="E1163" s="59" t="s">
        <v>478</v>
      </c>
      <c r="F1163" s="59" t="s">
        <v>65</v>
      </c>
      <c r="G1163" s="61">
        <v>2364</v>
      </c>
      <c r="H1163" s="61">
        <f>H1164</f>
        <v>2364</v>
      </c>
      <c r="I1163" s="61">
        <f t="shared" ref="I1163:J1163" si="538">I1164</f>
        <v>2364</v>
      </c>
      <c r="J1163" s="61">
        <f t="shared" si="538"/>
        <v>2324.6590799999999</v>
      </c>
      <c r="K1163" s="61">
        <f t="shared" si="527"/>
        <v>98.335832487309631</v>
      </c>
      <c r="L1163" s="61">
        <f t="shared" si="528"/>
        <v>98.335832487309631</v>
      </c>
    </row>
    <row r="1164" spans="1:12" ht="30">
      <c r="A1164" s="58" t="s">
        <v>66</v>
      </c>
      <c r="B1164" s="59" t="s">
        <v>418</v>
      </c>
      <c r="C1164" s="59" t="s">
        <v>110</v>
      </c>
      <c r="D1164" s="59" t="s">
        <v>46</v>
      </c>
      <c r="E1164" s="59" t="s">
        <v>478</v>
      </c>
      <c r="F1164" s="59" t="s">
        <v>67</v>
      </c>
      <c r="G1164" s="61">
        <v>2364</v>
      </c>
      <c r="H1164" s="61">
        <v>2364</v>
      </c>
      <c r="I1164" s="61">
        <v>2364</v>
      </c>
      <c r="J1164" s="61">
        <v>2324.6590799999999</v>
      </c>
      <c r="K1164" s="61">
        <f t="shared" si="527"/>
        <v>98.335832487309631</v>
      </c>
      <c r="L1164" s="61">
        <f t="shared" si="528"/>
        <v>98.335832487309631</v>
      </c>
    </row>
    <row r="1165" spans="1:12" ht="15">
      <c r="A1165" s="58" t="s">
        <v>68</v>
      </c>
      <c r="B1165" s="59" t="s">
        <v>418</v>
      </c>
      <c r="C1165" s="59" t="s">
        <v>110</v>
      </c>
      <c r="D1165" s="59" t="s">
        <v>46</v>
      </c>
      <c r="E1165" s="59" t="s">
        <v>478</v>
      </c>
      <c r="F1165" s="59" t="s">
        <v>69</v>
      </c>
      <c r="G1165" s="61">
        <v>23950</v>
      </c>
      <c r="H1165" s="61">
        <f>H1166+H1167</f>
        <v>22150</v>
      </c>
      <c r="I1165" s="61">
        <f t="shared" ref="I1165:J1165" si="539">I1166+I1167</f>
        <v>22150</v>
      </c>
      <c r="J1165" s="61">
        <f t="shared" si="539"/>
        <v>21950</v>
      </c>
      <c r="K1165" s="61">
        <f t="shared" si="527"/>
        <v>91.649269311064714</v>
      </c>
      <c r="L1165" s="61">
        <f t="shared" si="528"/>
        <v>99.097065462753946</v>
      </c>
    </row>
    <row r="1166" spans="1:12" ht="15">
      <c r="A1166" s="58" t="s">
        <v>383</v>
      </c>
      <c r="B1166" s="59" t="s">
        <v>418</v>
      </c>
      <c r="C1166" s="59" t="s">
        <v>110</v>
      </c>
      <c r="D1166" s="59" t="s">
        <v>46</v>
      </c>
      <c r="E1166" s="59" t="s">
        <v>478</v>
      </c>
      <c r="F1166" s="59" t="s">
        <v>384</v>
      </c>
      <c r="G1166" s="61">
        <v>2250</v>
      </c>
      <c r="H1166" s="61">
        <v>450</v>
      </c>
      <c r="I1166" s="61">
        <v>450</v>
      </c>
      <c r="J1166" s="61">
        <v>450</v>
      </c>
      <c r="K1166" s="61">
        <f t="shared" si="527"/>
        <v>20</v>
      </c>
      <c r="L1166" s="61">
        <f t="shared" si="528"/>
        <v>100</v>
      </c>
    </row>
    <row r="1167" spans="1:12" ht="15">
      <c r="A1167" s="58" t="s">
        <v>70</v>
      </c>
      <c r="B1167" s="59" t="s">
        <v>418</v>
      </c>
      <c r="C1167" s="59" t="s">
        <v>110</v>
      </c>
      <c r="D1167" s="59" t="s">
        <v>46</v>
      </c>
      <c r="E1167" s="59" t="s">
        <v>478</v>
      </c>
      <c r="F1167" s="59" t="s">
        <v>71</v>
      </c>
      <c r="G1167" s="61">
        <v>21700</v>
      </c>
      <c r="H1167" s="61">
        <v>21700</v>
      </c>
      <c r="I1167" s="61">
        <v>21700</v>
      </c>
      <c r="J1167" s="61">
        <v>21500</v>
      </c>
      <c r="K1167" s="61">
        <f t="shared" si="527"/>
        <v>99.078341013824883</v>
      </c>
      <c r="L1167" s="61">
        <f t="shared" si="528"/>
        <v>99.078341013824883</v>
      </c>
    </row>
    <row r="1168" spans="1:12" ht="30">
      <c r="A1168" s="58" t="s">
        <v>82</v>
      </c>
      <c r="B1168" s="59" t="s">
        <v>418</v>
      </c>
      <c r="C1168" s="59" t="s">
        <v>110</v>
      </c>
      <c r="D1168" s="59" t="s">
        <v>46</v>
      </c>
      <c r="E1168" s="59" t="s">
        <v>478</v>
      </c>
      <c r="F1168" s="59" t="s">
        <v>83</v>
      </c>
      <c r="G1168" s="61">
        <v>1700</v>
      </c>
      <c r="H1168" s="61">
        <f>H1169</f>
        <v>1700</v>
      </c>
      <c r="I1168" s="61">
        <f t="shared" ref="I1168:J1168" si="540">I1169</f>
        <v>1700</v>
      </c>
      <c r="J1168" s="61">
        <f t="shared" si="540"/>
        <v>1700</v>
      </c>
      <c r="K1168" s="61">
        <f t="shared" si="527"/>
        <v>100</v>
      </c>
      <c r="L1168" s="61">
        <f t="shared" si="528"/>
        <v>100</v>
      </c>
    </row>
    <row r="1169" spans="1:12" ht="15">
      <c r="A1169" s="58" t="s">
        <v>84</v>
      </c>
      <c r="B1169" s="59" t="s">
        <v>418</v>
      </c>
      <c r="C1169" s="59" t="s">
        <v>110</v>
      </c>
      <c r="D1169" s="59" t="s">
        <v>46</v>
      </c>
      <c r="E1169" s="59" t="s">
        <v>478</v>
      </c>
      <c r="F1169" s="59" t="s">
        <v>85</v>
      </c>
      <c r="G1169" s="61">
        <v>1700</v>
      </c>
      <c r="H1169" s="61">
        <v>1700</v>
      </c>
      <c r="I1169" s="61">
        <v>1700</v>
      </c>
      <c r="J1169" s="61">
        <v>1700</v>
      </c>
      <c r="K1169" s="61">
        <f t="shared" si="527"/>
        <v>100</v>
      </c>
      <c r="L1169" s="61">
        <f t="shared" si="528"/>
        <v>100</v>
      </c>
    </row>
    <row r="1170" spans="1:12" ht="90">
      <c r="A1170" s="58" t="s">
        <v>479</v>
      </c>
      <c r="B1170" s="59" t="s">
        <v>418</v>
      </c>
      <c r="C1170" s="59" t="s">
        <v>110</v>
      </c>
      <c r="D1170" s="59" t="s">
        <v>46</v>
      </c>
      <c r="E1170" s="59" t="s">
        <v>480</v>
      </c>
      <c r="F1170" s="60" t="s">
        <v>0</v>
      </c>
      <c r="G1170" s="61">
        <v>429621.4</v>
      </c>
      <c r="H1170" s="61">
        <f>H1171</f>
        <v>429621.44536000001</v>
      </c>
      <c r="I1170" s="61">
        <f t="shared" ref="I1170:J1171" si="541">I1171</f>
        <v>429621.44536000001</v>
      </c>
      <c r="J1170" s="61">
        <f t="shared" si="541"/>
        <v>429621.44536000001</v>
      </c>
      <c r="K1170" s="61">
        <f t="shared" si="527"/>
        <v>100.00001055813328</v>
      </c>
      <c r="L1170" s="61">
        <f t="shared" si="528"/>
        <v>100</v>
      </c>
    </row>
    <row r="1171" spans="1:12" ht="15">
      <c r="A1171" s="58" t="s">
        <v>26</v>
      </c>
      <c r="B1171" s="59" t="s">
        <v>418</v>
      </c>
      <c r="C1171" s="59" t="s">
        <v>110</v>
      </c>
      <c r="D1171" s="59" t="s">
        <v>46</v>
      </c>
      <c r="E1171" s="59" t="s">
        <v>480</v>
      </c>
      <c r="F1171" s="59" t="s">
        <v>27</v>
      </c>
      <c r="G1171" s="61">
        <v>429621.4</v>
      </c>
      <c r="H1171" s="61">
        <f>H1172</f>
        <v>429621.44536000001</v>
      </c>
      <c r="I1171" s="61">
        <f t="shared" si="541"/>
        <v>429621.44536000001</v>
      </c>
      <c r="J1171" s="61">
        <f t="shared" si="541"/>
        <v>429621.44536000001</v>
      </c>
      <c r="K1171" s="61">
        <f t="shared" si="527"/>
        <v>100.00001055813328</v>
      </c>
      <c r="L1171" s="61">
        <f t="shared" si="528"/>
        <v>100</v>
      </c>
    </row>
    <row r="1172" spans="1:12" ht="15">
      <c r="A1172" s="58" t="s">
        <v>56</v>
      </c>
      <c r="B1172" s="59" t="s">
        <v>418</v>
      </c>
      <c r="C1172" s="59" t="s">
        <v>110</v>
      </c>
      <c r="D1172" s="59" t="s">
        <v>46</v>
      </c>
      <c r="E1172" s="59" t="s">
        <v>480</v>
      </c>
      <c r="F1172" s="59" t="s">
        <v>57</v>
      </c>
      <c r="G1172" s="61">
        <v>429621.4</v>
      </c>
      <c r="H1172" s="61">
        <v>429621.44536000001</v>
      </c>
      <c r="I1172" s="61">
        <v>429621.44536000001</v>
      </c>
      <c r="J1172" s="61">
        <v>429621.44536000001</v>
      </c>
      <c r="K1172" s="61">
        <f t="shared" si="527"/>
        <v>100.00001055813328</v>
      </c>
      <c r="L1172" s="61">
        <f t="shared" si="528"/>
        <v>100</v>
      </c>
    </row>
    <row r="1173" spans="1:12" s="22" customFormat="1" ht="15">
      <c r="A1173" s="58" t="s">
        <v>1182</v>
      </c>
      <c r="B1173" s="59" t="s">
        <v>418</v>
      </c>
      <c r="C1173" s="59" t="s">
        <v>110</v>
      </c>
      <c r="D1173" s="59" t="s">
        <v>46</v>
      </c>
      <c r="E1173" s="80" t="s">
        <v>1181</v>
      </c>
      <c r="F1173" s="59"/>
      <c r="G1173" s="61"/>
      <c r="H1173" s="61">
        <f>H1174</f>
        <v>1800</v>
      </c>
      <c r="I1173" s="61">
        <f t="shared" ref="I1173:J1174" si="542">I1174</f>
        <v>1800</v>
      </c>
      <c r="J1173" s="61">
        <f t="shared" si="542"/>
        <v>1800</v>
      </c>
      <c r="K1173" s="61">
        <v>0</v>
      </c>
      <c r="L1173" s="61">
        <f t="shared" si="528"/>
        <v>100</v>
      </c>
    </row>
    <row r="1174" spans="1:12" s="22" customFormat="1" ht="15">
      <c r="A1174" s="58" t="s">
        <v>68</v>
      </c>
      <c r="B1174" s="59" t="s">
        <v>418</v>
      </c>
      <c r="C1174" s="59" t="s">
        <v>110</v>
      </c>
      <c r="D1174" s="59" t="s">
        <v>46</v>
      </c>
      <c r="E1174" s="80" t="s">
        <v>1181</v>
      </c>
      <c r="F1174" s="59">
        <v>300</v>
      </c>
      <c r="G1174" s="61"/>
      <c r="H1174" s="61">
        <f>H1175</f>
        <v>1800</v>
      </c>
      <c r="I1174" s="61">
        <f t="shared" si="542"/>
        <v>1800</v>
      </c>
      <c r="J1174" s="61">
        <f t="shared" si="542"/>
        <v>1800</v>
      </c>
      <c r="K1174" s="61">
        <v>0</v>
      </c>
      <c r="L1174" s="61">
        <f t="shared" si="528"/>
        <v>100</v>
      </c>
    </row>
    <row r="1175" spans="1:12" s="22" customFormat="1" ht="15">
      <c r="A1175" s="64" t="s">
        <v>383</v>
      </c>
      <c r="B1175" s="59" t="s">
        <v>418</v>
      </c>
      <c r="C1175" s="59" t="s">
        <v>110</v>
      </c>
      <c r="D1175" s="59" t="s">
        <v>46</v>
      </c>
      <c r="E1175" s="80" t="s">
        <v>1181</v>
      </c>
      <c r="F1175" s="59">
        <v>350</v>
      </c>
      <c r="G1175" s="61"/>
      <c r="H1175" s="61">
        <v>1800</v>
      </c>
      <c r="I1175" s="61">
        <v>1800</v>
      </c>
      <c r="J1175" s="61">
        <v>1800</v>
      </c>
      <c r="K1175" s="61">
        <v>0</v>
      </c>
      <c r="L1175" s="61">
        <f t="shared" si="528"/>
        <v>100</v>
      </c>
    </row>
    <row r="1176" spans="1:12" ht="30">
      <c r="A1176" s="58" t="s">
        <v>424</v>
      </c>
      <c r="B1176" s="59" t="s">
        <v>418</v>
      </c>
      <c r="C1176" s="59" t="s">
        <v>110</v>
      </c>
      <c r="D1176" s="59" t="s">
        <v>46</v>
      </c>
      <c r="E1176" s="59" t="s">
        <v>425</v>
      </c>
      <c r="F1176" s="60" t="s">
        <v>0</v>
      </c>
      <c r="G1176" s="61">
        <v>670</v>
      </c>
      <c r="H1176" s="61">
        <f>H1177</f>
        <v>670</v>
      </c>
      <c r="I1176" s="61">
        <f t="shared" ref="I1176:J1176" si="543">I1177</f>
        <v>670</v>
      </c>
      <c r="J1176" s="61">
        <f t="shared" si="543"/>
        <v>670</v>
      </c>
      <c r="K1176" s="61">
        <f t="shared" si="527"/>
        <v>100</v>
      </c>
      <c r="L1176" s="61">
        <f t="shared" si="528"/>
        <v>100</v>
      </c>
    </row>
    <row r="1177" spans="1:12" ht="15">
      <c r="A1177" s="58" t="s">
        <v>463</v>
      </c>
      <c r="B1177" s="59" t="s">
        <v>418</v>
      </c>
      <c r="C1177" s="59" t="s">
        <v>110</v>
      </c>
      <c r="D1177" s="59" t="s">
        <v>46</v>
      </c>
      <c r="E1177" s="59" t="s">
        <v>481</v>
      </c>
      <c r="F1177" s="60" t="s">
        <v>0</v>
      </c>
      <c r="G1177" s="61">
        <v>670</v>
      </c>
      <c r="H1177" s="61">
        <f>H1178+H1180</f>
        <v>670</v>
      </c>
      <c r="I1177" s="61">
        <f t="shared" ref="I1177:J1177" si="544">I1178+I1180</f>
        <v>670</v>
      </c>
      <c r="J1177" s="61">
        <f t="shared" si="544"/>
        <v>670</v>
      </c>
      <c r="K1177" s="61">
        <f t="shared" si="527"/>
        <v>100</v>
      </c>
      <c r="L1177" s="61">
        <f t="shared" si="528"/>
        <v>100</v>
      </c>
    </row>
    <row r="1178" spans="1:12" ht="30">
      <c r="A1178" s="58" t="s">
        <v>64</v>
      </c>
      <c r="B1178" s="59" t="s">
        <v>418</v>
      </c>
      <c r="C1178" s="59" t="s">
        <v>110</v>
      </c>
      <c r="D1178" s="59" t="s">
        <v>46</v>
      </c>
      <c r="E1178" s="59" t="s">
        <v>481</v>
      </c>
      <c r="F1178" s="59" t="s">
        <v>65</v>
      </c>
      <c r="G1178" s="61">
        <v>8.4</v>
      </c>
      <c r="H1178" s="61">
        <f>H1179</f>
        <v>8.4</v>
      </c>
      <c r="I1178" s="61">
        <f t="shared" ref="I1178:J1178" si="545">I1179</f>
        <v>8.4</v>
      </c>
      <c r="J1178" s="61">
        <f t="shared" si="545"/>
        <v>8.4</v>
      </c>
      <c r="K1178" s="61">
        <f t="shared" si="527"/>
        <v>100</v>
      </c>
      <c r="L1178" s="61">
        <f t="shared" si="528"/>
        <v>100</v>
      </c>
    </row>
    <row r="1179" spans="1:12" ht="30">
      <c r="A1179" s="58" t="s">
        <v>66</v>
      </c>
      <c r="B1179" s="59" t="s">
        <v>418</v>
      </c>
      <c r="C1179" s="59" t="s">
        <v>110</v>
      </c>
      <c r="D1179" s="59" t="s">
        <v>46</v>
      </c>
      <c r="E1179" s="59" t="s">
        <v>481</v>
      </c>
      <c r="F1179" s="59" t="s">
        <v>67</v>
      </c>
      <c r="G1179" s="61">
        <v>8.4</v>
      </c>
      <c r="H1179" s="61">
        <v>8.4</v>
      </c>
      <c r="I1179" s="61">
        <v>8.4</v>
      </c>
      <c r="J1179" s="61">
        <v>8.4</v>
      </c>
      <c r="K1179" s="61">
        <f t="shared" si="527"/>
        <v>100</v>
      </c>
      <c r="L1179" s="61">
        <f t="shared" si="528"/>
        <v>100</v>
      </c>
    </row>
    <row r="1180" spans="1:12" ht="15">
      <c r="A1180" s="58" t="s">
        <v>68</v>
      </c>
      <c r="B1180" s="59" t="s">
        <v>418</v>
      </c>
      <c r="C1180" s="59" t="s">
        <v>110</v>
      </c>
      <c r="D1180" s="59" t="s">
        <v>46</v>
      </c>
      <c r="E1180" s="59" t="s">
        <v>481</v>
      </c>
      <c r="F1180" s="59" t="s">
        <v>69</v>
      </c>
      <c r="G1180" s="61">
        <v>661.6</v>
      </c>
      <c r="H1180" s="61">
        <f>H1181</f>
        <v>661.6</v>
      </c>
      <c r="I1180" s="61">
        <f t="shared" ref="I1180:J1180" si="546">I1181</f>
        <v>661.6</v>
      </c>
      <c r="J1180" s="61">
        <f t="shared" si="546"/>
        <v>661.6</v>
      </c>
      <c r="K1180" s="61">
        <f t="shared" si="527"/>
        <v>100</v>
      </c>
      <c r="L1180" s="61">
        <f t="shared" si="528"/>
        <v>100</v>
      </c>
    </row>
    <row r="1181" spans="1:12" ht="15">
      <c r="A1181" s="58" t="s">
        <v>70</v>
      </c>
      <c r="B1181" s="59" t="s">
        <v>418</v>
      </c>
      <c r="C1181" s="59" t="s">
        <v>110</v>
      </c>
      <c r="D1181" s="59" t="s">
        <v>46</v>
      </c>
      <c r="E1181" s="59" t="s">
        <v>481</v>
      </c>
      <c r="F1181" s="59" t="s">
        <v>71</v>
      </c>
      <c r="G1181" s="61">
        <v>661.6</v>
      </c>
      <c r="H1181" s="61">
        <v>661.6</v>
      </c>
      <c r="I1181" s="61">
        <v>661.6</v>
      </c>
      <c r="J1181" s="61">
        <v>661.6</v>
      </c>
      <c r="K1181" s="61">
        <f t="shared" si="527"/>
        <v>100</v>
      </c>
      <c r="L1181" s="61">
        <f t="shared" si="528"/>
        <v>100</v>
      </c>
    </row>
    <row r="1182" spans="1:12" ht="37.5" customHeight="1">
      <c r="A1182" s="58" t="s">
        <v>300</v>
      </c>
      <c r="B1182" s="59" t="s">
        <v>418</v>
      </c>
      <c r="C1182" s="59" t="s">
        <v>110</v>
      </c>
      <c r="D1182" s="59" t="s">
        <v>46</v>
      </c>
      <c r="E1182" s="59" t="s">
        <v>301</v>
      </c>
      <c r="F1182" s="60" t="s">
        <v>0</v>
      </c>
      <c r="G1182" s="61">
        <v>600</v>
      </c>
      <c r="H1182" s="61">
        <f>H1183</f>
        <v>600</v>
      </c>
      <c r="I1182" s="61">
        <f t="shared" ref="I1182:J1184" si="547">I1183</f>
        <v>600</v>
      </c>
      <c r="J1182" s="61">
        <f t="shared" si="547"/>
        <v>600</v>
      </c>
      <c r="K1182" s="61">
        <f t="shared" si="527"/>
        <v>100</v>
      </c>
      <c r="L1182" s="61">
        <f t="shared" si="528"/>
        <v>100</v>
      </c>
    </row>
    <row r="1183" spans="1:12" ht="15">
      <c r="A1183" s="58" t="s">
        <v>482</v>
      </c>
      <c r="B1183" s="59" t="s">
        <v>418</v>
      </c>
      <c r="C1183" s="59" t="s">
        <v>110</v>
      </c>
      <c r="D1183" s="59" t="s">
        <v>46</v>
      </c>
      <c r="E1183" s="59" t="s">
        <v>483</v>
      </c>
      <c r="F1183" s="60" t="s">
        <v>0</v>
      </c>
      <c r="G1183" s="61">
        <v>600</v>
      </c>
      <c r="H1183" s="61">
        <f>H1184</f>
        <v>600</v>
      </c>
      <c r="I1183" s="61">
        <f t="shared" si="547"/>
        <v>600</v>
      </c>
      <c r="J1183" s="61">
        <f t="shared" si="547"/>
        <v>600</v>
      </c>
      <c r="K1183" s="61">
        <f t="shared" si="527"/>
        <v>100</v>
      </c>
      <c r="L1183" s="61">
        <f t="shared" si="528"/>
        <v>100</v>
      </c>
    </row>
    <row r="1184" spans="1:12" ht="15">
      <c r="A1184" s="58" t="s">
        <v>463</v>
      </c>
      <c r="B1184" s="59" t="s">
        <v>418</v>
      </c>
      <c r="C1184" s="59" t="s">
        <v>110</v>
      </c>
      <c r="D1184" s="59" t="s">
        <v>46</v>
      </c>
      <c r="E1184" s="59" t="s">
        <v>484</v>
      </c>
      <c r="F1184" s="60" t="s">
        <v>0</v>
      </c>
      <c r="G1184" s="61">
        <v>600</v>
      </c>
      <c r="H1184" s="61">
        <f>H1185</f>
        <v>600</v>
      </c>
      <c r="I1184" s="61">
        <f t="shared" si="547"/>
        <v>600</v>
      </c>
      <c r="J1184" s="61">
        <f t="shared" si="547"/>
        <v>600</v>
      </c>
      <c r="K1184" s="61">
        <f t="shared" si="527"/>
        <v>100</v>
      </c>
      <c r="L1184" s="61">
        <f t="shared" si="528"/>
        <v>100</v>
      </c>
    </row>
    <row r="1185" spans="1:12" ht="30">
      <c r="A1185" s="58" t="s">
        <v>82</v>
      </c>
      <c r="B1185" s="59" t="s">
        <v>418</v>
      </c>
      <c r="C1185" s="59" t="s">
        <v>110</v>
      </c>
      <c r="D1185" s="59" t="s">
        <v>46</v>
      </c>
      <c r="E1185" s="59" t="s">
        <v>484</v>
      </c>
      <c r="F1185" s="59" t="s">
        <v>83</v>
      </c>
      <c r="G1185" s="61">
        <v>600</v>
      </c>
      <c r="H1185" s="61">
        <f>H1186+H1187</f>
        <v>600</v>
      </c>
      <c r="I1185" s="61">
        <f t="shared" ref="I1185:J1185" si="548">I1186+I1187</f>
        <v>600</v>
      </c>
      <c r="J1185" s="61">
        <f t="shared" si="548"/>
        <v>600</v>
      </c>
      <c r="K1185" s="61">
        <f t="shared" si="527"/>
        <v>100</v>
      </c>
      <c r="L1185" s="61">
        <f t="shared" si="528"/>
        <v>100</v>
      </c>
    </row>
    <row r="1186" spans="1:12" ht="15">
      <c r="A1186" s="58" t="s">
        <v>272</v>
      </c>
      <c r="B1186" s="59" t="s">
        <v>418</v>
      </c>
      <c r="C1186" s="59" t="s">
        <v>110</v>
      </c>
      <c r="D1186" s="59" t="s">
        <v>46</v>
      </c>
      <c r="E1186" s="59" t="s">
        <v>484</v>
      </c>
      <c r="F1186" s="59" t="s">
        <v>273</v>
      </c>
      <c r="G1186" s="61">
        <v>450</v>
      </c>
      <c r="H1186" s="61">
        <v>405</v>
      </c>
      <c r="I1186" s="61">
        <v>405</v>
      </c>
      <c r="J1186" s="61">
        <v>405</v>
      </c>
      <c r="K1186" s="61">
        <f t="shared" si="527"/>
        <v>90</v>
      </c>
      <c r="L1186" s="61">
        <f t="shared" si="528"/>
        <v>100</v>
      </c>
    </row>
    <row r="1187" spans="1:12" ht="15">
      <c r="A1187" s="58" t="s">
        <v>84</v>
      </c>
      <c r="B1187" s="59" t="s">
        <v>418</v>
      </c>
      <c r="C1187" s="59" t="s">
        <v>110</v>
      </c>
      <c r="D1187" s="59" t="s">
        <v>46</v>
      </c>
      <c r="E1187" s="59" t="s">
        <v>484</v>
      </c>
      <c r="F1187" s="59" t="s">
        <v>85</v>
      </c>
      <c r="G1187" s="61">
        <v>150</v>
      </c>
      <c r="H1187" s="61">
        <v>195</v>
      </c>
      <c r="I1187" s="61">
        <v>195</v>
      </c>
      <c r="J1187" s="61">
        <v>195</v>
      </c>
      <c r="K1187" s="61">
        <f t="shared" si="527"/>
        <v>130</v>
      </c>
      <c r="L1187" s="61">
        <f t="shared" si="528"/>
        <v>100</v>
      </c>
    </row>
    <row r="1188" spans="1:12" ht="83.25" customHeight="1">
      <c r="A1188" s="58" t="s">
        <v>88</v>
      </c>
      <c r="B1188" s="59" t="s">
        <v>418</v>
      </c>
      <c r="C1188" s="59" t="s">
        <v>110</v>
      </c>
      <c r="D1188" s="59" t="s">
        <v>46</v>
      </c>
      <c r="E1188" s="59" t="s">
        <v>89</v>
      </c>
      <c r="F1188" s="60" t="s">
        <v>0</v>
      </c>
      <c r="G1188" s="61">
        <v>3400</v>
      </c>
      <c r="H1188" s="61">
        <f>H1189+H1193+H1197</f>
        <v>3400</v>
      </c>
      <c r="I1188" s="61">
        <f t="shared" ref="I1188:J1188" si="549">I1189+I1193+I1197</f>
        <v>3400</v>
      </c>
      <c r="J1188" s="61">
        <f t="shared" si="549"/>
        <v>3400</v>
      </c>
      <c r="K1188" s="61">
        <f t="shared" si="527"/>
        <v>100</v>
      </c>
      <c r="L1188" s="61">
        <f t="shared" si="528"/>
        <v>100</v>
      </c>
    </row>
    <row r="1189" spans="1:12" ht="60">
      <c r="A1189" s="58" t="s">
        <v>485</v>
      </c>
      <c r="B1189" s="59" t="s">
        <v>418</v>
      </c>
      <c r="C1189" s="59" t="s">
        <v>110</v>
      </c>
      <c r="D1189" s="59" t="s">
        <v>46</v>
      </c>
      <c r="E1189" s="59" t="s">
        <v>486</v>
      </c>
      <c r="F1189" s="60" t="s">
        <v>0</v>
      </c>
      <c r="G1189" s="61">
        <v>750</v>
      </c>
      <c r="H1189" s="61">
        <f>H1190</f>
        <v>750</v>
      </c>
      <c r="I1189" s="61">
        <f t="shared" ref="I1189:J1191" si="550">I1190</f>
        <v>750</v>
      </c>
      <c r="J1189" s="61">
        <f t="shared" si="550"/>
        <v>750</v>
      </c>
      <c r="K1189" s="61">
        <f t="shared" si="527"/>
        <v>100</v>
      </c>
      <c r="L1189" s="61">
        <f t="shared" si="528"/>
        <v>100</v>
      </c>
    </row>
    <row r="1190" spans="1:12" ht="15">
      <c r="A1190" s="58" t="s">
        <v>463</v>
      </c>
      <c r="B1190" s="59" t="s">
        <v>418</v>
      </c>
      <c r="C1190" s="59" t="s">
        <v>110</v>
      </c>
      <c r="D1190" s="59" t="s">
        <v>46</v>
      </c>
      <c r="E1190" s="59" t="s">
        <v>487</v>
      </c>
      <c r="F1190" s="60" t="s">
        <v>0</v>
      </c>
      <c r="G1190" s="61">
        <v>750</v>
      </c>
      <c r="H1190" s="61">
        <f>H1191</f>
        <v>750</v>
      </c>
      <c r="I1190" s="61">
        <f t="shared" si="550"/>
        <v>750</v>
      </c>
      <c r="J1190" s="61">
        <f t="shared" si="550"/>
        <v>750</v>
      </c>
      <c r="K1190" s="61">
        <f t="shared" si="527"/>
        <v>100</v>
      </c>
      <c r="L1190" s="61">
        <f t="shared" si="528"/>
        <v>100</v>
      </c>
    </row>
    <row r="1191" spans="1:12" ht="30">
      <c r="A1191" s="58" t="s">
        <v>82</v>
      </c>
      <c r="B1191" s="59" t="s">
        <v>418</v>
      </c>
      <c r="C1191" s="59" t="s">
        <v>110</v>
      </c>
      <c r="D1191" s="59" t="s">
        <v>46</v>
      </c>
      <c r="E1191" s="59" t="s">
        <v>487</v>
      </c>
      <c r="F1191" s="59" t="s">
        <v>83</v>
      </c>
      <c r="G1191" s="61">
        <v>750</v>
      </c>
      <c r="H1191" s="61">
        <f>H1192</f>
        <v>750</v>
      </c>
      <c r="I1191" s="61">
        <f t="shared" si="550"/>
        <v>750</v>
      </c>
      <c r="J1191" s="61">
        <f t="shared" si="550"/>
        <v>750</v>
      </c>
      <c r="K1191" s="61">
        <f t="shared" si="527"/>
        <v>100</v>
      </c>
      <c r="L1191" s="61">
        <f t="shared" si="528"/>
        <v>100</v>
      </c>
    </row>
    <row r="1192" spans="1:12" ht="15">
      <c r="A1192" s="58" t="s">
        <v>272</v>
      </c>
      <c r="B1192" s="59" t="s">
        <v>418</v>
      </c>
      <c r="C1192" s="59" t="s">
        <v>110</v>
      </c>
      <c r="D1192" s="59" t="s">
        <v>46</v>
      </c>
      <c r="E1192" s="59" t="s">
        <v>487</v>
      </c>
      <c r="F1192" s="59" t="s">
        <v>273</v>
      </c>
      <c r="G1192" s="61">
        <v>750</v>
      </c>
      <c r="H1192" s="61">
        <v>750</v>
      </c>
      <c r="I1192" s="61">
        <v>750</v>
      </c>
      <c r="J1192" s="61">
        <v>750</v>
      </c>
      <c r="K1192" s="61">
        <f t="shared" si="527"/>
        <v>100</v>
      </c>
      <c r="L1192" s="61">
        <f t="shared" si="528"/>
        <v>100</v>
      </c>
    </row>
    <row r="1193" spans="1:12" ht="30">
      <c r="A1193" s="58" t="s">
        <v>90</v>
      </c>
      <c r="B1193" s="59" t="s">
        <v>418</v>
      </c>
      <c r="C1193" s="59" t="s">
        <v>110</v>
      </c>
      <c r="D1193" s="59" t="s">
        <v>46</v>
      </c>
      <c r="E1193" s="59" t="s">
        <v>91</v>
      </c>
      <c r="F1193" s="60" t="s">
        <v>0</v>
      </c>
      <c r="G1193" s="61">
        <v>150</v>
      </c>
      <c r="H1193" s="61">
        <f>H1194</f>
        <v>150</v>
      </c>
      <c r="I1193" s="61">
        <f t="shared" ref="I1193:J1195" si="551">I1194</f>
        <v>150</v>
      </c>
      <c r="J1193" s="61">
        <f t="shared" si="551"/>
        <v>150</v>
      </c>
      <c r="K1193" s="61">
        <f t="shared" si="527"/>
        <v>100</v>
      </c>
      <c r="L1193" s="61">
        <f t="shared" si="528"/>
        <v>100</v>
      </c>
    </row>
    <row r="1194" spans="1:12" ht="15">
      <c r="A1194" s="58" t="s">
        <v>463</v>
      </c>
      <c r="B1194" s="59" t="s">
        <v>418</v>
      </c>
      <c r="C1194" s="59" t="s">
        <v>110</v>
      </c>
      <c r="D1194" s="59" t="s">
        <v>46</v>
      </c>
      <c r="E1194" s="59" t="s">
        <v>488</v>
      </c>
      <c r="F1194" s="60" t="s">
        <v>0</v>
      </c>
      <c r="G1194" s="61">
        <v>150</v>
      </c>
      <c r="H1194" s="61">
        <f>H1195</f>
        <v>150</v>
      </c>
      <c r="I1194" s="61">
        <f t="shared" si="551"/>
        <v>150</v>
      </c>
      <c r="J1194" s="61">
        <f t="shared" si="551"/>
        <v>150</v>
      </c>
      <c r="K1194" s="61">
        <f t="shared" si="527"/>
        <v>100</v>
      </c>
      <c r="L1194" s="61">
        <f t="shared" si="528"/>
        <v>100</v>
      </c>
    </row>
    <row r="1195" spans="1:12" ht="30">
      <c r="A1195" s="58" t="s">
        <v>82</v>
      </c>
      <c r="B1195" s="59" t="s">
        <v>418</v>
      </c>
      <c r="C1195" s="59" t="s">
        <v>110</v>
      </c>
      <c r="D1195" s="59" t="s">
        <v>46</v>
      </c>
      <c r="E1195" s="59" t="s">
        <v>488</v>
      </c>
      <c r="F1195" s="59" t="s">
        <v>83</v>
      </c>
      <c r="G1195" s="61">
        <v>150</v>
      </c>
      <c r="H1195" s="61">
        <f>H1196</f>
        <v>150</v>
      </c>
      <c r="I1195" s="61">
        <f t="shared" si="551"/>
        <v>150</v>
      </c>
      <c r="J1195" s="61">
        <f t="shared" si="551"/>
        <v>150</v>
      </c>
      <c r="K1195" s="61">
        <f t="shared" si="527"/>
        <v>100</v>
      </c>
      <c r="L1195" s="61">
        <f t="shared" si="528"/>
        <v>100</v>
      </c>
    </row>
    <row r="1196" spans="1:12" ht="15">
      <c r="A1196" s="58" t="s">
        <v>272</v>
      </c>
      <c r="B1196" s="59" t="s">
        <v>418</v>
      </c>
      <c r="C1196" s="59" t="s">
        <v>110</v>
      </c>
      <c r="D1196" s="59" t="s">
        <v>46</v>
      </c>
      <c r="E1196" s="59" t="s">
        <v>488</v>
      </c>
      <c r="F1196" s="59" t="s">
        <v>273</v>
      </c>
      <c r="G1196" s="61">
        <v>150</v>
      </c>
      <c r="H1196" s="61">
        <v>150</v>
      </c>
      <c r="I1196" s="61">
        <v>150</v>
      </c>
      <c r="J1196" s="61">
        <v>150</v>
      </c>
      <c r="K1196" s="61">
        <f t="shared" si="527"/>
        <v>100</v>
      </c>
      <c r="L1196" s="61">
        <f t="shared" si="528"/>
        <v>100</v>
      </c>
    </row>
    <row r="1197" spans="1:12" ht="30">
      <c r="A1197" s="58" t="s">
        <v>489</v>
      </c>
      <c r="B1197" s="59" t="s">
        <v>418</v>
      </c>
      <c r="C1197" s="59" t="s">
        <v>110</v>
      </c>
      <c r="D1197" s="59" t="s">
        <v>46</v>
      </c>
      <c r="E1197" s="59" t="s">
        <v>490</v>
      </c>
      <c r="F1197" s="60" t="s">
        <v>0</v>
      </c>
      <c r="G1197" s="61">
        <v>2500</v>
      </c>
      <c r="H1197" s="61">
        <f>H1198</f>
        <v>2500</v>
      </c>
      <c r="I1197" s="61">
        <f t="shared" ref="I1197:J1199" si="552">I1198</f>
        <v>2500</v>
      </c>
      <c r="J1197" s="61">
        <f t="shared" si="552"/>
        <v>2500</v>
      </c>
      <c r="K1197" s="61">
        <f t="shared" si="527"/>
        <v>100</v>
      </c>
      <c r="L1197" s="61">
        <f t="shared" si="528"/>
        <v>100</v>
      </c>
    </row>
    <row r="1198" spans="1:12" ht="30">
      <c r="A1198" s="58" t="s">
        <v>76</v>
      </c>
      <c r="B1198" s="59" t="s">
        <v>418</v>
      </c>
      <c r="C1198" s="59" t="s">
        <v>110</v>
      </c>
      <c r="D1198" s="59" t="s">
        <v>46</v>
      </c>
      <c r="E1198" s="59" t="s">
        <v>491</v>
      </c>
      <c r="F1198" s="60" t="s">
        <v>0</v>
      </c>
      <c r="G1198" s="61">
        <v>2500</v>
      </c>
      <c r="H1198" s="61">
        <f>H1199</f>
        <v>2500</v>
      </c>
      <c r="I1198" s="61">
        <f t="shared" si="552"/>
        <v>2500</v>
      </c>
      <c r="J1198" s="61">
        <f t="shared" si="552"/>
        <v>2500</v>
      </c>
      <c r="K1198" s="61">
        <f t="shared" si="527"/>
        <v>100</v>
      </c>
      <c r="L1198" s="61">
        <f t="shared" si="528"/>
        <v>100</v>
      </c>
    </row>
    <row r="1199" spans="1:12" ht="30">
      <c r="A1199" s="58" t="s">
        <v>82</v>
      </c>
      <c r="B1199" s="59" t="s">
        <v>418</v>
      </c>
      <c r="C1199" s="59" t="s">
        <v>110</v>
      </c>
      <c r="D1199" s="59" t="s">
        <v>46</v>
      </c>
      <c r="E1199" s="59" t="s">
        <v>491</v>
      </c>
      <c r="F1199" s="59" t="s">
        <v>83</v>
      </c>
      <c r="G1199" s="61">
        <v>2500</v>
      </c>
      <c r="H1199" s="61">
        <f>H1200</f>
        <v>2500</v>
      </c>
      <c r="I1199" s="61">
        <f t="shared" si="552"/>
        <v>2500</v>
      </c>
      <c r="J1199" s="61">
        <f t="shared" si="552"/>
        <v>2500</v>
      </c>
      <c r="K1199" s="61">
        <f t="shared" si="527"/>
        <v>100</v>
      </c>
      <c r="L1199" s="61">
        <f t="shared" si="528"/>
        <v>100</v>
      </c>
    </row>
    <row r="1200" spans="1:12" ht="15">
      <c r="A1200" s="58" t="s">
        <v>272</v>
      </c>
      <c r="B1200" s="59" t="s">
        <v>418</v>
      </c>
      <c r="C1200" s="59" t="s">
        <v>110</v>
      </c>
      <c r="D1200" s="59" t="s">
        <v>46</v>
      </c>
      <c r="E1200" s="59" t="s">
        <v>491</v>
      </c>
      <c r="F1200" s="59" t="s">
        <v>273</v>
      </c>
      <c r="G1200" s="61">
        <v>2500</v>
      </c>
      <c r="H1200" s="61">
        <v>2500</v>
      </c>
      <c r="I1200" s="61">
        <v>2500</v>
      </c>
      <c r="J1200" s="61">
        <v>2500</v>
      </c>
      <c r="K1200" s="61">
        <f t="shared" si="527"/>
        <v>100</v>
      </c>
      <c r="L1200" s="61">
        <f t="shared" si="528"/>
        <v>100</v>
      </c>
    </row>
    <row r="1201" spans="1:12" ht="75">
      <c r="A1201" s="58" t="s">
        <v>155</v>
      </c>
      <c r="B1201" s="59" t="s">
        <v>418</v>
      </c>
      <c r="C1201" s="59" t="s">
        <v>110</v>
      </c>
      <c r="D1201" s="59" t="s">
        <v>46</v>
      </c>
      <c r="E1201" s="59" t="s">
        <v>156</v>
      </c>
      <c r="F1201" s="60" t="s">
        <v>0</v>
      </c>
      <c r="G1201" s="61">
        <v>800</v>
      </c>
      <c r="H1201" s="61">
        <f>H1202</f>
        <v>800</v>
      </c>
      <c r="I1201" s="61">
        <f t="shared" ref="I1201:J1204" si="553">I1202</f>
        <v>800</v>
      </c>
      <c r="J1201" s="61">
        <f t="shared" si="553"/>
        <v>800</v>
      </c>
      <c r="K1201" s="61">
        <f t="shared" si="527"/>
        <v>100</v>
      </c>
      <c r="L1201" s="61">
        <f t="shared" si="528"/>
        <v>100</v>
      </c>
    </row>
    <row r="1202" spans="1:12" ht="45">
      <c r="A1202" s="58" t="s">
        <v>492</v>
      </c>
      <c r="B1202" s="59" t="s">
        <v>418</v>
      </c>
      <c r="C1202" s="59" t="s">
        <v>110</v>
      </c>
      <c r="D1202" s="59" t="s">
        <v>46</v>
      </c>
      <c r="E1202" s="59" t="s">
        <v>493</v>
      </c>
      <c r="F1202" s="60" t="s">
        <v>0</v>
      </c>
      <c r="G1202" s="61">
        <v>800</v>
      </c>
      <c r="H1202" s="61">
        <f>H1203</f>
        <v>800</v>
      </c>
      <c r="I1202" s="61">
        <f t="shared" si="553"/>
        <v>800</v>
      </c>
      <c r="J1202" s="61">
        <f t="shared" si="553"/>
        <v>800</v>
      </c>
      <c r="K1202" s="61">
        <f t="shared" si="527"/>
        <v>100</v>
      </c>
      <c r="L1202" s="61">
        <f t="shared" si="528"/>
        <v>100</v>
      </c>
    </row>
    <row r="1203" spans="1:12" ht="15">
      <c r="A1203" s="58" t="s">
        <v>463</v>
      </c>
      <c r="B1203" s="59" t="s">
        <v>418</v>
      </c>
      <c r="C1203" s="59" t="s">
        <v>110</v>
      </c>
      <c r="D1203" s="59" t="s">
        <v>46</v>
      </c>
      <c r="E1203" s="59" t="s">
        <v>494</v>
      </c>
      <c r="F1203" s="60" t="s">
        <v>0</v>
      </c>
      <c r="G1203" s="61">
        <v>800</v>
      </c>
      <c r="H1203" s="61">
        <f>H1204</f>
        <v>800</v>
      </c>
      <c r="I1203" s="61">
        <f t="shared" si="553"/>
        <v>800</v>
      </c>
      <c r="J1203" s="61">
        <f t="shared" si="553"/>
        <v>800</v>
      </c>
      <c r="K1203" s="61">
        <f t="shared" si="527"/>
        <v>100</v>
      </c>
      <c r="L1203" s="61">
        <f t="shared" si="528"/>
        <v>100</v>
      </c>
    </row>
    <row r="1204" spans="1:12" ht="30">
      <c r="A1204" s="58" t="s">
        <v>64</v>
      </c>
      <c r="B1204" s="59" t="s">
        <v>418</v>
      </c>
      <c r="C1204" s="59" t="s">
        <v>110</v>
      </c>
      <c r="D1204" s="59" t="s">
        <v>46</v>
      </c>
      <c r="E1204" s="59" t="s">
        <v>494</v>
      </c>
      <c r="F1204" s="59" t="s">
        <v>65</v>
      </c>
      <c r="G1204" s="61">
        <v>800</v>
      </c>
      <c r="H1204" s="61">
        <f>H1205</f>
        <v>800</v>
      </c>
      <c r="I1204" s="61">
        <f t="shared" si="553"/>
        <v>800</v>
      </c>
      <c r="J1204" s="61">
        <f t="shared" si="553"/>
        <v>800</v>
      </c>
      <c r="K1204" s="61">
        <f t="shared" si="527"/>
        <v>100</v>
      </c>
      <c r="L1204" s="61">
        <f t="shared" si="528"/>
        <v>100</v>
      </c>
    </row>
    <row r="1205" spans="1:12" ht="30">
      <c r="A1205" s="58" t="s">
        <v>66</v>
      </c>
      <c r="B1205" s="59" t="s">
        <v>418</v>
      </c>
      <c r="C1205" s="59" t="s">
        <v>110</v>
      </c>
      <c r="D1205" s="59" t="s">
        <v>46</v>
      </c>
      <c r="E1205" s="59" t="s">
        <v>494</v>
      </c>
      <c r="F1205" s="59" t="s">
        <v>67</v>
      </c>
      <c r="G1205" s="61">
        <v>800</v>
      </c>
      <c r="H1205" s="61">
        <v>800</v>
      </c>
      <c r="I1205" s="61">
        <v>800</v>
      </c>
      <c r="J1205" s="61">
        <v>800</v>
      </c>
      <c r="K1205" s="61">
        <f t="shared" si="527"/>
        <v>100</v>
      </c>
      <c r="L1205" s="61">
        <f t="shared" si="528"/>
        <v>100</v>
      </c>
    </row>
    <row r="1206" spans="1:12" ht="45">
      <c r="A1206" s="58" t="s">
        <v>387</v>
      </c>
      <c r="B1206" s="59" t="s">
        <v>418</v>
      </c>
      <c r="C1206" s="59" t="s">
        <v>110</v>
      </c>
      <c r="D1206" s="59" t="s">
        <v>46</v>
      </c>
      <c r="E1206" s="59" t="s">
        <v>388</v>
      </c>
      <c r="F1206" s="60" t="s">
        <v>0</v>
      </c>
      <c r="G1206" s="61">
        <v>1415</v>
      </c>
      <c r="H1206" s="61">
        <f>H1207</f>
        <v>1415</v>
      </c>
      <c r="I1206" s="61">
        <f t="shared" ref="I1206:J1208" si="554">I1207</f>
        <v>1415</v>
      </c>
      <c r="J1206" s="61">
        <f t="shared" si="554"/>
        <v>1415</v>
      </c>
      <c r="K1206" s="61">
        <f t="shared" si="527"/>
        <v>100</v>
      </c>
      <c r="L1206" s="61">
        <f t="shared" si="528"/>
        <v>100</v>
      </c>
    </row>
    <row r="1207" spans="1:12" ht="15">
      <c r="A1207" s="58" t="s">
        <v>463</v>
      </c>
      <c r="B1207" s="59" t="s">
        <v>418</v>
      </c>
      <c r="C1207" s="59" t="s">
        <v>110</v>
      </c>
      <c r="D1207" s="59" t="s">
        <v>46</v>
      </c>
      <c r="E1207" s="59" t="s">
        <v>495</v>
      </c>
      <c r="F1207" s="60" t="s">
        <v>0</v>
      </c>
      <c r="G1207" s="61">
        <v>1415</v>
      </c>
      <c r="H1207" s="61">
        <f>H1208</f>
        <v>1415</v>
      </c>
      <c r="I1207" s="61">
        <f t="shared" si="554"/>
        <v>1415</v>
      </c>
      <c r="J1207" s="61">
        <f t="shared" si="554"/>
        <v>1415</v>
      </c>
      <c r="K1207" s="61">
        <f t="shared" si="527"/>
        <v>100</v>
      </c>
      <c r="L1207" s="61">
        <f t="shared" si="528"/>
        <v>100</v>
      </c>
    </row>
    <row r="1208" spans="1:12" ht="30">
      <c r="A1208" s="58" t="s">
        <v>82</v>
      </c>
      <c r="B1208" s="59" t="s">
        <v>418</v>
      </c>
      <c r="C1208" s="59" t="s">
        <v>110</v>
      </c>
      <c r="D1208" s="59" t="s">
        <v>46</v>
      </c>
      <c r="E1208" s="59" t="s">
        <v>495</v>
      </c>
      <c r="F1208" s="59" t="s">
        <v>83</v>
      </c>
      <c r="G1208" s="61">
        <v>1415</v>
      </c>
      <c r="H1208" s="61">
        <f>H1209</f>
        <v>1415</v>
      </c>
      <c r="I1208" s="61">
        <f t="shared" si="554"/>
        <v>1415</v>
      </c>
      <c r="J1208" s="61">
        <f t="shared" si="554"/>
        <v>1415</v>
      </c>
      <c r="K1208" s="61">
        <f t="shared" si="527"/>
        <v>100</v>
      </c>
      <c r="L1208" s="61">
        <f t="shared" si="528"/>
        <v>100</v>
      </c>
    </row>
    <row r="1209" spans="1:12" ht="15">
      <c r="A1209" s="58" t="s">
        <v>84</v>
      </c>
      <c r="B1209" s="59" t="s">
        <v>418</v>
      </c>
      <c r="C1209" s="59" t="s">
        <v>110</v>
      </c>
      <c r="D1209" s="59" t="s">
        <v>46</v>
      </c>
      <c r="E1209" s="59" t="s">
        <v>495</v>
      </c>
      <c r="F1209" s="59" t="s">
        <v>85</v>
      </c>
      <c r="G1209" s="61">
        <v>1415</v>
      </c>
      <c r="H1209" s="61">
        <v>1415</v>
      </c>
      <c r="I1209" s="61">
        <v>1415</v>
      </c>
      <c r="J1209" s="61">
        <v>1415</v>
      </c>
      <c r="K1209" s="61">
        <f t="shared" si="527"/>
        <v>100</v>
      </c>
      <c r="L1209" s="61">
        <f t="shared" si="528"/>
        <v>100</v>
      </c>
    </row>
    <row r="1210" spans="1:12" s="22" customFormat="1" ht="15">
      <c r="A1210" s="58" t="s">
        <v>641</v>
      </c>
      <c r="B1210" s="59" t="s">
        <v>418</v>
      </c>
      <c r="C1210" s="59" t="s">
        <v>110</v>
      </c>
      <c r="D1210" s="59" t="s">
        <v>46</v>
      </c>
      <c r="E1210" s="59" t="s">
        <v>642</v>
      </c>
      <c r="F1210" s="59"/>
      <c r="G1210" s="61"/>
      <c r="H1210" s="61">
        <f>H1211</f>
        <v>3559.56</v>
      </c>
      <c r="I1210" s="61">
        <f t="shared" ref="I1210:J1212" si="555">I1211</f>
        <v>3559.56</v>
      </c>
      <c r="J1210" s="61">
        <f t="shared" si="555"/>
        <v>3559.56</v>
      </c>
      <c r="K1210" s="61">
        <v>0</v>
      </c>
      <c r="L1210" s="61">
        <f t="shared" si="528"/>
        <v>100</v>
      </c>
    </row>
    <row r="1211" spans="1:12" s="22" customFormat="1" ht="15">
      <c r="A1211" s="58" t="s">
        <v>641</v>
      </c>
      <c r="B1211" s="59" t="s">
        <v>418</v>
      </c>
      <c r="C1211" s="59" t="s">
        <v>110</v>
      </c>
      <c r="D1211" s="59" t="s">
        <v>46</v>
      </c>
      <c r="E1211" s="59" t="s">
        <v>643</v>
      </c>
      <c r="F1211" s="59"/>
      <c r="G1211" s="61"/>
      <c r="H1211" s="61">
        <f>H1212</f>
        <v>3559.56</v>
      </c>
      <c r="I1211" s="61">
        <f t="shared" si="555"/>
        <v>3559.56</v>
      </c>
      <c r="J1211" s="61">
        <f t="shared" si="555"/>
        <v>3559.56</v>
      </c>
      <c r="K1211" s="61">
        <v>0</v>
      </c>
      <c r="L1211" s="61">
        <f t="shared" si="528"/>
        <v>100</v>
      </c>
    </row>
    <row r="1212" spans="1:12" s="22" customFormat="1" ht="30">
      <c r="A1212" s="58" t="s">
        <v>82</v>
      </c>
      <c r="B1212" s="59" t="s">
        <v>418</v>
      </c>
      <c r="C1212" s="59" t="s">
        <v>110</v>
      </c>
      <c r="D1212" s="59" t="s">
        <v>46</v>
      </c>
      <c r="E1212" s="59" t="s">
        <v>643</v>
      </c>
      <c r="F1212" s="59">
        <v>600</v>
      </c>
      <c r="G1212" s="61"/>
      <c r="H1212" s="61">
        <f>H1213</f>
        <v>3559.56</v>
      </c>
      <c r="I1212" s="61">
        <f t="shared" si="555"/>
        <v>3559.56</v>
      </c>
      <c r="J1212" s="61">
        <f t="shared" si="555"/>
        <v>3559.56</v>
      </c>
      <c r="K1212" s="61">
        <v>0</v>
      </c>
      <c r="L1212" s="61">
        <f t="shared" si="528"/>
        <v>100</v>
      </c>
    </row>
    <row r="1213" spans="1:12" s="22" customFormat="1" ht="30">
      <c r="A1213" s="58" t="s">
        <v>196</v>
      </c>
      <c r="B1213" s="59" t="s">
        <v>418</v>
      </c>
      <c r="C1213" s="59" t="s">
        <v>110</v>
      </c>
      <c r="D1213" s="59" t="s">
        <v>46</v>
      </c>
      <c r="E1213" s="59" t="s">
        <v>643</v>
      </c>
      <c r="F1213" s="59">
        <v>630</v>
      </c>
      <c r="G1213" s="61"/>
      <c r="H1213" s="61">
        <v>3559.56</v>
      </c>
      <c r="I1213" s="61">
        <v>3559.56</v>
      </c>
      <c r="J1213" s="61">
        <v>3559.56</v>
      </c>
      <c r="K1213" s="61">
        <v>0</v>
      </c>
      <c r="L1213" s="61">
        <f t="shared" si="528"/>
        <v>100</v>
      </c>
    </row>
    <row r="1214" spans="1:12" ht="15">
      <c r="A1214" s="62" t="s">
        <v>0</v>
      </c>
      <c r="B1214" s="60" t="s">
        <v>0</v>
      </c>
      <c r="C1214" s="60" t="s">
        <v>0</v>
      </c>
      <c r="D1214" s="60" t="s">
        <v>0</v>
      </c>
      <c r="E1214" s="60" t="s">
        <v>0</v>
      </c>
      <c r="F1214" s="60" t="s">
        <v>0</v>
      </c>
      <c r="G1214" s="63" t="s">
        <v>0</v>
      </c>
      <c r="H1214" s="63"/>
      <c r="I1214" s="63"/>
      <c r="J1214" s="63"/>
      <c r="K1214" s="63"/>
      <c r="L1214" s="63"/>
    </row>
    <row r="1215" spans="1:12" ht="15">
      <c r="A1215" s="58" t="s">
        <v>146</v>
      </c>
      <c r="B1215" s="59" t="s">
        <v>418</v>
      </c>
      <c r="C1215" s="59" t="s">
        <v>147</v>
      </c>
      <c r="D1215" s="60" t="s">
        <v>0</v>
      </c>
      <c r="E1215" s="60" t="s">
        <v>0</v>
      </c>
      <c r="F1215" s="60" t="s">
        <v>0</v>
      </c>
      <c r="G1215" s="61">
        <v>1193220.8</v>
      </c>
      <c r="H1215" s="61">
        <f>H1216+H1256</f>
        <v>1193800.4546400001</v>
      </c>
      <c r="I1215" s="61">
        <f t="shared" ref="I1215:J1215" si="556">I1216+I1256</f>
        <v>1193594.3201300001</v>
      </c>
      <c r="J1215" s="61">
        <f t="shared" si="556"/>
        <v>1182858.8178500002</v>
      </c>
      <c r="K1215" s="61">
        <f t="shared" si="527"/>
        <v>99.131595581471615</v>
      </c>
      <c r="L1215" s="61">
        <f t="shared" si="528"/>
        <v>99.083461834222589</v>
      </c>
    </row>
    <row r="1216" spans="1:12" ht="15">
      <c r="A1216" s="58" t="s">
        <v>496</v>
      </c>
      <c r="B1216" s="59" t="s">
        <v>418</v>
      </c>
      <c r="C1216" s="59" t="s">
        <v>147</v>
      </c>
      <c r="D1216" s="59" t="s">
        <v>19</v>
      </c>
      <c r="E1216" s="60" t="s">
        <v>0</v>
      </c>
      <c r="F1216" s="60" t="s">
        <v>0</v>
      </c>
      <c r="G1216" s="61">
        <v>1083397</v>
      </c>
      <c r="H1216" s="61">
        <f>H1217</f>
        <v>1083976.6546400001</v>
      </c>
      <c r="I1216" s="61">
        <f t="shared" ref="I1216:J1216" si="557">I1217</f>
        <v>1083770.5201300001</v>
      </c>
      <c r="J1216" s="61">
        <f t="shared" si="557"/>
        <v>1073178.0755400001</v>
      </c>
      <c r="K1216" s="61">
        <f t="shared" si="527"/>
        <v>99.056770098126549</v>
      </c>
      <c r="L1216" s="61">
        <f t="shared" si="528"/>
        <v>99.003799661756901</v>
      </c>
    </row>
    <row r="1217" spans="1:12" ht="30">
      <c r="A1217" s="58" t="s">
        <v>112</v>
      </c>
      <c r="B1217" s="59" t="s">
        <v>418</v>
      </c>
      <c r="C1217" s="59" t="s">
        <v>147</v>
      </c>
      <c r="D1217" s="59" t="s">
        <v>19</v>
      </c>
      <c r="E1217" s="59" t="s">
        <v>113</v>
      </c>
      <c r="F1217" s="60" t="s">
        <v>0</v>
      </c>
      <c r="G1217" s="61">
        <v>1083397</v>
      </c>
      <c r="H1217" s="61">
        <f>H1218+H1225</f>
        <v>1083976.6546400001</v>
      </c>
      <c r="I1217" s="61">
        <f t="shared" ref="I1217:J1217" si="558">I1218+I1225</f>
        <v>1083770.5201300001</v>
      </c>
      <c r="J1217" s="61">
        <f t="shared" si="558"/>
        <v>1073178.0755400001</v>
      </c>
      <c r="K1217" s="61">
        <f t="shared" si="527"/>
        <v>99.056770098126549</v>
      </c>
      <c r="L1217" s="61">
        <f t="shared" si="528"/>
        <v>99.003799661756901</v>
      </c>
    </row>
    <row r="1218" spans="1:12" ht="30">
      <c r="A1218" s="58" t="s">
        <v>427</v>
      </c>
      <c r="B1218" s="59" t="s">
        <v>418</v>
      </c>
      <c r="C1218" s="59" t="s">
        <v>147</v>
      </c>
      <c r="D1218" s="59" t="s">
        <v>19</v>
      </c>
      <c r="E1218" s="59" t="s">
        <v>428</v>
      </c>
      <c r="F1218" s="60" t="s">
        <v>0</v>
      </c>
      <c r="G1218" s="61">
        <v>415042.5</v>
      </c>
      <c r="H1218" s="61">
        <f>H1219+H1222</f>
        <v>415042.5</v>
      </c>
      <c r="I1218" s="61">
        <f t="shared" ref="I1218:J1218" si="559">I1219+I1222</f>
        <v>415042.5</v>
      </c>
      <c r="J1218" s="61">
        <f t="shared" si="559"/>
        <v>405952.40048999997</v>
      </c>
      <c r="K1218" s="61">
        <f t="shared" si="527"/>
        <v>97.809838869513356</v>
      </c>
      <c r="L1218" s="61">
        <f t="shared" si="528"/>
        <v>97.809838869513356</v>
      </c>
    </row>
    <row r="1219" spans="1:12" ht="60">
      <c r="A1219" s="58" t="s">
        <v>497</v>
      </c>
      <c r="B1219" s="59" t="s">
        <v>418</v>
      </c>
      <c r="C1219" s="59" t="s">
        <v>147</v>
      </c>
      <c r="D1219" s="59" t="s">
        <v>19</v>
      </c>
      <c r="E1219" s="59" t="s">
        <v>498</v>
      </c>
      <c r="F1219" s="60" t="s">
        <v>0</v>
      </c>
      <c r="G1219" s="61">
        <v>2691.1</v>
      </c>
      <c r="H1219" s="61">
        <f>H1220</f>
        <v>2691.1</v>
      </c>
      <c r="I1219" s="61">
        <f t="shared" ref="I1219:J1220" si="560">I1220</f>
        <v>2691.1</v>
      </c>
      <c r="J1219" s="61">
        <f t="shared" si="560"/>
        <v>2691.1</v>
      </c>
      <c r="K1219" s="61">
        <f t="shared" ref="K1219:K1282" si="561">J1219/G1219*100</f>
        <v>100</v>
      </c>
      <c r="L1219" s="61">
        <f t="shared" ref="L1219:L1282" si="562">J1219/H1219*100</f>
        <v>100</v>
      </c>
    </row>
    <row r="1220" spans="1:12" ht="15">
      <c r="A1220" s="58" t="s">
        <v>26</v>
      </c>
      <c r="B1220" s="59" t="s">
        <v>418</v>
      </c>
      <c r="C1220" s="59" t="s">
        <v>147</v>
      </c>
      <c r="D1220" s="59" t="s">
        <v>19</v>
      </c>
      <c r="E1220" s="59" t="s">
        <v>498</v>
      </c>
      <c r="F1220" s="59" t="s">
        <v>27</v>
      </c>
      <c r="G1220" s="61">
        <v>2691.1</v>
      </c>
      <c r="H1220" s="61">
        <f>H1221</f>
        <v>2691.1</v>
      </c>
      <c r="I1220" s="61">
        <f t="shared" si="560"/>
        <v>2691.1</v>
      </c>
      <c r="J1220" s="61">
        <f t="shared" si="560"/>
        <v>2691.1</v>
      </c>
      <c r="K1220" s="61">
        <f t="shared" si="561"/>
        <v>100</v>
      </c>
      <c r="L1220" s="61">
        <f t="shared" si="562"/>
        <v>100</v>
      </c>
    </row>
    <row r="1221" spans="1:12" ht="15">
      <c r="A1221" s="58" t="s">
        <v>56</v>
      </c>
      <c r="B1221" s="59" t="s">
        <v>418</v>
      </c>
      <c r="C1221" s="59" t="s">
        <v>147</v>
      </c>
      <c r="D1221" s="59" t="s">
        <v>19</v>
      </c>
      <c r="E1221" s="59" t="s">
        <v>498</v>
      </c>
      <c r="F1221" s="59" t="s">
        <v>57</v>
      </c>
      <c r="G1221" s="61">
        <v>2691.1</v>
      </c>
      <c r="H1221" s="61">
        <v>2691.1</v>
      </c>
      <c r="I1221" s="61">
        <v>2691.1</v>
      </c>
      <c r="J1221" s="61">
        <v>2691.1</v>
      </c>
      <c r="K1221" s="61">
        <f t="shared" si="561"/>
        <v>100</v>
      </c>
      <c r="L1221" s="61">
        <f t="shared" si="562"/>
        <v>100</v>
      </c>
    </row>
    <row r="1222" spans="1:12" ht="45">
      <c r="A1222" s="58" t="s">
        <v>499</v>
      </c>
      <c r="B1222" s="59" t="s">
        <v>418</v>
      </c>
      <c r="C1222" s="59" t="s">
        <v>147</v>
      </c>
      <c r="D1222" s="59" t="s">
        <v>19</v>
      </c>
      <c r="E1222" s="59" t="s">
        <v>500</v>
      </c>
      <c r="F1222" s="60" t="s">
        <v>0</v>
      </c>
      <c r="G1222" s="61">
        <v>412351.4</v>
      </c>
      <c r="H1222" s="61">
        <f>H1223</f>
        <v>412351.4</v>
      </c>
      <c r="I1222" s="61">
        <f t="shared" ref="I1222:J1223" si="563">I1223</f>
        <v>412351.4</v>
      </c>
      <c r="J1222" s="61">
        <f t="shared" si="563"/>
        <v>403261.30048999999</v>
      </c>
      <c r="K1222" s="61">
        <f t="shared" si="561"/>
        <v>97.795545374648896</v>
      </c>
      <c r="L1222" s="61">
        <f t="shared" si="562"/>
        <v>97.795545374648896</v>
      </c>
    </row>
    <row r="1223" spans="1:12" ht="15">
      <c r="A1223" s="58" t="s">
        <v>26</v>
      </c>
      <c r="B1223" s="59" t="s">
        <v>418</v>
      </c>
      <c r="C1223" s="59" t="s">
        <v>147</v>
      </c>
      <c r="D1223" s="59" t="s">
        <v>19</v>
      </c>
      <c r="E1223" s="59" t="s">
        <v>500</v>
      </c>
      <c r="F1223" s="59" t="s">
        <v>27</v>
      </c>
      <c r="G1223" s="61">
        <v>412351.4</v>
      </c>
      <c r="H1223" s="61">
        <f>H1224</f>
        <v>412351.4</v>
      </c>
      <c r="I1223" s="61">
        <f t="shared" si="563"/>
        <v>412351.4</v>
      </c>
      <c r="J1223" s="61">
        <f t="shared" si="563"/>
        <v>403261.30048999999</v>
      </c>
      <c r="K1223" s="61">
        <f t="shared" si="561"/>
        <v>97.795545374648896</v>
      </c>
      <c r="L1223" s="61">
        <f t="shared" si="562"/>
        <v>97.795545374648896</v>
      </c>
    </row>
    <row r="1224" spans="1:12" ht="15">
      <c r="A1224" s="58" t="s">
        <v>28</v>
      </c>
      <c r="B1224" s="59" t="s">
        <v>418</v>
      </c>
      <c r="C1224" s="59" t="s">
        <v>147</v>
      </c>
      <c r="D1224" s="59" t="s">
        <v>19</v>
      </c>
      <c r="E1224" s="59" t="s">
        <v>500</v>
      </c>
      <c r="F1224" s="59" t="s">
        <v>29</v>
      </c>
      <c r="G1224" s="61">
        <v>412351.4</v>
      </c>
      <c r="H1224" s="61">
        <v>412351.4</v>
      </c>
      <c r="I1224" s="61">
        <v>412351.4</v>
      </c>
      <c r="J1224" s="61">
        <v>403261.30048999999</v>
      </c>
      <c r="K1224" s="61">
        <f t="shared" si="561"/>
        <v>97.795545374648896</v>
      </c>
      <c r="L1224" s="61">
        <f t="shared" si="562"/>
        <v>97.795545374648896</v>
      </c>
    </row>
    <row r="1225" spans="1:12" ht="75">
      <c r="A1225" s="58" t="s">
        <v>435</v>
      </c>
      <c r="B1225" s="59" t="s">
        <v>418</v>
      </c>
      <c r="C1225" s="59" t="s">
        <v>147</v>
      </c>
      <c r="D1225" s="59" t="s">
        <v>19</v>
      </c>
      <c r="E1225" s="59" t="s">
        <v>436</v>
      </c>
      <c r="F1225" s="60" t="s">
        <v>0</v>
      </c>
      <c r="G1225" s="61">
        <v>668354.5</v>
      </c>
      <c r="H1225" s="61">
        <f>H1226+H1229+H1234+H1239+H1242+H1247+H1250+H1253</f>
        <v>668934.15464000008</v>
      </c>
      <c r="I1225" s="61">
        <f t="shared" ref="I1225:J1225" si="564">I1226+I1229+I1234+I1239+I1242+I1247+I1250+I1253</f>
        <v>668728.02013000008</v>
      </c>
      <c r="J1225" s="61">
        <f t="shared" si="564"/>
        <v>667225.67505000008</v>
      </c>
      <c r="K1225" s="61">
        <f t="shared" si="561"/>
        <v>99.831103860301695</v>
      </c>
      <c r="L1225" s="61">
        <f t="shared" si="562"/>
        <v>99.744596747206089</v>
      </c>
    </row>
    <row r="1226" spans="1:12" ht="45">
      <c r="A1226" s="58" t="s">
        <v>501</v>
      </c>
      <c r="B1226" s="59" t="s">
        <v>418</v>
      </c>
      <c r="C1226" s="59" t="s">
        <v>147</v>
      </c>
      <c r="D1226" s="59" t="s">
        <v>19</v>
      </c>
      <c r="E1226" s="59" t="s">
        <v>502</v>
      </c>
      <c r="F1226" s="60" t="s">
        <v>0</v>
      </c>
      <c r="G1226" s="61">
        <v>88281.2</v>
      </c>
      <c r="H1226" s="61">
        <f>H1227</f>
        <v>88281.2</v>
      </c>
      <c r="I1226" s="61">
        <f t="shared" ref="I1226:J1227" si="565">I1227</f>
        <v>88281.198999999993</v>
      </c>
      <c r="J1226" s="61">
        <f t="shared" si="565"/>
        <v>88281.198999999993</v>
      </c>
      <c r="K1226" s="61">
        <f t="shared" si="561"/>
        <v>99.999998867255997</v>
      </c>
      <c r="L1226" s="61">
        <f t="shared" si="562"/>
        <v>99.999998867255997</v>
      </c>
    </row>
    <row r="1227" spans="1:12" ht="15">
      <c r="A1227" s="58" t="s">
        <v>26</v>
      </c>
      <c r="B1227" s="59" t="s">
        <v>418</v>
      </c>
      <c r="C1227" s="59" t="s">
        <v>147</v>
      </c>
      <c r="D1227" s="59" t="s">
        <v>19</v>
      </c>
      <c r="E1227" s="59" t="s">
        <v>502</v>
      </c>
      <c r="F1227" s="59" t="s">
        <v>27</v>
      </c>
      <c r="G1227" s="61">
        <v>88281.2</v>
      </c>
      <c r="H1227" s="61">
        <f>H1228</f>
        <v>88281.2</v>
      </c>
      <c r="I1227" s="61">
        <f t="shared" si="565"/>
        <v>88281.198999999993</v>
      </c>
      <c r="J1227" s="61">
        <f t="shared" si="565"/>
        <v>88281.198999999993</v>
      </c>
      <c r="K1227" s="61">
        <f t="shared" si="561"/>
        <v>99.999998867255997</v>
      </c>
      <c r="L1227" s="61">
        <f t="shared" si="562"/>
        <v>99.999998867255997</v>
      </c>
    </row>
    <row r="1228" spans="1:12" ht="15">
      <c r="A1228" s="58" t="s">
        <v>28</v>
      </c>
      <c r="B1228" s="59" t="s">
        <v>418</v>
      </c>
      <c r="C1228" s="59" t="s">
        <v>147</v>
      </c>
      <c r="D1228" s="59" t="s">
        <v>19</v>
      </c>
      <c r="E1228" s="59" t="s">
        <v>502</v>
      </c>
      <c r="F1228" s="59" t="s">
        <v>29</v>
      </c>
      <c r="G1228" s="61">
        <v>88281.2</v>
      </c>
      <c r="H1228" s="61">
        <v>88281.2</v>
      </c>
      <c r="I1228" s="61">
        <v>88281.198999999993</v>
      </c>
      <c r="J1228" s="61">
        <v>88281.198999999993</v>
      </c>
      <c r="K1228" s="61">
        <f t="shared" si="561"/>
        <v>99.999998867255997</v>
      </c>
      <c r="L1228" s="61">
        <f t="shared" si="562"/>
        <v>99.999998867255997</v>
      </c>
    </row>
    <row r="1229" spans="1:12" ht="30">
      <c r="A1229" s="58" t="s">
        <v>503</v>
      </c>
      <c r="B1229" s="59" t="s">
        <v>418</v>
      </c>
      <c r="C1229" s="59" t="s">
        <v>147</v>
      </c>
      <c r="D1229" s="59" t="s">
        <v>19</v>
      </c>
      <c r="E1229" s="59" t="s">
        <v>504</v>
      </c>
      <c r="F1229" s="60" t="s">
        <v>0</v>
      </c>
      <c r="G1229" s="61">
        <v>8494.4</v>
      </c>
      <c r="H1229" s="61">
        <f>H1230+H1232</f>
        <v>9074.1</v>
      </c>
      <c r="I1229" s="61">
        <f t="shared" ref="I1229:J1229" si="566">I1230+I1232</f>
        <v>9071.8664900000003</v>
      </c>
      <c r="J1229" s="61">
        <f t="shared" si="566"/>
        <v>9071.8664900000003</v>
      </c>
      <c r="K1229" s="61">
        <f t="shared" si="561"/>
        <v>106.79820222734979</v>
      </c>
      <c r="L1229" s="61">
        <f t="shared" si="562"/>
        <v>99.975385878489334</v>
      </c>
    </row>
    <row r="1230" spans="1:12" ht="30">
      <c r="A1230" s="58" t="s">
        <v>64</v>
      </c>
      <c r="B1230" s="59" t="s">
        <v>418</v>
      </c>
      <c r="C1230" s="59" t="s">
        <v>147</v>
      </c>
      <c r="D1230" s="59" t="s">
        <v>19</v>
      </c>
      <c r="E1230" s="59" t="s">
        <v>504</v>
      </c>
      <c r="F1230" s="59" t="s">
        <v>65</v>
      </c>
      <c r="G1230" s="61">
        <v>122.6</v>
      </c>
      <c r="H1230" s="61">
        <f>H1231</f>
        <v>11.5</v>
      </c>
      <c r="I1230" s="61">
        <f t="shared" ref="I1230:J1230" si="567">I1231</f>
        <v>9.2664899999999992</v>
      </c>
      <c r="J1230" s="61">
        <f t="shared" si="567"/>
        <v>9.2664899999999992</v>
      </c>
      <c r="K1230" s="61">
        <f t="shared" si="561"/>
        <v>7.5583115823817284</v>
      </c>
      <c r="L1230" s="61">
        <f t="shared" si="562"/>
        <v>80.578173913043472</v>
      </c>
    </row>
    <row r="1231" spans="1:12" ht="30">
      <c r="A1231" s="58" t="s">
        <v>66</v>
      </c>
      <c r="B1231" s="59" t="s">
        <v>418</v>
      </c>
      <c r="C1231" s="59" t="s">
        <v>147</v>
      </c>
      <c r="D1231" s="59" t="s">
        <v>19</v>
      </c>
      <c r="E1231" s="59" t="s">
        <v>504</v>
      </c>
      <c r="F1231" s="59" t="s">
        <v>67</v>
      </c>
      <c r="G1231" s="61">
        <v>122.6</v>
      </c>
      <c r="H1231" s="61">
        <v>11.5</v>
      </c>
      <c r="I1231" s="61">
        <v>9.2664899999999992</v>
      </c>
      <c r="J1231" s="61">
        <v>9.2664899999999992</v>
      </c>
      <c r="K1231" s="61">
        <f t="shared" si="561"/>
        <v>7.5583115823817284</v>
      </c>
      <c r="L1231" s="61">
        <f t="shared" si="562"/>
        <v>80.578173913043472</v>
      </c>
    </row>
    <row r="1232" spans="1:12" ht="15">
      <c r="A1232" s="58" t="s">
        <v>68</v>
      </c>
      <c r="B1232" s="59" t="s">
        <v>418</v>
      </c>
      <c r="C1232" s="59" t="s">
        <v>147</v>
      </c>
      <c r="D1232" s="59" t="s">
        <v>19</v>
      </c>
      <c r="E1232" s="59" t="s">
        <v>504</v>
      </c>
      <c r="F1232" s="59" t="s">
        <v>69</v>
      </c>
      <c r="G1232" s="61">
        <v>8371.7999999999993</v>
      </c>
      <c r="H1232" s="61">
        <f>H1233</f>
        <v>9062.6</v>
      </c>
      <c r="I1232" s="61">
        <f t="shared" ref="I1232:J1232" si="568">I1233</f>
        <v>9062.6</v>
      </c>
      <c r="J1232" s="61">
        <f t="shared" si="568"/>
        <v>9062.6</v>
      </c>
      <c r="K1232" s="61">
        <f t="shared" si="561"/>
        <v>108.2515110251081</v>
      </c>
      <c r="L1232" s="61">
        <f t="shared" si="562"/>
        <v>100</v>
      </c>
    </row>
    <row r="1233" spans="1:12" ht="15">
      <c r="A1233" s="58" t="s">
        <v>505</v>
      </c>
      <c r="B1233" s="59" t="s">
        <v>418</v>
      </c>
      <c r="C1233" s="59" t="s">
        <v>147</v>
      </c>
      <c r="D1233" s="59" t="s">
        <v>19</v>
      </c>
      <c r="E1233" s="59" t="s">
        <v>504</v>
      </c>
      <c r="F1233" s="59" t="s">
        <v>506</v>
      </c>
      <c r="G1233" s="61">
        <v>8371.7999999999993</v>
      </c>
      <c r="H1233" s="61">
        <v>9062.6</v>
      </c>
      <c r="I1233" s="61">
        <v>9062.6</v>
      </c>
      <c r="J1233" s="61">
        <v>9062.6</v>
      </c>
      <c r="K1233" s="61">
        <f t="shared" si="561"/>
        <v>108.2515110251081</v>
      </c>
      <c r="L1233" s="61">
        <f t="shared" si="562"/>
        <v>100</v>
      </c>
    </row>
    <row r="1234" spans="1:12" ht="15">
      <c r="A1234" s="58" t="s">
        <v>507</v>
      </c>
      <c r="B1234" s="59" t="s">
        <v>418</v>
      </c>
      <c r="C1234" s="59" t="s">
        <v>147</v>
      </c>
      <c r="D1234" s="59" t="s">
        <v>19</v>
      </c>
      <c r="E1234" s="59" t="s">
        <v>508</v>
      </c>
      <c r="F1234" s="60" t="s">
        <v>0</v>
      </c>
      <c r="G1234" s="61">
        <v>134530</v>
      </c>
      <c r="H1234" s="61">
        <f>H1235+H1237</f>
        <v>134530</v>
      </c>
      <c r="I1234" s="61">
        <f t="shared" ref="I1234:J1234" si="569">I1235+I1237</f>
        <v>134530</v>
      </c>
      <c r="J1234" s="61">
        <f t="shared" si="569"/>
        <v>133937.60061999998</v>
      </c>
      <c r="K1234" s="61">
        <f t="shared" si="561"/>
        <v>99.559652583066963</v>
      </c>
      <c r="L1234" s="61">
        <f t="shared" si="562"/>
        <v>99.559652583066963</v>
      </c>
    </row>
    <row r="1235" spans="1:12" ht="30">
      <c r="A1235" s="58" t="s">
        <v>64</v>
      </c>
      <c r="B1235" s="59" t="s">
        <v>418</v>
      </c>
      <c r="C1235" s="59" t="s">
        <v>147</v>
      </c>
      <c r="D1235" s="59" t="s">
        <v>19</v>
      </c>
      <c r="E1235" s="59" t="s">
        <v>508</v>
      </c>
      <c r="F1235" s="59" t="s">
        <v>65</v>
      </c>
      <c r="G1235" s="61">
        <v>640.20000000000005</v>
      </c>
      <c r="H1235" s="61">
        <f>H1236</f>
        <v>640.20000000000005</v>
      </c>
      <c r="I1235" s="61">
        <f t="shared" ref="I1235:J1235" si="570">I1236</f>
        <v>640.20000000000005</v>
      </c>
      <c r="J1235" s="61">
        <f t="shared" si="570"/>
        <v>638.39588000000003</v>
      </c>
      <c r="K1235" s="61">
        <f t="shared" si="561"/>
        <v>99.718194314276786</v>
      </c>
      <c r="L1235" s="61">
        <f t="shared" si="562"/>
        <v>99.718194314276786</v>
      </c>
    </row>
    <row r="1236" spans="1:12" ht="30">
      <c r="A1236" s="58" t="s">
        <v>66</v>
      </c>
      <c r="B1236" s="59" t="s">
        <v>418</v>
      </c>
      <c r="C1236" s="59" t="s">
        <v>147</v>
      </c>
      <c r="D1236" s="59" t="s">
        <v>19</v>
      </c>
      <c r="E1236" s="59" t="s">
        <v>508</v>
      </c>
      <c r="F1236" s="59" t="s">
        <v>67</v>
      </c>
      <c r="G1236" s="61">
        <v>640.20000000000005</v>
      </c>
      <c r="H1236" s="61">
        <v>640.20000000000005</v>
      </c>
      <c r="I1236" s="61">
        <v>640.20000000000005</v>
      </c>
      <c r="J1236" s="61">
        <v>638.39588000000003</v>
      </c>
      <c r="K1236" s="61">
        <f t="shared" si="561"/>
        <v>99.718194314276786</v>
      </c>
      <c r="L1236" s="61">
        <f t="shared" si="562"/>
        <v>99.718194314276786</v>
      </c>
    </row>
    <row r="1237" spans="1:12" ht="15">
      <c r="A1237" s="58" t="s">
        <v>68</v>
      </c>
      <c r="B1237" s="59" t="s">
        <v>418</v>
      </c>
      <c r="C1237" s="59" t="s">
        <v>147</v>
      </c>
      <c r="D1237" s="59" t="s">
        <v>19</v>
      </c>
      <c r="E1237" s="59" t="s">
        <v>508</v>
      </c>
      <c r="F1237" s="59" t="s">
        <v>69</v>
      </c>
      <c r="G1237" s="61">
        <v>133889.79999999999</v>
      </c>
      <c r="H1237" s="61">
        <f>H1238</f>
        <v>133889.79999999999</v>
      </c>
      <c r="I1237" s="61">
        <f t="shared" ref="I1237:J1237" si="571">I1238</f>
        <v>133889.79999999999</v>
      </c>
      <c r="J1237" s="61">
        <f t="shared" si="571"/>
        <v>133299.20473999999</v>
      </c>
      <c r="K1237" s="61">
        <f t="shared" si="561"/>
        <v>99.558894508767665</v>
      </c>
      <c r="L1237" s="61">
        <f t="shared" si="562"/>
        <v>99.558894508767665</v>
      </c>
    </row>
    <row r="1238" spans="1:12" ht="15">
      <c r="A1238" s="58" t="s">
        <v>505</v>
      </c>
      <c r="B1238" s="59" t="s">
        <v>418</v>
      </c>
      <c r="C1238" s="59" t="s">
        <v>147</v>
      </c>
      <c r="D1238" s="59" t="s">
        <v>19</v>
      </c>
      <c r="E1238" s="59" t="s">
        <v>508</v>
      </c>
      <c r="F1238" s="59" t="s">
        <v>506</v>
      </c>
      <c r="G1238" s="61">
        <v>133889.79999999999</v>
      </c>
      <c r="H1238" s="61">
        <v>133889.79999999999</v>
      </c>
      <c r="I1238" s="61">
        <v>133889.79999999999</v>
      </c>
      <c r="J1238" s="61">
        <v>133299.20473999999</v>
      </c>
      <c r="K1238" s="61">
        <f t="shared" si="561"/>
        <v>99.558894508767665</v>
      </c>
      <c r="L1238" s="61">
        <f t="shared" si="562"/>
        <v>99.558894508767665</v>
      </c>
    </row>
    <row r="1239" spans="1:12" ht="15">
      <c r="A1239" s="58" t="s">
        <v>509</v>
      </c>
      <c r="B1239" s="59" t="s">
        <v>418</v>
      </c>
      <c r="C1239" s="59" t="s">
        <v>147</v>
      </c>
      <c r="D1239" s="59" t="s">
        <v>19</v>
      </c>
      <c r="E1239" s="59" t="s">
        <v>510</v>
      </c>
      <c r="F1239" s="60" t="s">
        <v>0</v>
      </c>
      <c r="G1239" s="61">
        <v>181843</v>
      </c>
      <c r="H1239" s="61">
        <f>H1240</f>
        <v>181843</v>
      </c>
      <c r="I1239" s="61">
        <f t="shared" ref="I1239:J1240" si="572">I1240</f>
        <v>181843</v>
      </c>
      <c r="J1239" s="61">
        <f t="shared" si="572"/>
        <v>181843</v>
      </c>
      <c r="K1239" s="61">
        <f t="shared" si="561"/>
        <v>100</v>
      </c>
      <c r="L1239" s="61">
        <f t="shared" si="562"/>
        <v>100</v>
      </c>
    </row>
    <row r="1240" spans="1:12" ht="30">
      <c r="A1240" s="58" t="s">
        <v>64</v>
      </c>
      <c r="B1240" s="59" t="s">
        <v>418</v>
      </c>
      <c r="C1240" s="59" t="s">
        <v>147</v>
      </c>
      <c r="D1240" s="59" t="s">
        <v>19</v>
      </c>
      <c r="E1240" s="59" t="s">
        <v>510</v>
      </c>
      <c r="F1240" s="59" t="s">
        <v>65</v>
      </c>
      <c r="G1240" s="61">
        <v>181843</v>
      </c>
      <c r="H1240" s="61">
        <f>H1241</f>
        <v>181843</v>
      </c>
      <c r="I1240" s="61">
        <f t="shared" si="572"/>
        <v>181843</v>
      </c>
      <c r="J1240" s="61">
        <f t="shared" si="572"/>
        <v>181843</v>
      </c>
      <c r="K1240" s="61">
        <f t="shared" si="561"/>
        <v>100</v>
      </c>
      <c r="L1240" s="61">
        <f t="shared" si="562"/>
        <v>100</v>
      </c>
    </row>
    <row r="1241" spans="1:12" ht="30">
      <c r="A1241" s="58" t="s">
        <v>66</v>
      </c>
      <c r="B1241" s="59" t="s">
        <v>418</v>
      </c>
      <c r="C1241" s="59" t="s">
        <v>147</v>
      </c>
      <c r="D1241" s="59" t="s">
        <v>19</v>
      </c>
      <c r="E1241" s="59" t="s">
        <v>510</v>
      </c>
      <c r="F1241" s="59" t="s">
        <v>67</v>
      </c>
      <c r="G1241" s="61">
        <v>181843</v>
      </c>
      <c r="H1241" s="61">
        <v>181843</v>
      </c>
      <c r="I1241" s="61">
        <v>181843</v>
      </c>
      <c r="J1241" s="61">
        <v>181843</v>
      </c>
      <c r="K1241" s="61">
        <f t="shared" si="561"/>
        <v>100</v>
      </c>
      <c r="L1241" s="61">
        <f t="shared" si="562"/>
        <v>100</v>
      </c>
    </row>
    <row r="1242" spans="1:12" ht="15">
      <c r="A1242" s="58" t="s">
        <v>511</v>
      </c>
      <c r="B1242" s="59" t="s">
        <v>418</v>
      </c>
      <c r="C1242" s="59" t="s">
        <v>147</v>
      </c>
      <c r="D1242" s="59" t="s">
        <v>19</v>
      </c>
      <c r="E1242" s="59" t="s">
        <v>512</v>
      </c>
      <c r="F1242" s="60" t="s">
        <v>0</v>
      </c>
      <c r="G1242" s="61">
        <v>155273.70000000001</v>
      </c>
      <c r="H1242" s="61">
        <f>H1243+H1245</f>
        <v>155273.69999999998</v>
      </c>
      <c r="I1242" s="61">
        <f t="shared" ref="I1242:J1242" si="573">I1243+I1245</f>
        <v>155069.79999999999</v>
      </c>
      <c r="J1242" s="61">
        <f t="shared" si="573"/>
        <v>155054.60323000001</v>
      </c>
      <c r="K1242" s="61">
        <f t="shared" si="561"/>
        <v>99.858896406796518</v>
      </c>
      <c r="L1242" s="61">
        <f t="shared" si="562"/>
        <v>99.858896406796532</v>
      </c>
    </row>
    <row r="1243" spans="1:12" ht="30">
      <c r="A1243" s="58" t="s">
        <v>64</v>
      </c>
      <c r="B1243" s="59" t="s">
        <v>418</v>
      </c>
      <c r="C1243" s="59" t="s">
        <v>147</v>
      </c>
      <c r="D1243" s="59" t="s">
        <v>19</v>
      </c>
      <c r="E1243" s="59" t="s">
        <v>512</v>
      </c>
      <c r="F1243" s="59" t="s">
        <v>65</v>
      </c>
      <c r="G1243" s="61">
        <v>981.8</v>
      </c>
      <c r="H1243" s="61">
        <f>H1244</f>
        <v>981.8</v>
      </c>
      <c r="I1243" s="61">
        <f t="shared" ref="I1243:J1243" si="574">I1244</f>
        <v>976.8</v>
      </c>
      <c r="J1243" s="61">
        <f t="shared" si="574"/>
        <v>968.89045999999996</v>
      </c>
      <c r="K1243" s="61">
        <f t="shared" si="561"/>
        <v>98.685115094723969</v>
      </c>
      <c r="L1243" s="61">
        <f t="shared" si="562"/>
        <v>98.685115094723969</v>
      </c>
    </row>
    <row r="1244" spans="1:12" ht="30">
      <c r="A1244" s="58" t="s">
        <v>66</v>
      </c>
      <c r="B1244" s="59" t="s">
        <v>418</v>
      </c>
      <c r="C1244" s="59" t="s">
        <v>147</v>
      </c>
      <c r="D1244" s="59" t="s">
        <v>19</v>
      </c>
      <c r="E1244" s="59" t="s">
        <v>512</v>
      </c>
      <c r="F1244" s="59" t="s">
        <v>67</v>
      </c>
      <c r="G1244" s="61">
        <v>981.8</v>
      </c>
      <c r="H1244" s="61">
        <v>981.8</v>
      </c>
      <c r="I1244" s="61">
        <v>976.8</v>
      </c>
      <c r="J1244" s="61">
        <v>968.89045999999996</v>
      </c>
      <c r="K1244" s="61">
        <f t="shared" si="561"/>
        <v>98.685115094723969</v>
      </c>
      <c r="L1244" s="61">
        <f t="shared" si="562"/>
        <v>98.685115094723969</v>
      </c>
    </row>
    <row r="1245" spans="1:12" ht="15">
      <c r="A1245" s="58" t="s">
        <v>68</v>
      </c>
      <c r="B1245" s="59" t="s">
        <v>418</v>
      </c>
      <c r="C1245" s="59" t="s">
        <v>147</v>
      </c>
      <c r="D1245" s="59" t="s">
        <v>19</v>
      </c>
      <c r="E1245" s="59" t="s">
        <v>512</v>
      </c>
      <c r="F1245" s="59" t="s">
        <v>69</v>
      </c>
      <c r="G1245" s="61">
        <v>154291.9</v>
      </c>
      <c r="H1245" s="61">
        <f>H1246</f>
        <v>154291.9</v>
      </c>
      <c r="I1245" s="61">
        <f t="shared" ref="I1245:J1245" si="575">I1246</f>
        <v>154093</v>
      </c>
      <c r="J1245" s="61">
        <f t="shared" si="575"/>
        <v>154085.71277000001</v>
      </c>
      <c r="K1245" s="61">
        <f t="shared" si="561"/>
        <v>99.866365486457823</v>
      </c>
      <c r="L1245" s="61">
        <f t="shared" si="562"/>
        <v>99.866365486457823</v>
      </c>
    </row>
    <row r="1246" spans="1:12" ht="15">
      <c r="A1246" s="58" t="s">
        <v>505</v>
      </c>
      <c r="B1246" s="59" t="s">
        <v>418</v>
      </c>
      <c r="C1246" s="59" t="s">
        <v>147</v>
      </c>
      <c r="D1246" s="59" t="s">
        <v>19</v>
      </c>
      <c r="E1246" s="59" t="s">
        <v>512</v>
      </c>
      <c r="F1246" s="59" t="s">
        <v>506</v>
      </c>
      <c r="G1246" s="61">
        <v>154291.9</v>
      </c>
      <c r="H1246" s="61">
        <v>154291.9</v>
      </c>
      <c r="I1246" s="61">
        <v>154093</v>
      </c>
      <c r="J1246" s="61">
        <v>154085.71277000001</v>
      </c>
      <c r="K1246" s="61">
        <f t="shared" si="561"/>
        <v>99.866365486457823</v>
      </c>
      <c r="L1246" s="61">
        <f t="shared" si="562"/>
        <v>99.866365486457823</v>
      </c>
    </row>
    <row r="1247" spans="1:12" ht="90">
      <c r="A1247" s="58" t="s">
        <v>513</v>
      </c>
      <c r="B1247" s="59" t="s">
        <v>418</v>
      </c>
      <c r="C1247" s="59" t="s">
        <v>147</v>
      </c>
      <c r="D1247" s="59" t="s">
        <v>19</v>
      </c>
      <c r="E1247" s="59" t="s">
        <v>514</v>
      </c>
      <c r="F1247" s="60" t="s">
        <v>0</v>
      </c>
      <c r="G1247" s="61">
        <v>4634.3</v>
      </c>
      <c r="H1247" s="61">
        <f>H1248</f>
        <v>4634.3</v>
      </c>
      <c r="I1247" s="61">
        <f t="shared" ref="I1247:J1248" si="576">I1248</f>
        <v>4634.3</v>
      </c>
      <c r="J1247" s="61">
        <f t="shared" si="576"/>
        <v>4632.6344099999997</v>
      </c>
      <c r="K1247" s="61">
        <f t="shared" si="561"/>
        <v>99.964059512763512</v>
      </c>
      <c r="L1247" s="61">
        <f t="shared" si="562"/>
        <v>99.964059512763512</v>
      </c>
    </row>
    <row r="1248" spans="1:12" ht="15">
      <c r="A1248" s="58" t="s">
        <v>68</v>
      </c>
      <c r="B1248" s="59" t="s">
        <v>418</v>
      </c>
      <c r="C1248" s="59" t="s">
        <v>147</v>
      </c>
      <c r="D1248" s="59" t="s">
        <v>19</v>
      </c>
      <c r="E1248" s="59" t="s">
        <v>514</v>
      </c>
      <c r="F1248" s="59" t="s">
        <v>69</v>
      </c>
      <c r="G1248" s="61">
        <v>4634.3</v>
      </c>
      <c r="H1248" s="61">
        <f>H1249</f>
        <v>4634.3</v>
      </c>
      <c r="I1248" s="61">
        <f t="shared" si="576"/>
        <v>4634.3</v>
      </c>
      <c r="J1248" s="61">
        <f t="shared" si="576"/>
        <v>4632.6344099999997</v>
      </c>
      <c r="K1248" s="61">
        <f t="shared" si="561"/>
        <v>99.964059512763512</v>
      </c>
      <c r="L1248" s="61">
        <f t="shared" si="562"/>
        <v>99.964059512763512</v>
      </c>
    </row>
    <row r="1249" spans="1:12" ht="30">
      <c r="A1249" s="58" t="s">
        <v>80</v>
      </c>
      <c r="B1249" s="59" t="s">
        <v>418</v>
      </c>
      <c r="C1249" s="59" t="s">
        <v>147</v>
      </c>
      <c r="D1249" s="59" t="s">
        <v>19</v>
      </c>
      <c r="E1249" s="59" t="s">
        <v>514</v>
      </c>
      <c r="F1249" s="59" t="s">
        <v>81</v>
      </c>
      <c r="G1249" s="61">
        <v>4634.3</v>
      </c>
      <c r="H1249" s="61">
        <v>4634.3</v>
      </c>
      <c r="I1249" s="61">
        <v>4634.3</v>
      </c>
      <c r="J1249" s="61">
        <v>4632.6344099999997</v>
      </c>
      <c r="K1249" s="61">
        <f t="shared" si="561"/>
        <v>99.964059512763512</v>
      </c>
      <c r="L1249" s="61">
        <f t="shared" si="562"/>
        <v>99.964059512763512</v>
      </c>
    </row>
    <row r="1250" spans="1:12" ht="75">
      <c r="A1250" s="58" t="s">
        <v>1259</v>
      </c>
      <c r="B1250" s="59" t="s">
        <v>418</v>
      </c>
      <c r="C1250" s="59" t="s">
        <v>147</v>
      </c>
      <c r="D1250" s="59" t="s">
        <v>19</v>
      </c>
      <c r="E1250" s="59" t="s">
        <v>515</v>
      </c>
      <c r="F1250" s="60" t="s">
        <v>0</v>
      </c>
      <c r="G1250" s="61">
        <v>19685.599999999999</v>
      </c>
      <c r="H1250" s="61">
        <f>H1251</f>
        <v>19685.563999999998</v>
      </c>
      <c r="I1250" s="61">
        <f t="shared" ref="I1250:J1251" si="577">I1251</f>
        <v>19685.563999999998</v>
      </c>
      <c r="J1250" s="61">
        <f t="shared" si="577"/>
        <v>19685.563999999998</v>
      </c>
      <c r="K1250" s="61">
        <f t="shared" si="561"/>
        <v>99.999817125208281</v>
      </c>
      <c r="L1250" s="61">
        <f t="shared" si="562"/>
        <v>100</v>
      </c>
    </row>
    <row r="1251" spans="1:12" ht="15">
      <c r="A1251" s="58" t="s">
        <v>26</v>
      </c>
      <c r="B1251" s="59" t="s">
        <v>418</v>
      </c>
      <c r="C1251" s="59" t="s">
        <v>147</v>
      </c>
      <c r="D1251" s="59" t="s">
        <v>19</v>
      </c>
      <c r="E1251" s="59" t="s">
        <v>515</v>
      </c>
      <c r="F1251" s="59" t="s">
        <v>27</v>
      </c>
      <c r="G1251" s="61">
        <v>19685.599999999999</v>
      </c>
      <c r="H1251" s="61">
        <f>H1252</f>
        <v>19685.563999999998</v>
      </c>
      <c r="I1251" s="61">
        <f t="shared" si="577"/>
        <v>19685.563999999998</v>
      </c>
      <c r="J1251" s="61">
        <f t="shared" si="577"/>
        <v>19685.563999999998</v>
      </c>
      <c r="K1251" s="61">
        <f t="shared" si="561"/>
        <v>99.999817125208281</v>
      </c>
      <c r="L1251" s="61">
        <f t="shared" si="562"/>
        <v>100</v>
      </c>
    </row>
    <row r="1252" spans="1:12" ht="15">
      <c r="A1252" s="58" t="s">
        <v>28</v>
      </c>
      <c r="B1252" s="59" t="s">
        <v>418</v>
      </c>
      <c r="C1252" s="59" t="s">
        <v>147</v>
      </c>
      <c r="D1252" s="59" t="s">
        <v>19</v>
      </c>
      <c r="E1252" s="59" t="s">
        <v>515</v>
      </c>
      <c r="F1252" s="59" t="s">
        <v>29</v>
      </c>
      <c r="G1252" s="61">
        <v>19685.599999999999</v>
      </c>
      <c r="H1252" s="61">
        <v>19685.563999999998</v>
      </c>
      <c r="I1252" s="61">
        <v>19685.563999999998</v>
      </c>
      <c r="J1252" s="61">
        <v>19685.563999999998</v>
      </c>
      <c r="K1252" s="61">
        <f t="shared" si="561"/>
        <v>99.999817125208281</v>
      </c>
      <c r="L1252" s="61">
        <f t="shared" si="562"/>
        <v>100</v>
      </c>
    </row>
    <row r="1253" spans="1:12" ht="60">
      <c r="A1253" s="58" t="s">
        <v>516</v>
      </c>
      <c r="B1253" s="59" t="s">
        <v>418</v>
      </c>
      <c r="C1253" s="59" t="s">
        <v>147</v>
      </c>
      <c r="D1253" s="59" t="s">
        <v>19</v>
      </c>
      <c r="E1253" s="59" t="s">
        <v>517</v>
      </c>
      <c r="F1253" s="60" t="s">
        <v>0</v>
      </c>
      <c r="G1253" s="61">
        <v>75612.3</v>
      </c>
      <c r="H1253" s="61">
        <f>H1254</f>
        <v>75612.290640000007</v>
      </c>
      <c r="I1253" s="61">
        <f t="shared" ref="I1253:J1254" si="578">I1254</f>
        <v>75612.290640000007</v>
      </c>
      <c r="J1253" s="61">
        <f t="shared" si="578"/>
        <v>74719.207299999995</v>
      </c>
      <c r="K1253" s="61">
        <f t="shared" si="561"/>
        <v>98.818852620539246</v>
      </c>
      <c r="L1253" s="61">
        <f t="shared" si="562"/>
        <v>98.81886485326558</v>
      </c>
    </row>
    <row r="1254" spans="1:12" ht="15">
      <c r="A1254" s="58" t="s">
        <v>26</v>
      </c>
      <c r="B1254" s="59" t="s">
        <v>418</v>
      </c>
      <c r="C1254" s="59" t="s">
        <v>147</v>
      </c>
      <c r="D1254" s="59" t="s">
        <v>19</v>
      </c>
      <c r="E1254" s="59" t="s">
        <v>517</v>
      </c>
      <c r="F1254" s="59" t="s">
        <v>27</v>
      </c>
      <c r="G1254" s="61">
        <v>75612.3</v>
      </c>
      <c r="H1254" s="61">
        <f>H1255</f>
        <v>75612.290640000007</v>
      </c>
      <c r="I1254" s="61">
        <f t="shared" si="578"/>
        <v>75612.290640000007</v>
      </c>
      <c r="J1254" s="61">
        <f t="shared" si="578"/>
        <v>74719.207299999995</v>
      </c>
      <c r="K1254" s="61">
        <f t="shared" si="561"/>
        <v>98.818852620539246</v>
      </c>
      <c r="L1254" s="61">
        <f t="shared" si="562"/>
        <v>98.81886485326558</v>
      </c>
    </row>
    <row r="1255" spans="1:12" ht="15">
      <c r="A1255" s="58" t="s">
        <v>28</v>
      </c>
      <c r="B1255" s="59" t="s">
        <v>418</v>
      </c>
      <c r="C1255" s="59" t="s">
        <v>147</v>
      </c>
      <c r="D1255" s="59" t="s">
        <v>19</v>
      </c>
      <c r="E1255" s="59" t="s">
        <v>517</v>
      </c>
      <c r="F1255" s="59" t="s">
        <v>29</v>
      </c>
      <c r="G1255" s="61">
        <v>75612.3</v>
      </c>
      <c r="H1255" s="61">
        <v>75612.290640000007</v>
      </c>
      <c r="I1255" s="61">
        <v>75612.290640000007</v>
      </c>
      <c r="J1255" s="61">
        <v>74719.207299999995</v>
      </c>
      <c r="K1255" s="61">
        <f t="shared" si="561"/>
        <v>98.818852620539246</v>
      </c>
      <c r="L1255" s="61">
        <f t="shared" si="562"/>
        <v>98.81886485326558</v>
      </c>
    </row>
    <row r="1256" spans="1:12" ht="15">
      <c r="A1256" s="58" t="s">
        <v>518</v>
      </c>
      <c r="B1256" s="59" t="s">
        <v>418</v>
      </c>
      <c r="C1256" s="59" t="s">
        <v>147</v>
      </c>
      <c r="D1256" s="59" t="s">
        <v>32</v>
      </c>
      <c r="E1256" s="60" t="s">
        <v>0</v>
      </c>
      <c r="F1256" s="60" t="s">
        <v>0</v>
      </c>
      <c r="G1256" s="61">
        <v>109823.8</v>
      </c>
      <c r="H1256" s="61">
        <f>H1257</f>
        <v>109823.8</v>
      </c>
      <c r="I1256" s="61">
        <f t="shared" ref="I1256:J1260" si="579">I1257</f>
        <v>109823.8</v>
      </c>
      <c r="J1256" s="61">
        <f t="shared" si="579"/>
        <v>109680.74231</v>
      </c>
      <c r="K1256" s="61">
        <f t="shared" si="561"/>
        <v>99.869738899947009</v>
      </c>
      <c r="L1256" s="61">
        <f t="shared" si="562"/>
        <v>99.869738899947009</v>
      </c>
    </row>
    <row r="1257" spans="1:12" ht="30">
      <c r="A1257" s="58" t="s">
        <v>112</v>
      </c>
      <c r="B1257" s="59" t="s">
        <v>418</v>
      </c>
      <c r="C1257" s="59" t="s">
        <v>147</v>
      </c>
      <c r="D1257" s="59" t="s">
        <v>32</v>
      </c>
      <c r="E1257" s="59" t="s">
        <v>113</v>
      </c>
      <c r="F1257" s="60" t="s">
        <v>0</v>
      </c>
      <c r="G1257" s="61">
        <v>109823.8</v>
      </c>
      <c r="H1257" s="61">
        <f>H1258</f>
        <v>109823.8</v>
      </c>
      <c r="I1257" s="61">
        <f t="shared" si="579"/>
        <v>109823.8</v>
      </c>
      <c r="J1257" s="61">
        <f t="shared" si="579"/>
        <v>109680.74231</v>
      </c>
      <c r="K1257" s="61">
        <f t="shared" si="561"/>
        <v>99.869738899947009</v>
      </c>
      <c r="L1257" s="61">
        <f t="shared" si="562"/>
        <v>99.869738899947009</v>
      </c>
    </row>
    <row r="1258" spans="1:12" ht="75">
      <c r="A1258" s="58" t="s">
        <v>435</v>
      </c>
      <c r="B1258" s="59" t="s">
        <v>418</v>
      </c>
      <c r="C1258" s="59" t="s">
        <v>147</v>
      </c>
      <c r="D1258" s="59" t="s">
        <v>32</v>
      </c>
      <c r="E1258" s="59" t="s">
        <v>436</v>
      </c>
      <c r="F1258" s="60" t="s">
        <v>0</v>
      </c>
      <c r="G1258" s="61">
        <v>109823.8</v>
      </c>
      <c r="H1258" s="61">
        <f>H1259</f>
        <v>109823.8</v>
      </c>
      <c r="I1258" s="61">
        <f t="shared" si="579"/>
        <v>109823.8</v>
      </c>
      <c r="J1258" s="61">
        <f t="shared" si="579"/>
        <v>109680.74231</v>
      </c>
      <c r="K1258" s="61">
        <f t="shared" si="561"/>
        <v>99.869738899947009</v>
      </c>
      <c r="L1258" s="61">
        <f t="shared" si="562"/>
        <v>99.869738899947009</v>
      </c>
    </row>
    <row r="1259" spans="1:12" ht="30">
      <c r="A1259" s="58" t="s">
        <v>519</v>
      </c>
      <c r="B1259" s="59" t="s">
        <v>418</v>
      </c>
      <c r="C1259" s="59" t="s">
        <v>147</v>
      </c>
      <c r="D1259" s="59" t="s">
        <v>32</v>
      </c>
      <c r="E1259" s="59" t="s">
        <v>520</v>
      </c>
      <c r="F1259" s="60" t="s">
        <v>0</v>
      </c>
      <c r="G1259" s="61">
        <v>109823.8</v>
      </c>
      <c r="H1259" s="61">
        <f>H1260</f>
        <v>109823.8</v>
      </c>
      <c r="I1259" s="61">
        <f t="shared" si="579"/>
        <v>109823.8</v>
      </c>
      <c r="J1259" s="61">
        <f t="shared" si="579"/>
        <v>109680.74231</v>
      </c>
      <c r="K1259" s="61">
        <f t="shared" si="561"/>
        <v>99.869738899947009</v>
      </c>
      <c r="L1259" s="61">
        <f t="shared" si="562"/>
        <v>99.869738899947009</v>
      </c>
    </row>
    <row r="1260" spans="1:12" ht="15">
      <c r="A1260" s="58" t="s">
        <v>26</v>
      </c>
      <c r="B1260" s="59" t="s">
        <v>418</v>
      </c>
      <c r="C1260" s="59" t="s">
        <v>147</v>
      </c>
      <c r="D1260" s="59" t="s">
        <v>32</v>
      </c>
      <c r="E1260" s="59" t="s">
        <v>520</v>
      </c>
      <c r="F1260" s="59" t="s">
        <v>27</v>
      </c>
      <c r="G1260" s="61">
        <v>109823.8</v>
      </c>
      <c r="H1260" s="61">
        <f>H1261</f>
        <v>109823.8</v>
      </c>
      <c r="I1260" s="61">
        <f t="shared" si="579"/>
        <v>109823.8</v>
      </c>
      <c r="J1260" s="61">
        <f t="shared" si="579"/>
        <v>109680.74231</v>
      </c>
      <c r="K1260" s="61">
        <f t="shared" si="561"/>
        <v>99.869738899947009</v>
      </c>
      <c r="L1260" s="61">
        <f t="shared" si="562"/>
        <v>99.869738899947009</v>
      </c>
    </row>
    <row r="1261" spans="1:12" ht="15">
      <c r="A1261" s="58" t="s">
        <v>28</v>
      </c>
      <c r="B1261" s="59" t="s">
        <v>418</v>
      </c>
      <c r="C1261" s="59" t="s">
        <v>147</v>
      </c>
      <c r="D1261" s="59" t="s">
        <v>32</v>
      </c>
      <c r="E1261" s="59" t="s">
        <v>520</v>
      </c>
      <c r="F1261" s="59" t="s">
        <v>29</v>
      </c>
      <c r="G1261" s="61">
        <v>109823.8</v>
      </c>
      <c r="H1261" s="61">
        <v>109823.8</v>
      </c>
      <c r="I1261" s="61">
        <v>109823.8</v>
      </c>
      <c r="J1261" s="61">
        <v>109680.74231</v>
      </c>
      <c r="K1261" s="61">
        <f t="shared" si="561"/>
        <v>99.869738899947009</v>
      </c>
      <c r="L1261" s="61">
        <f t="shared" si="562"/>
        <v>99.869738899947009</v>
      </c>
    </row>
    <row r="1262" spans="1:12" ht="15">
      <c r="A1262" s="66" t="s">
        <v>0</v>
      </c>
      <c r="B1262" s="67" t="s">
        <v>0</v>
      </c>
      <c r="C1262" s="60" t="s">
        <v>0</v>
      </c>
      <c r="D1262" s="60" t="s">
        <v>0</v>
      </c>
      <c r="E1262" s="60" t="s">
        <v>0</v>
      </c>
      <c r="F1262" s="60" t="s">
        <v>0</v>
      </c>
      <c r="G1262" s="68" t="s">
        <v>0</v>
      </c>
      <c r="H1262" s="68"/>
      <c r="I1262" s="68"/>
      <c r="J1262" s="68"/>
      <c r="K1262" s="68"/>
      <c r="L1262" s="68"/>
    </row>
    <row r="1263" spans="1:12" ht="42.75">
      <c r="A1263" s="69" t="s">
        <v>521</v>
      </c>
      <c r="B1263" s="70" t="s">
        <v>522</v>
      </c>
      <c r="C1263" s="60" t="s">
        <v>0</v>
      </c>
      <c r="D1263" s="60" t="s">
        <v>0</v>
      </c>
      <c r="E1263" s="60" t="s">
        <v>0</v>
      </c>
      <c r="F1263" s="60" t="s">
        <v>0</v>
      </c>
      <c r="G1263" s="71">
        <v>810402.8</v>
      </c>
      <c r="H1263" s="71">
        <f>H1264+H1277++H1474</f>
        <v>1065348.01321</v>
      </c>
      <c r="I1263" s="71">
        <f>I1264+I1277++I1474</f>
        <v>1062096.1012000002</v>
      </c>
      <c r="J1263" s="71">
        <f>J1264+J1277++J1474</f>
        <v>1062063.7012400001</v>
      </c>
      <c r="K1263" s="71">
        <f t="shared" si="561"/>
        <v>131.0538045080792</v>
      </c>
      <c r="L1263" s="71">
        <f t="shared" si="562"/>
        <v>99.691714638852716</v>
      </c>
    </row>
    <row r="1264" spans="1:12" ht="15">
      <c r="A1264" s="58" t="s">
        <v>16</v>
      </c>
      <c r="B1264" s="59" t="s">
        <v>522</v>
      </c>
      <c r="C1264" s="59" t="s">
        <v>17</v>
      </c>
      <c r="D1264" s="60" t="s">
        <v>0</v>
      </c>
      <c r="E1264" s="60" t="s">
        <v>0</v>
      </c>
      <c r="F1264" s="60" t="s">
        <v>0</v>
      </c>
      <c r="G1264" s="61">
        <v>18041</v>
      </c>
      <c r="H1264" s="61">
        <f>H1265+H1270</f>
        <v>18041</v>
      </c>
      <c r="I1264" s="61">
        <f t="shared" ref="I1264:J1264" si="580">I1265+I1270</f>
        <v>16086.815989999999</v>
      </c>
      <c r="J1264" s="61">
        <f t="shared" si="580"/>
        <v>16054.41603</v>
      </c>
      <c r="K1264" s="61">
        <f t="shared" si="561"/>
        <v>88.988504129482848</v>
      </c>
      <c r="L1264" s="61">
        <f t="shared" si="562"/>
        <v>88.988504129482848</v>
      </c>
    </row>
    <row r="1265" spans="1:12" ht="45">
      <c r="A1265" s="58" t="s">
        <v>18</v>
      </c>
      <c r="B1265" s="59" t="s">
        <v>522</v>
      </c>
      <c r="C1265" s="59" t="s">
        <v>17</v>
      </c>
      <c r="D1265" s="59" t="s">
        <v>19</v>
      </c>
      <c r="E1265" s="60" t="s">
        <v>0</v>
      </c>
      <c r="F1265" s="60" t="s">
        <v>0</v>
      </c>
      <c r="G1265" s="61">
        <v>925</v>
      </c>
      <c r="H1265" s="61">
        <f>H1266</f>
        <v>925</v>
      </c>
      <c r="I1265" s="61">
        <f t="shared" ref="I1265:J1268" si="581">I1266</f>
        <v>925</v>
      </c>
      <c r="J1265" s="61">
        <f t="shared" si="581"/>
        <v>925</v>
      </c>
      <c r="K1265" s="61">
        <f t="shared" si="561"/>
        <v>100</v>
      </c>
      <c r="L1265" s="61">
        <f t="shared" si="562"/>
        <v>100</v>
      </c>
    </row>
    <row r="1266" spans="1:12" ht="33.75" customHeight="1">
      <c r="A1266" s="58" t="s">
        <v>523</v>
      </c>
      <c r="B1266" s="59" t="s">
        <v>522</v>
      </c>
      <c r="C1266" s="59" t="s">
        <v>17</v>
      </c>
      <c r="D1266" s="59" t="s">
        <v>19</v>
      </c>
      <c r="E1266" s="59" t="s">
        <v>524</v>
      </c>
      <c r="F1266" s="60" t="s">
        <v>0</v>
      </c>
      <c r="G1266" s="61">
        <v>925</v>
      </c>
      <c r="H1266" s="61">
        <f>H1267</f>
        <v>925</v>
      </c>
      <c r="I1266" s="61">
        <f t="shared" si="581"/>
        <v>925</v>
      </c>
      <c r="J1266" s="61">
        <f t="shared" si="581"/>
        <v>925</v>
      </c>
      <c r="K1266" s="61">
        <f t="shared" si="561"/>
        <v>100</v>
      </c>
      <c r="L1266" s="61">
        <f t="shared" si="562"/>
        <v>100</v>
      </c>
    </row>
    <row r="1267" spans="1:12" ht="30">
      <c r="A1267" s="58" t="s">
        <v>525</v>
      </c>
      <c r="B1267" s="59" t="s">
        <v>522</v>
      </c>
      <c r="C1267" s="59" t="s">
        <v>17</v>
      </c>
      <c r="D1267" s="59" t="s">
        <v>19</v>
      </c>
      <c r="E1267" s="59" t="s">
        <v>526</v>
      </c>
      <c r="F1267" s="60" t="s">
        <v>0</v>
      </c>
      <c r="G1267" s="61">
        <v>925</v>
      </c>
      <c r="H1267" s="61">
        <f>H1268</f>
        <v>925</v>
      </c>
      <c r="I1267" s="61">
        <f t="shared" si="581"/>
        <v>925</v>
      </c>
      <c r="J1267" s="61">
        <f t="shared" si="581"/>
        <v>925</v>
      </c>
      <c r="K1267" s="61">
        <f t="shared" si="561"/>
        <v>100</v>
      </c>
      <c r="L1267" s="61">
        <f t="shared" si="562"/>
        <v>100</v>
      </c>
    </row>
    <row r="1268" spans="1:12" ht="15">
      <c r="A1268" s="58" t="s">
        <v>26</v>
      </c>
      <c r="B1268" s="59" t="s">
        <v>522</v>
      </c>
      <c r="C1268" s="59" t="s">
        <v>17</v>
      </c>
      <c r="D1268" s="59" t="s">
        <v>19</v>
      </c>
      <c r="E1268" s="59" t="s">
        <v>526</v>
      </c>
      <c r="F1268" s="59" t="s">
        <v>27</v>
      </c>
      <c r="G1268" s="61">
        <v>925</v>
      </c>
      <c r="H1268" s="61">
        <f>H1269</f>
        <v>925</v>
      </c>
      <c r="I1268" s="61">
        <f t="shared" si="581"/>
        <v>925</v>
      </c>
      <c r="J1268" s="61">
        <f t="shared" si="581"/>
        <v>925</v>
      </c>
      <c r="K1268" s="61">
        <f t="shared" si="561"/>
        <v>100</v>
      </c>
      <c r="L1268" s="61">
        <f t="shared" si="562"/>
        <v>100</v>
      </c>
    </row>
    <row r="1269" spans="1:12" ht="15">
      <c r="A1269" s="58" t="s">
        <v>28</v>
      </c>
      <c r="B1269" s="59" t="s">
        <v>522</v>
      </c>
      <c r="C1269" s="59" t="s">
        <v>17</v>
      </c>
      <c r="D1269" s="59" t="s">
        <v>19</v>
      </c>
      <c r="E1269" s="59" t="s">
        <v>526</v>
      </c>
      <c r="F1269" s="59" t="s">
        <v>29</v>
      </c>
      <c r="G1269" s="61">
        <v>925</v>
      </c>
      <c r="H1269" s="61">
        <v>925</v>
      </c>
      <c r="I1269" s="61">
        <v>925</v>
      </c>
      <c r="J1269" s="61">
        <v>925</v>
      </c>
      <c r="K1269" s="61">
        <f t="shared" si="561"/>
        <v>100</v>
      </c>
      <c r="L1269" s="61">
        <f t="shared" si="562"/>
        <v>100</v>
      </c>
    </row>
    <row r="1270" spans="1:12" ht="15">
      <c r="A1270" s="58" t="s">
        <v>361</v>
      </c>
      <c r="B1270" s="59" t="s">
        <v>522</v>
      </c>
      <c r="C1270" s="59" t="s">
        <v>17</v>
      </c>
      <c r="D1270" s="59" t="s">
        <v>362</v>
      </c>
      <c r="E1270" s="60" t="s">
        <v>0</v>
      </c>
      <c r="F1270" s="60" t="s">
        <v>0</v>
      </c>
      <c r="G1270" s="61">
        <v>17116</v>
      </c>
      <c r="H1270" s="61">
        <f>H1271</f>
        <v>17116</v>
      </c>
      <c r="I1270" s="61">
        <f t="shared" ref="I1270:J1274" si="582">I1271</f>
        <v>15161.815989999999</v>
      </c>
      <c r="J1270" s="61">
        <f t="shared" si="582"/>
        <v>15129.41603</v>
      </c>
      <c r="K1270" s="61">
        <f t="shared" si="561"/>
        <v>88.393409850432349</v>
      </c>
      <c r="L1270" s="61">
        <f t="shared" si="562"/>
        <v>88.393409850432349</v>
      </c>
    </row>
    <row r="1271" spans="1:12" ht="50.25" customHeight="1">
      <c r="A1271" s="58" t="s">
        <v>187</v>
      </c>
      <c r="B1271" s="59" t="s">
        <v>522</v>
      </c>
      <c r="C1271" s="59" t="s">
        <v>17</v>
      </c>
      <c r="D1271" s="59" t="s">
        <v>362</v>
      </c>
      <c r="E1271" s="59" t="s">
        <v>188</v>
      </c>
      <c r="F1271" s="60" t="s">
        <v>0</v>
      </c>
      <c r="G1271" s="61">
        <v>17116</v>
      </c>
      <c r="H1271" s="61">
        <f>H1272</f>
        <v>17116</v>
      </c>
      <c r="I1271" s="61">
        <f t="shared" si="582"/>
        <v>15161.815989999999</v>
      </c>
      <c r="J1271" s="61">
        <f t="shared" si="582"/>
        <v>15129.41603</v>
      </c>
      <c r="K1271" s="61">
        <f t="shared" si="561"/>
        <v>88.393409850432349</v>
      </c>
      <c r="L1271" s="61">
        <f t="shared" si="562"/>
        <v>88.393409850432349</v>
      </c>
    </row>
    <row r="1272" spans="1:12" ht="33.75" customHeight="1">
      <c r="A1272" s="58" t="s">
        <v>22</v>
      </c>
      <c r="B1272" s="59" t="s">
        <v>522</v>
      </c>
      <c r="C1272" s="59" t="s">
        <v>17</v>
      </c>
      <c r="D1272" s="59" t="s">
        <v>362</v>
      </c>
      <c r="E1272" s="59" t="s">
        <v>527</v>
      </c>
      <c r="F1272" s="60" t="s">
        <v>0</v>
      </c>
      <c r="G1272" s="61">
        <v>17116</v>
      </c>
      <c r="H1272" s="61">
        <f>H1273</f>
        <v>17116</v>
      </c>
      <c r="I1272" s="61">
        <f t="shared" si="582"/>
        <v>15161.815989999999</v>
      </c>
      <c r="J1272" s="61">
        <f t="shared" si="582"/>
        <v>15129.41603</v>
      </c>
      <c r="K1272" s="61">
        <f t="shared" si="561"/>
        <v>88.393409850432349</v>
      </c>
      <c r="L1272" s="61">
        <f t="shared" si="562"/>
        <v>88.393409850432349</v>
      </c>
    </row>
    <row r="1273" spans="1:12" ht="30">
      <c r="A1273" s="58" t="s">
        <v>528</v>
      </c>
      <c r="B1273" s="59" t="s">
        <v>522</v>
      </c>
      <c r="C1273" s="59" t="s">
        <v>17</v>
      </c>
      <c r="D1273" s="59" t="s">
        <v>362</v>
      </c>
      <c r="E1273" s="59" t="s">
        <v>529</v>
      </c>
      <c r="F1273" s="60" t="s">
        <v>0</v>
      </c>
      <c r="G1273" s="61">
        <v>17116</v>
      </c>
      <c r="H1273" s="61">
        <f>H1274</f>
        <v>17116</v>
      </c>
      <c r="I1273" s="61">
        <f t="shared" si="582"/>
        <v>15161.815989999999</v>
      </c>
      <c r="J1273" s="61">
        <f t="shared" si="582"/>
        <v>15129.41603</v>
      </c>
      <c r="K1273" s="61">
        <f t="shared" si="561"/>
        <v>88.393409850432349</v>
      </c>
      <c r="L1273" s="61">
        <f t="shared" si="562"/>
        <v>88.393409850432349</v>
      </c>
    </row>
    <row r="1274" spans="1:12" ht="15">
      <c r="A1274" s="58" t="s">
        <v>26</v>
      </c>
      <c r="B1274" s="59" t="s">
        <v>522</v>
      </c>
      <c r="C1274" s="59" t="s">
        <v>17</v>
      </c>
      <c r="D1274" s="59" t="s">
        <v>362</v>
      </c>
      <c r="E1274" s="59" t="s">
        <v>529</v>
      </c>
      <c r="F1274" s="59" t="s">
        <v>27</v>
      </c>
      <c r="G1274" s="61">
        <v>17116</v>
      </c>
      <c r="H1274" s="61">
        <f>H1275</f>
        <v>17116</v>
      </c>
      <c r="I1274" s="61">
        <f t="shared" si="582"/>
        <v>15161.815989999999</v>
      </c>
      <c r="J1274" s="61">
        <f t="shared" si="582"/>
        <v>15129.41603</v>
      </c>
      <c r="K1274" s="61">
        <f t="shared" si="561"/>
        <v>88.393409850432349</v>
      </c>
      <c r="L1274" s="61">
        <f t="shared" si="562"/>
        <v>88.393409850432349</v>
      </c>
    </row>
    <row r="1275" spans="1:12" ht="15">
      <c r="A1275" s="58" t="s">
        <v>28</v>
      </c>
      <c r="B1275" s="59" t="s">
        <v>522</v>
      </c>
      <c r="C1275" s="59" t="s">
        <v>17</v>
      </c>
      <c r="D1275" s="59" t="s">
        <v>362</v>
      </c>
      <c r="E1275" s="59" t="s">
        <v>529</v>
      </c>
      <c r="F1275" s="59" t="s">
        <v>29</v>
      </c>
      <c r="G1275" s="61">
        <v>17116</v>
      </c>
      <c r="H1275" s="61">
        <v>17116</v>
      </c>
      <c r="I1275" s="61">
        <v>15161.815989999999</v>
      </c>
      <c r="J1275" s="61">
        <v>15129.41603</v>
      </c>
      <c r="K1275" s="61">
        <f t="shared" si="561"/>
        <v>88.393409850432349</v>
      </c>
      <c r="L1275" s="61">
        <f t="shared" si="562"/>
        <v>88.393409850432349</v>
      </c>
    </row>
    <row r="1276" spans="1:12" ht="15">
      <c r="A1276" s="62" t="s">
        <v>0</v>
      </c>
      <c r="B1276" s="60" t="s">
        <v>0</v>
      </c>
      <c r="C1276" s="60" t="s">
        <v>0</v>
      </c>
      <c r="D1276" s="60" t="s">
        <v>0</v>
      </c>
      <c r="E1276" s="60" t="s">
        <v>0</v>
      </c>
      <c r="F1276" s="60" t="s">
        <v>0</v>
      </c>
      <c r="G1276" s="63" t="s">
        <v>0</v>
      </c>
      <c r="H1276" s="63"/>
      <c r="I1276" s="63"/>
      <c r="J1276" s="63"/>
      <c r="K1276" s="63"/>
      <c r="L1276" s="63"/>
    </row>
    <row r="1277" spans="1:12" ht="15">
      <c r="A1277" s="58" t="s">
        <v>30</v>
      </c>
      <c r="B1277" s="59" t="s">
        <v>522</v>
      </c>
      <c r="C1277" s="59" t="s">
        <v>19</v>
      </c>
      <c r="D1277" s="60" t="s">
        <v>0</v>
      </c>
      <c r="E1277" s="60" t="s">
        <v>0</v>
      </c>
      <c r="F1277" s="60" t="s">
        <v>0</v>
      </c>
      <c r="G1277" s="61">
        <v>750361.8</v>
      </c>
      <c r="H1277" s="61">
        <f>H1278+H1468</f>
        <v>972278.6132100001</v>
      </c>
      <c r="I1277" s="61">
        <f>I1278+I1468</f>
        <v>970980.88521000021</v>
      </c>
      <c r="J1277" s="61">
        <f>J1278+J1468</f>
        <v>970980.88521000021</v>
      </c>
      <c r="K1277" s="61">
        <f t="shared" si="561"/>
        <v>129.40169465050062</v>
      </c>
      <c r="L1277" s="61">
        <f t="shared" si="562"/>
        <v>99.866527147427902</v>
      </c>
    </row>
    <row r="1278" spans="1:12" ht="15">
      <c r="A1278" s="58" t="s">
        <v>530</v>
      </c>
      <c r="B1278" s="59" t="s">
        <v>522</v>
      </c>
      <c r="C1278" s="59" t="s">
        <v>19</v>
      </c>
      <c r="D1278" s="59" t="s">
        <v>95</v>
      </c>
      <c r="E1278" s="60" t="s">
        <v>0</v>
      </c>
      <c r="F1278" s="60" t="s">
        <v>0</v>
      </c>
      <c r="G1278" s="61">
        <v>748167.8</v>
      </c>
      <c r="H1278" s="61">
        <f>H1279</f>
        <v>970358.7914300001</v>
      </c>
      <c r="I1278" s="61">
        <f t="shared" ref="I1278:J1278" si="583">I1279</f>
        <v>969061.06343000021</v>
      </c>
      <c r="J1278" s="61">
        <f t="shared" si="583"/>
        <v>969061.06343000021</v>
      </c>
      <c r="K1278" s="61">
        <f t="shared" si="561"/>
        <v>129.52456165983088</v>
      </c>
      <c r="L1278" s="61">
        <f t="shared" si="562"/>
        <v>99.866263075940452</v>
      </c>
    </row>
    <row r="1279" spans="1:12" ht="45">
      <c r="A1279" s="58" t="s">
        <v>187</v>
      </c>
      <c r="B1279" s="59" t="s">
        <v>522</v>
      </c>
      <c r="C1279" s="59" t="s">
        <v>19</v>
      </c>
      <c r="D1279" s="59" t="s">
        <v>95</v>
      </c>
      <c r="E1279" s="59" t="s">
        <v>188</v>
      </c>
      <c r="F1279" s="60" t="s">
        <v>0</v>
      </c>
      <c r="G1279" s="61">
        <v>748167.8</v>
      </c>
      <c r="H1279" s="61">
        <f>H1280+H1439+H1446+H1461</f>
        <v>970358.7914300001</v>
      </c>
      <c r="I1279" s="61">
        <f>I1280+I1439+I1446+I1461</f>
        <v>969061.06343000021</v>
      </c>
      <c r="J1279" s="61">
        <f>J1280+J1439+J1446+J1461</f>
        <v>969061.06343000021</v>
      </c>
      <c r="K1279" s="61">
        <f t="shared" si="561"/>
        <v>129.52456165983088</v>
      </c>
      <c r="L1279" s="61">
        <f t="shared" si="562"/>
        <v>99.866263075940452</v>
      </c>
    </row>
    <row r="1280" spans="1:12" ht="30">
      <c r="A1280" s="58" t="s">
        <v>189</v>
      </c>
      <c r="B1280" s="59" t="s">
        <v>522</v>
      </c>
      <c r="C1280" s="59" t="s">
        <v>19</v>
      </c>
      <c r="D1280" s="59" t="s">
        <v>95</v>
      </c>
      <c r="E1280" s="59" t="s">
        <v>190</v>
      </c>
      <c r="F1280" s="60" t="s">
        <v>0</v>
      </c>
      <c r="G1280" s="61">
        <v>693096.3</v>
      </c>
      <c r="H1280" s="61">
        <f>H1281+H1284+H1287+H1290+H1293+H1296+H1299+H1302+H1305+H1308+H1311++H1314+H1317+H1320+H1323++H1326+H1329+H1332+H1335+H1338+H1341++H1344+H1347+H1350++H1353+H1358+H1361+H1364+H1367+H1370++H1373+H1376+H1379+H1382+H1385+H1388+H1391+H1394+H1397+H1400+H1403+H1406+H1409+H1412+H1415+H1418+H1421+H1424+H1427+H1430+H1433+H1436</f>
        <v>874295.43810000003</v>
      </c>
      <c r="I1280" s="61">
        <f t="shared" ref="I1280:J1280" si="584">I1281+I1284+I1287+I1290+I1293+I1296+I1299+I1302+I1305+I1308+I1311++I1314+I1317+I1320+I1323++I1326+I1329+I1332+I1335+I1338+I1341++I1344+I1347+I1350++I1353+I1358+I1361+I1364+I1367+I1370++I1373+I1376+I1379+I1382+I1385+I1388+I1391+I1394+I1397+I1400+I1403+I1406+I1409+I1412+I1415+I1418+I1421+I1424+I1427+I1430+I1433+I1436</f>
        <v>872997.71010000014</v>
      </c>
      <c r="J1280" s="61">
        <f t="shared" si="584"/>
        <v>872997.71010000014</v>
      </c>
      <c r="K1280" s="61">
        <f t="shared" si="561"/>
        <v>125.95619253774693</v>
      </c>
      <c r="L1280" s="61">
        <f t="shared" si="562"/>
        <v>99.851568709677807</v>
      </c>
    </row>
    <row r="1281" spans="1:12" ht="15">
      <c r="A1281" s="58" t="s">
        <v>531</v>
      </c>
      <c r="B1281" s="59" t="s">
        <v>522</v>
      </c>
      <c r="C1281" s="59" t="s">
        <v>19</v>
      </c>
      <c r="D1281" s="59" t="s">
        <v>95</v>
      </c>
      <c r="E1281" s="59" t="s">
        <v>532</v>
      </c>
      <c r="F1281" s="60" t="s">
        <v>0</v>
      </c>
      <c r="G1281" s="61">
        <v>933.1</v>
      </c>
      <c r="H1281" s="61">
        <f>H1282</f>
        <v>752.1</v>
      </c>
      <c r="I1281" s="61">
        <f t="shared" ref="I1281:J1282" si="585">I1282</f>
        <v>752.1</v>
      </c>
      <c r="J1281" s="61">
        <f t="shared" si="585"/>
        <v>752.1</v>
      </c>
      <c r="K1281" s="61">
        <f t="shared" si="561"/>
        <v>80.602293430500481</v>
      </c>
      <c r="L1281" s="61">
        <f t="shared" si="562"/>
        <v>100</v>
      </c>
    </row>
    <row r="1282" spans="1:12" ht="15">
      <c r="A1282" s="58" t="s">
        <v>72</v>
      </c>
      <c r="B1282" s="59" t="s">
        <v>522</v>
      </c>
      <c r="C1282" s="59" t="s">
        <v>19</v>
      </c>
      <c r="D1282" s="59" t="s">
        <v>95</v>
      </c>
      <c r="E1282" s="59" t="s">
        <v>532</v>
      </c>
      <c r="F1282" s="59" t="s">
        <v>73</v>
      </c>
      <c r="G1282" s="61">
        <v>933.1</v>
      </c>
      <c r="H1282" s="61">
        <f>H1283</f>
        <v>752.1</v>
      </c>
      <c r="I1282" s="61">
        <f t="shared" si="585"/>
        <v>752.1</v>
      </c>
      <c r="J1282" s="61">
        <f t="shared" si="585"/>
        <v>752.1</v>
      </c>
      <c r="K1282" s="61">
        <f t="shared" si="561"/>
        <v>80.602293430500481</v>
      </c>
      <c r="L1282" s="61">
        <f t="shared" si="562"/>
        <v>100</v>
      </c>
    </row>
    <row r="1283" spans="1:12" ht="45">
      <c r="A1283" s="58" t="s">
        <v>222</v>
      </c>
      <c r="B1283" s="59" t="s">
        <v>522</v>
      </c>
      <c r="C1283" s="59" t="s">
        <v>19</v>
      </c>
      <c r="D1283" s="59" t="s">
        <v>95</v>
      </c>
      <c r="E1283" s="59" t="s">
        <v>532</v>
      </c>
      <c r="F1283" s="59" t="s">
        <v>223</v>
      </c>
      <c r="G1283" s="61">
        <v>933.1</v>
      </c>
      <c r="H1283" s="61">
        <v>752.1</v>
      </c>
      <c r="I1283" s="61">
        <v>752.1</v>
      </c>
      <c r="J1283" s="61">
        <v>752.1</v>
      </c>
      <c r="K1283" s="61">
        <f t="shared" ref="K1283:K1385" si="586">J1283/G1283*100</f>
        <v>80.602293430500481</v>
      </c>
      <c r="L1283" s="61">
        <f t="shared" ref="L1283:L1385" si="587">J1283/H1283*100</f>
        <v>100</v>
      </c>
    </row>
    <row r="1284" spans="1:12" ht="45">
      <c r="A1284" s="58" t="s">
        <v>533</v>
      </c>
      <c r="B1284" s="59" t="s">
        <v>522</v>
      </c>
      <c r="C1284" s="59" t="s">
        <v>19</v>
      </c>
      <c r="D1284" s="59" t="s">
        <v>95</v>
      </c>
      <c r="E1284" s="59" t="s">
        <v>534</v>
      </c>
      <c r="F1284" s="60" t="s">
        <v>0</v>
      </c>
      <c r="G1284" s="61">
        <v>40010.9</v>
      </c>
      <c r="H1284" s="61">
        <f>H1285</f>
        <v>40010.9</v>
      </c>
      <c r="I1284" s="61">
        <f t="shared" ref="I1284:J1285" si="588">I1285</f>
        <v>40010.9</v>
      </c>
      <c r="J1284" s="61">
        <f t="shared" si="588"/>
        <v>40010.9</v>
      </c>
      <c r="K1284" s="61">
        <f t="shared" si="586"/>
        <v>100</v>
      </c>
      <c r="L1284" s="61">
        <f t="shared" si="587"/>
        <v>100</v>
      </c>
    </row>
    <row r="1285" spans="1:12" ht="15">
      <c r="A1285" s="58" t="s">
        <v>72</v>
      </c>
      <c r="B1285" s="59" t="s">
        <v>522</v>
      </c>
      <c r="C1285" s="59" t="s">
        <v>19</v>
      </c>
      <c r="D1285" s="59" t="s">
        <v>95</v>
      </c>
      <c r="E1285" s="59" t="s">
        <v>534</v>
      </c>
      <c r="F1285" s="59" t="s">
        <v>73</v>
      </c>
      <c r="G1285" s="61">
        <v>40010.9</v>
      </c>
      <c r="H1285" s="61">
        <f>H1286</f>
        <v>40010.9</v>
      </c>
      <c r="I1285" s="61">
        <f t="shared" si="588"/>
        <v>40010.9</v>
      </c>
      <c r="J1285" s="61">
        <f t="shared" si="588"/>
        <v>40010.9</v>
      </c>
      <c r="K1285" s="61">
        <f t="shared" si="586"/>
        <v>100</v>
      </c>
      <c r="L1285" s="61">
        <f t="shared" si="587"/>
        <v>100</v>
      </c>
    </row>
    <row r="1286" spans="1:12" ht="45">
      <c r="A1286" s="58" t="s">
        <v>222</v>
      </c>
      <c r="B1286" s="59" t="s">
        <v>522</v>
      </c>
      <c r="C1286" s="59" t="s">
        <v>19</v>
      </c>
      <c r="D1286" s="59" t="s">
        <v>95</v>
      </c>
      <c r="E1286" s="59" t="s">
        <v>534</v>
      </c>
      <c r="F1286" s="59" t="s">
        <v>223</v>
      </c>
      <c r="G1286" s="61">
        <v>40010.9</v>
      </c>
      <c r="H1286" s="61">
        <v>40010.9</v>
      </c>
      <c r="I1286" s="61">
        <v>40010.9</v>
      </c>
      <c r="J1286" s="61">
        <v>40010.9</v>
      </c>
      <c r="K1286" s="61">
        <f t="shared" si="586"/>
        <v>100</v>
      </c>
      <c r="L1286" s="61">
        <f t="shared" si="587"/>
        <v>100</v>
      </c>
    </row>
    <row r="1287" spans="1:12" s="22" customFormat="1" ht="45">
      <c r="A1287" s="58" t="s">
        <v>1184</v>
      </c>
      <c r="B1287" s="59" t="s">
        <v>522</v>
      </c>
      <c r="C1287" s="59" t="s">
        <v>19</v>
      </c>
      <c r="D1287" s="59" t="s">
        <v>95</v>
      </c>
      <c r="E1287" s="59" t="s">
        <v>1183</v>
      </c>
      <c r="F1287" s="59"/>
      <c r="G1287" s="61"/>
      <c r="H1287" s="61">
        <f>H1288</f>
        <v>1852.5</v>
      </c>
      <c r="I1287" s="61">
        <f t="shared" ref="I1287:J1288" si="589">I1288</f>
        <v>1852.5</v>
      </c>
      <c r="J1287" s="61">
        <f t="shared" si="589"/>
        <v>1852.5</v>
      </c>
      <c r="K1287" s="61">
        <v>0</v>
      </c>
      <c r="L1287" s="61">
        <f t="shared" si="587"/>
        <v>100</v>
      </c>
    </row>
    <row r="1288" spans="1:12" s="22" customFormat="1" ht="15">
      <c r="A1288" s="58" t="s">
        <v>72</v>
      </c>
      <c r="B1288" s="59" t="s">
        <v>522</v>
      </c>
      <c r="C1288" s="59" t="s">
        <v>19</v>
      </c>
      <c r="D1288" s="59" t="s">
        <v>95</v>
      </c>
      <c r="E1288" s="59" t="s">
        <v>1183</v>
      </c>
      <c r="F1288" s="59" t="s">
        <v>73</v>
      </c>
      <c r="G1288" s="61"/>
      <c r="H1288" s="61">
        <f>H1289</f>
        <v>1852.5</v>
      </c>
      <c r="I1288" s="61">
        <f t="shared" si="589"/>
        <v>1852.5</v>
      </c>
      <c r="J1288" s="61">
        <f t="shared" si="589"/>
        <v>1852.5</v>
      </c>
      <c r="K1288" s="61">
        <v>0</v>
      </c>
      <c r="L1288" s="61">
        <f t="shared" si="587"/>
        <v>100</v>
      </c>
    </row>
    <row r="1289" spans="1:12" s="22" customFormat="1" ht="45">
      <c r="A1289" s="58" t="s">
        <v>222</v>
      </c>
      <c r="B1289" s="59" t="s">
        <v>522</v>
      </c>
      <c r="C1289" s="59" t="s">
        <v>19</v>
      </c>
      <c r="D1289" s="59" t="s">
        <v>95</v>
      </c>
      <c r="E1289" s="59" t="s">
        <v>1183</v>
      </c>
      <c r="F1289" s="59" t="s">
        <v>223</v>
      </c>
      <c r="G1289" s="61"/>
      <c r="H1289" s="61">
        <v>1852.5</v>
      </c>
      <c r="I1289" s="61">
        <v>1852.5</v>
      </c>
      <c r="J1289" s="61">
        <v>1852.5</v>
      </c>
      <c r="K1289" s="61">
        <v>0</v>
      </c>
      <c r="L1289" s="61">
        <f t="shared" si="587"/>
        <v>100</v>
      </c>
    </row>
    <row r="1290" spans="1:12" s="22" customFormat="1" ht="63.75" customHeight="1">
      <c r="A1290" s="58" t="s">
        <v>1186</v>
      </c>
      <c r="B1290" s="59" t="s">
        <v>522</v>
      </c>
      <c r="C1290" s="59" t="s">
        <v>19</v>
      </c>
      <c r="D1290" s="59" t="s">
        <v>95</v>
      </c>
      <c r="E1290" s="59" t="s">
        <v>1185</v>
      </c>
      <c r="F1290" s="59"/>
      <c r="G1290" s="61"/>
      <c r="H1290" s="61">
        <f>H1291</f>
        <v>8149.4</v>
      </c>
      <c r="I1290" s="61">
        <f t="shared" ref="I1290:J1291" si="590">I1291</f>
        <v>7851.3490000000002</v>
      </c>
      <c r="J1290" s="61">
        <f t="shared" si="590"/>
        <v>7851.3490000000002</v>
      </c>
      <c r="K1290" s="61">
        <v>0</v>
      </c>
      <c r="L1290" s="61">
        <f t="shared" si="587"/>
        <v>96.342663263553149</v>
      </c>
    </row>
    <row r="1291" spans="1:12" s="22" customFormat="1" ht="15">
      <c r="A1291" s="58" t="s">
        <v>72</v>
      </c>
      <c r="B1291" s="59" t="s">
        <v>522</v>
      </c>
      <c r="C1291" s="59" t="s">
        <v>19</v>
      </c>
      <c r="D1291" s="59" t="s">
        <v>95</v>
      </c>
      <c r="E1291" s="59" t="s">
        <v>1185</v>
      </c>
      <c r="F1291" s="59" t="s">
        <v>73</v>
      </c>
      <c r="G1291" s="61"/>
      <c r="H1291" s="61">
        <f>H1292</f>
        <v>8149.4</v>
      </c>
      <c r="I1291" s="61">
        <f t="shared" si="590"/>
        <v>7851.3490000000002</v>
      </c>
      <c r="J1291" s="61">
        <f t="shared" si="590"/>
        <v>7851.3490000000002</v>
      </c>
      <c r="K1291" s="61">
        <v>0</v>
      </c>
      <c r="L1291" s="61">
        <f t="shared" si="587"/>
        <v>96.342663263553149</v>
      </c>
    </row>
    <row r="1292" spans="1:12" s="22" customFormat="1" ht="45">
      <c r="A1292" s="58" t="s">
        <v>222</v>
      </c>
      <c r="B1292" s="59" t="s">
        <v>522</v>
      </c>
      <c r="C1292" s="59" t="s">
        <v>19</v>
      </c>
      <c r="D1292" s="59" t="s">
        <v>95</v>
      </c>
      <c r="E1292" s="59" t="s">
        <v>1185</v>
      </c>
      <c r="F1292" s="59" t="s">
        <v>223</v>
      </c>
      <c r="G1292" s="61"/>
      <c r="H1292" s="61">
        <v>8149.4</v>
      </c>
      <c r="I1292" s="61">
        <v>7851.3490000000002</v>
      </c>
      <c r="J1292" s="61">
        <v>7851.3490000000002</v>
      </c>
      <c r="K1292" s="61">
        <v>0</v>
      </c>
      <c r="L1292" s="61">
        <f t="shared" si="587"/>
        <v>96.342663263553149</v>
      </c>
    </row>
    <row r="1293" spans="1:12" ht="60">
      <c r="A1293" s="58" t="s">
        <v>535</v>
      </c>
      <c r="B1293" s="59" t="s">
        <v>522</v>
      </c>
      <c r="C1293" s="59" t="s">
        <v>19</v>
      </c>
      <c r="D1293" s="59" t="s">
        <v>95</v>
      </c>
      <c r="E1293" s="59" t="s">
        <v>536</v>
      </c>
      <c r="F1293" s="60" t="s">
        <v>0</v>
      </c>
      <c r="G1293" s="61">
        <v>5081.2</v>
      </c>
      <c r="H1293" s="61">
        <f>H1294</f>
        <v>0</v>
      </c>
      <c r="I1293" s="61">
        <f t="shared" ref="I1293:J1294" si="591">I1294</f>
        <v>0</v>
      </c>
      <c r="J1293" s="61">
        <f t="shared" si="591"/>
        <v>0</v>
      </c>
      <c r="K1293" s="61">
        <f t="shared" si="586"/>
        <v>0</v>
      </c>
      <c r="L1293" s="61">
        <v>0</v>
      </c>
    </row>
    <row r="1294" spans="1:12" ht="15">
      <c r="A1294" s="58" t="s">
        <v>72</v>
      </c>
      <c r="B1294" s="59" t="s">
        <v>522</v>
      </c>
      <c r="C1294" s="59" t="s">
        <v>19</v>
      </c>
      <c r="D1294" s="59" t="s">
        <v>95</v>
      </c>
      <c r="E1294" s="59" t="s">
        <v>536</v>
      </c>
      <c r="F1294" s="59" t="s">
        <v>73</v>
      </c>
      <c r="G1294" s="61">
        <v>5081.2</v>
      </c>
      <c r="H1294" s="61">
        <f>H1295</f>
        <v>0</v>
      </c>
      <c r="I1294" s="61">
        <f t="shared" si="591"/>
        <v>0</v>
      </c>
      <c r="J1294" s="61">
        <f t="shared" si="591"/>
        <v>0</v>
      </c>
      <c r="K1294" s="61">
        <f t="shared" si="586"/>
        <v>0</v>
      </c>
      <c r="L1294" s="61">
        <v>0</v>
      </c>
    </row>
    <row r="1295" spans="1:12" ht="45">
      <c r="A1295" s="58" t="s">
        <v>222</v>
      </c>
      <c r="B1295" s="59" t="s">
        <v>522</v>
      </c>
      <c r="C1295" s="59" t="s">
        <v>19</v>
      </c>
      <c r="D1295" s="59" t="s">
        <v>95</v>
      </c>
      <c r="E1295" s="59" t="s">
        <v>536</v>
      </c>
      <c r="F1295" s="59" t="s">
        <v>223</v>
      </c>
      <c r="G1295" s="61">
        <v>5081.2</v>
      </c>
      <c r="H1295" s="61">
        <v>0</v>
      </c>
      <c r="I1295" s="61">
        <v>0</v>
      </c>
      <c r="J1295" s="61">
        <v>0</v>
      </c>
      <c r="K1295" s="61">
        <f t="shared" si="586"/>
        <v>0</v>
      </c>
      <c r="L1295" s="61">
        <v>0</v>
      </c>
    </row>
    <row r="1296" spans="1:12" ht="30">
      <c r="A1296" s="58" t="s">
        <v>537</v>
      </c>
      <c r="B1296" s="59" t="s">
        <v>522</v>
      </c>
      <c r="C1296" s="59" t="s">
        <v>19</v>
      </c>
      <c r="D1296" s="59" t="s">
        <v>95</v>
      </c>
      <c r="E1296" s="59" t="s">
        <v>538</v>
      </c>
      <c r="F1296" s="60" t="s">
        <v>0</v>
      </c>
      <c r="G1296" s="61">
        <v>16337.4</v>
      </c>
      <c r="H1296" s="61">
        <f>H1297</f>
        <v>20142.7</v>
      </c>
      <c r="I1296" s="61">
        <f t="shared" ref="I1296:J1297" si="592">I1297</f>
        <v>20142.7</v>
      </c>
      <c r="J1296" s="61">
        <f t="shared" si="592"/>
        <v>20142.7</v>
      </c>
      <c r="K1296" s="61">
        <f t="shared" si="586"/>
        <v>123.29195588037265</v>
      </c>
      <c r="L1296" s="61">
        <f t="shared" si="587"/>
        <v>100</v>
      </c>
    </row>
    <row r="1297" spans="1:12" ht="15">
      <c r="A1297" s="58" t="s">
        <v>72</v>
      </c>
      <c r="B1297" s="59" t="s">
        <v>522</v>
      </c>
      <c r="C1297" s="59" t="s">
        <v>19</v>
      </c>
      <c r="D1297" s="59" t="s">
        <v>95</v>
      </c>
      <c r="E1297" s="59" t="s">
        <v>538</v>
      </c>
      <c r="F1297" s="59" t="s">
        <v>73</v>
      </c>
      <c r="G1297" s="61">
        <v>16337.4</v>
      </c>
      <c r="H1297" s="61">
        <f>H1298</f>
        <v>20142.7</v>
      </c>
      <c r="I1297" s="61">
        <f t="shared" si="592"/>
        <v>20142.7</v>
      </c>
      <c r="J1297" s="61">
        <f t="shared" si="592"/>
        <v>20142.7</v>
      </c>
      <c r="K1297" s="61">
        <f t="shared" si="586"/>
        <v>123.29195588037265</v>
      </c>
      <c r="L1297" s="61">
        <f t="shared" si="587"/>
        <v>100</v>
      </c>
    </row>
    <row r="1298" spans="1:12" ht="45">
      <c r="A1298" s="58" t="s">
        <v>222</v>
      </c>
      <c r="B1298" s="59" t="s">
        <v>522</v>
      </c>
      <c r="C1298" s="59" t="s">
        <v>19</v>
      </c>
      <c r="D1298" s="59" t="s">
        <v>95</v>
      </c>
      <c r="E1298" s="59" t="s">
        <v>538</v>
      </c>
      <c r="F1298" s="59" t="s">
        <v>223</v>
      </c>
      <c r="G1298" s="61">
        <v>16337.4</v>
      </c>
      <c r="H1298" s="61">
        <v>20142.7</v>
      </c>
      <c r="I1298" s="61">
        <v>20142.7</v>
      </c>
      <c r="J1298" s="61">
        <v>20142.7</v>
      </c>
      <c r="K1298" s="61">
        <f t="shared" si="586"/>
        <v>123.29195588037265</v>
      </c>
      <c r="L1298" s="61">
        <f t="shared" si="587"/>
        <v>100</v>
      </c>
    </row>
    <row r="1299" spans="1:12" ht="15">
      <c r="A1299" s="58" t="s">
        <v>539</v>
      </c>
      <c r="B1299" s="59" t="s">
        <v>522</v>
      </c>
      <c r="C1299" s="59" t="s">
        <v>19</v>
      </c>
      <c r="D1299" s="59" t="s">
        <v>95</v>
      </c>
      <c r="E1299" s="59" t="s">
        <v>540</v>
      </c>
      <c r="F1299" s="60" t="s">
        <v>0</v>
      </c>
      <c r="G1299" s="61">
        <v>310.10000000000002</v>
      </c>
      <c r="H1299" s="61">
        <f>H1300</f>
        <v>310.10000000000002</v>
      </c>
      <c r="I1299" s="61">
        <f t="shared" ref="I1299:J1300" si="593">I1300</f>
        <v>310.10000000000002</v>
      </c>
      <c r="J1299" s="61">
        <f t="shared" si="593"/>
        <v>310.10000000000002</v>
      </c>
      <c r="K1299" s="61">
        <f t="shared" si="586"/>
        <v>100</v>
      </c>
      <c r="L1299" s="61">
        <f t="shared" si="587"/>
        <v>100</v>
      </c>
    </row>
    <row r="1300" spans="1:12" ht="15">
      <c r="A1300" s="58" t="s">
        <v>72</v>
      </c>
      <c r="B1300" s="59" t="s">
        <v>522</v>
      </c>
      <c r="C1300" s="59" t="s">
        <v>19</v>
      </c>
      <c r="D1300" s="59" t="s">
        <v>95</v>
      </c>
      <c r="E1300" s="59" t="s">
        <v>540</v>
      </c>
      <c r="F1300" s="59" t="s">
        <v>73</v>
      </c>
      <c r="G1300" s="61">
        <v>310.10000000000002</v>
      </c>
      <c r="H1300" s="61">
        <f>H1301</f>
        <v>310.10000000000002</v>
      </c>
      <c r="I1300" s="61">
        <f t="shared" si="593"/>
        <v>310.10000000000002</v>
      </c>
      <c r="J1300" s="61">
        <f t="shared" si="593"/>
        <v>310.10000000000002</v>
      </c>
      <c r="K1300" s="61">
        <f t="shared" si="586"/>
        <v>100</v>
      </c>
      <c r="L1300" s="61">
        <f t="shared" si="587"/>
        <v>100</v>
      </c>
    </row>
    <row r="1301" spans="1:12" ht="45">
      <c r="A1301" s="58" t="s">
        <v>222</v>
      </c>
      <c r="B1301" s="59" t="s">
        <v>522</v>
      </c>
      <c r="C1301" s="59" t="s">
        <v>19</v>
      </c>
      <c r="D1301" s="59" t="s">
        <v>95</v>
      </c>
      <c r="E1301" s="59" t="s">
        <v>540</v>
      </c>
      <c r="F1301" s="59" t="s">
        <v>223</v>
      </c>
      <c r="G1301" s="61">
        <v>310.10000000000002</v>
      </c>
      <c r="H1301" s="61">
        <v>310.10000000000002</v>
      </c>
      <c r="I1301" s="61">
        <v>310.10000000000002</v>
      </c>
      <c r="J1301" s="61">
        <v>310.10000000000002</v>
      </c>
      <c r="K1301" s="61">
        <f t="shared" si="586"/>
        <v>100</v>
      </c>
      <c r="L1301" s="61">
        <f t="shared" si="587"/>
        <v>100</v>
      </c>
    </row>
    <row r="1302" spans="1:12" ht="30">
      <c r="A1302" s="58" t="s">
        <v>541</v>
      </c>
      <c r="B1302" s="59" t="s">
        <v>522</v>
      </c>
      <c r="C1302" s="59" t="s">
        <v>19</v>
      </c>
      <c r="D1302" s="59" t="s">
        <v>95</v>
      </c>
      <c r="E1302" s="59" t="s">
        <v>542</v>
      </c>
      <c r="F1302" s="60" t="s">
        <v>0</v>
      </c>
      <c r="G1302" s="61">
        <v>89968.2</v>
      </c>
      <c r="H1302" s="61">
        <f>H1303</f>
        <v>100349.3</v>
      </c>
      <c r="I1302" s="61">
        <f t="shared" ref="I1302:J1303" si="594">I1303</f>
        <v>100349.3</v>
      </c>
      <c r="J1302" s="61">
        <f t="shared" si="594"/>
        <v>100349.3</v>
      </c>
      <c r="K1302" s="61">
        <f t="shared" si="586"/>
        <v>111.5386325390527</v>
      </c>
      <c r="L1302" s="61">
        <f t="shared" si="587"/>
        <v>100</v>
      </c>
    </row>
    <row r="1303" spans="1:12" ht="15">
      <c r="A1303" s="58" t="s">
        <v>72</v>
      </c>
      <c r="B1303" s="59" t="s">
        <v>522</v>
      </c>
      <c r="C1303" s="59" t="s">
        <v>19</v>
      </c>
      <c r="D1303" s="59" t="s">
        <v>95</v>
      </c>
      <c r="E1303" s="59" t="s">
        <v>542</v>
      </c>
      <c r="F1303" s="59" t="s">
        <v>73</v>
      </c>
      <c r="G1303" s="61">
        <v>89968.2</v>
      </c>
      <c r="H1303" s="61">
        <f>H1304</f>
        <v>100349.3</v>
      </c>
      <c r="I1303" s="61">
        <f t="shared" si="594"/>
        <v>100349.3</v>
      </c>
      <c r="J1303" s="61">
        <f t="shared" si="594"/>
        <v>100349.3</v>
      </c>
      <c r="K1303" s="61">
        <f t="shared" si="586"/>
        <v>111.5386325390527</v>
      </c>
      <c r="L1303" s="61">
        <f t="shared" si="587"/>
        <v>100</v>
      </c>
    </row>
    <row r="1304" spans="1:12" ht="45">
      <c r="A1304" s="58" t="s">
        <v>222</v>
      </c>
      <c r="B1304" s="59" t="s">
        <v>522</v>
      </c>
      <c r="C1304" s="59" t="s">
        <v>19</v>
      </c>
      <c r="D1304" s="59" t="s">
        <v>95</v>
      </c>
      <c r="E1304" s="59" t="s">
        <v>542</v>
      </c>
      <c r="F1304" s="59" t="s">
        <v>223</v>
      </c>
      <c r="G1304" s="61">
        <v>89968.2</v>
      </c>
      <c r="H1304" s="61">
        <v>100349.3</v>
      </c>
      <c r="I1304" s="61">
        <v>100349.3</v>
      </c>
      <c r="J1304" s="61">
        <v>100349.3</v>
      </c>
      <c r="K1304" s="61">
        <f t="shared" si="586"/>
        <v>111.5386325390527</v>
      </c>
      <c r="L1304" s="61">
        <f t="shared" si="587"/>
        <v>100</v>
      </c>
    </row>
    <row r="1305" spans="1:12" ht="30">
      <c r="A1305" s="58" t="s">
        <v>543</v>
      </c>
      <c r="B1305" s="59" t="s">
        <v>522</v>
      </c>
      <c r="C1305" s="59" t="s">
        <v>19</v>
      </c>
      <c r="D1305" s="59" t="s">
        <v>95</v>
      </c>
      <c r="E1305" s="59" t="s">
        <v>544</v>
      </c>
      <c r="F1305" s="60" t="s">
        <v>0</v>
      </c>
      <c r="G1305" s="61">
        <v>356.8</v>
      </c>
      <c r="H1305" s="61">
        <f>H1306</f>
        <v>356.8</v>
      </c>
      <c r="I1305" s="61">
        <f t="shared" ref="I1305:J1306" si="595">I1306</f>
        <v>356.8</v>
      </c>
      <c r="J1305" s="61">
        <f t="shared" si="595"/>
        <v>356.8</v>
      </c>
      <c r="K1305" s="61">
        <f t="shared" si="586"/>
        <v>100</v>
      </c>
      <c r="L1305" s="61">
        <f t="shared" si="587"/>
        <v>100</v>
      </c>
    </row>
    <row r="1306" spans="1:12" ht="15">
      <c r="A1306" s="58" t="s">
        <v>72</v>
      </c>
      <c r="B1306" s="59" t="s">
        <v>522</v>
      </c>
      <c r="C1306" s="59" t="s">
        <v>19</v>
      </c>
      <c r="D1306" s="59" t="s">
        <v>95</v>
      </c>
      <c r="E1306" s="59" t="s">
        <v>544</v>
      </c>
      <c r="F1306" s="59" t="s">
        <v>73</v>
      </c>
      <c r="G1306" s="61">
        <v>356.8</v>
      </c>
      <c r="H1306" s="61">
        <f>H1307</f>
        <v>356.8</v>
      </c>
      <c r="I1306" s="61">
        <f t="shared" si="595"/>
        <v>356.8</v>
      </c>
      <c r="J1306" s="61">
        <f t="shared" si="595"/>
        <v>356.8</v>
      </c>
      <c r="K1306" s="61">
        <f t="shared" si="586"/>
        <v>100</v>
      </c>
      <c r="L1306" s="61">
        <f t="shared" si="587"/>
        <v>100</v>
      </c>
    </row>
    <row r="1307" spans="1:12" ht="45">
      <c r="A1307" s="58" t="s">
        <v>222</v>
      </c>
      <c r="B1307" s="59" t="s">
        <v>522</v>
      </c>
      <c r="C1307" s="59" t="s">
        <v>19</v>
      </c>
      <c r="D1307" s="59" t="s">
        <v>95</v>
      </c>
      <c r="E1307" s="59" t="s">
        <v>544</v>
      </c>
      <c r="F1307" s="59" t="s">
        <v>223</v>
      </c>
      <c r="G1307" s="61">
        <v>356.8</v>
      </c>
      <c r="H1307" s="61">
        <v>356.8</v>
      </c>
      <c r="I1307" s="61">
        <v>356.8</v>
      </c>
      <c r="J1307" s="61">
        <v>356.8</v>
      </c>
      <c r="K1307" s="61">
        <f t="shared" si="586"/>
        <v>100</v>
      </c>
      <c r="L1307" s="61">
        <f t="shared" si="587"/>
        <v>100</v>
      </c>
    </row>
    <row r="1308" spans="1:12" s="22" customFormat="1" ht="60">
      <c r="A1308" s="58" t="s">
        <v>1188</v>
      </c>
      <c r="B1308" s="59" t="s">
        <v>522</v>
      </c>
      <c r="C1308" s="59" t="s">
        <v>19</v>
      </c>
      <c r="D1308" s="59" t="s">
        <v>95</v>
      </c>
      <c r="E1308" s="59" t="s">
        <v>1187</v>
      </c>
      <c r="F1308" s="60" t="s">
        <v>0</v>
      </c>
      <c r="G1308" s="61"/>
      <c r="H1308" s="61">
        <f>H1309</f>
        <v>8957.2999999999993</v>
      </c>
      <c r="I1308" s="61">
        <f t="shared" ref="I1308:J1309" si="596">I1309</f>
        <v>8957.2999999999993</v>
      </c>
      <c r="J1308" s="61">
        <f t="shared" si="596"/>
        <v>8957.2999999999993</v>
      </c>
      <c r="K1308" s="61">
        <v>0</v>
      </c>
      <c r="L1308" s="61">
        <f t="shared" si="587"/>
        <v>100</v>
      </c>
    </row>
    <row r="1309" spans="1:12" s="22" customFormat="1" ht="15">
      <c r="A1309" s="58" t="s">
        <v>72</v>
      </c>
      <c r="B1309" s="59" t="s">
        <v>522</v>
      </c>
      <c r="C1309" s="59" t="s">
        <v>19</v>
      </c>
      <c r="D1309" s="59" t="s">
        <v>95</v>
      </c>
      <c r="E1309" s="59" t="s">
        <v>1187</v>
      </c>
      <c r="F1309" s="59" t="s">
        <v>73</v>
      </c>
      <c r="G1309" s="61"/>
      <c r="H1309" s="61">
        <f>H1310</f>
        <v>8957.2999999999993</v>
      </c>
      <c r="I1309" s="61">
        <f t="shared" si="596"/>
        <v>8957.2999999999993</v>
      </c>
      <c r="J1309" s="61">
        <f t="shared" si="596"/>
        <v>8957.2999999999993</v>
      </c>
      <c r="K1309" s="61">
        <v>0</v>
      </c>
      <c r="L1309" s="61">
        <f t="shared" si="587"/>
        <v>100</v>
      </c>
    </row>
    <row r="1310" spans="1:12" s="22" customFormat="1" ht="45">
      <c r="A1310" s="58" t="s">
        <v>222</v>
      </c>
      <c r="B1310" s="59" t="s">
        <v>522</v>
      </c>
      <c r="C1310" s="59" t="s">
        <v>19</v>
      </c>
      <c r="D1310" s="59" t="s">
        <v>95</v>
      </c>
      <c r="E1310" s="59" t="s">
        <v>1187</v>
      </c>
      <c r="F1310" s="59" t="s">
        <v>223</v>
      </c>
      <c r="G1310" s="61"/>
      <c r="H1310" s="61">
        <v>8957.2999999999993</v>
      </c>
      <c r="I1310" s="61">
        <v>8957.2999999999993</v>
      </c>
      <c r="J1310" s="61">
        <v>8957.2999999999993</v>
      </c>
      <c r="K1310" s="61">
        <v>0</v>
      </c>
      <c r="L1310" s="61">
        <f t="shared" si="587"/>
        <v>100</v>
      </c>
    </row>
    <row r="1311" spans="1:12" ht="60">
      <c r="A1311" s="58" t="s">
        <v>545</v>
      </c>
      <c r="B1311" s="59" t="s">
        <v>522</v>
      </c>
      <c r="C1311" s="59" t="s">
        <v>19</v>
      </c>
      <c r="D1311" s="59" t="s">
        <v>95</v>
      </c>
      <c r="E1311" s="59" t="s">
        <v>546</v>
      </c>
      <c r="F1311" s="60" t="s">
        <v>0</v>
      </c>
      <c r="G1311" s="61">
        <v>1999.8</v>
      </c>
      <c r="H1311" s="61">
        <f>H1312</f>
        <v>0</v>
      </c>
      <c r="I1311" s="61">
        <f t="shared" ref="I1311:J1312" si="597">I1312</f>
        <v>0</v>
      </c>
      <c r="J1311" s="61">
        <f t="shared" si="597"/>
        <v>0</v>
      </c>
      <c r="K1311" s="61">
        <f t="shared" si="586"/>
        <v>0</v>
      </c>
      <c r="L1311" s="61">
        <v>0</v>
      </c>
    </row>
    <row r="1312" spans="1:12" ht="15">
      <c r="A1312" s="58" t="s">
        <v>72</v>
      </c>
      <c r="B1312" s="59" t="s">
        <v>522</v>
      </c>
      <c r="C1312" s="59" t="s">
        <v>19</v>
      </c>
      <c r="D1312" s="59" t="s">
        <v>95</v>
      </c>
      <c r="E1312" s="59" t="s">
        <v>546</v>
      </c>
      <c r="F1312" s="59" t="s">
        <v>73</v>
      </c>
      <c r="G1312" s="61">
        <v>1999.8</v>
      </c>
      <c r="H1312" s="61">
        <f>H1313</f>
        <v>0</v>
      </c>
      <c r="I1312" s="61">
        <f t="shared" si="597"/>
        <v>0</v>
      </c>
      <c r="J1312" s="61">
        <f t="shared" si="597"/>
        <v>0</v>
      </c>
      <c r="K1312" s="61">
        <f t="shared" si="586"/>
        <v>0</v>
      </c>
      <c r="L1312" s="61">
        <v>0</v>
      </c>
    </row>
    <row r="1313" spans="1:12" ht="45">
      <c r="A1313" s="58" t="s">
        <v>222</v>
      </c>
      <c r="B1313" s="59" t="s">
        <v>522</v>
      </c>
      <c r="C1313" s="59" t="s">
        <v>19</v>
      </c>
      <c r="D1313" s="59" t="s">
        <v>95</v>
      </c>
      <c r="E1313" s="59" t="s">
        <v>546</v>
      </c>
      <c r="F1313" s="59" t="s">
        <v>223</v>
      </c>
      <c r="G1313" s="61">
        <v>1999.8</v>
      </c>
      <c r="H1313" s="61">
        <v>0</v>
      </c>
      <c r="I1313" s="61">
        <v>0</v>
      </c>
      <c r="J1313" s="61">
        <v>0</v>
      </c>
      <c r="K1313" s="61">
        <f t="shared" si="586"/>
        <v>0</v>
      </c>
      <c r="L1313" s="61">
        <v>0</v>
      </c>
    </row>
    <row r="1314" spans="1:12" s="22" customFormat="1" ht="45">
      <c r="A1314" s="58" t="s">
        <v>1197</v>
      </c>
      <c r="B1314" s="59" t="s">
        <v>522</v>
      </c>
      <c r="C1314" s="59" t="s">
        <v>19</v>
      </c>
      <c r="D1314" s="59" t="s">
        <v>95</v>
      </c>
      <c r="E1314" s="59" t="s">
        <v>1189</v>
      </c>
      <c r="F1314" s="59"/>
      <c r="G1314" s="61"/>
      <c r="H1314" s="61">
        <f>H1315</f>
        <v>2913.5</v>
      </c>
      <c r="I1314" s="61">
        <f t="shared" ref="I1314:J1315" si="598">I1315</f>
        <v>2913.5</v>
      </c>
      <c r="J1314" s="61">
        <f t="shared" si="598"/>
        <v>2913.5</v>
      </c>
      <c r="K1314" s="61">
        <v>0</v>
      </c>
      <c r="L1314" s="61">
        <f t="shared" si="587"/>
        <v>100</v>
      </c>
    </row>
    <row r="1315" spans="1:12" s="22" customFormat="1" ht="15">
      <c r="A1315" s="58" t="s">
        <v>72</v>
      </c>
      <c r="B1315" s="59" t="s">
        <v>522</v>
      </c>
      <c r="C1315" s="59" t="s">
        <v>19</v>
      </c>
      <c r="D1315" s="59" t="s">
        <v>95</v>
      </c>
      <c r="E1315" s="59" t="s">
        <v>1189</v>
      </c>
      <c r="F1315" s="59" t="s">
        <v>73</v>
      </c>
      <c r="G1315" s="61"/>
      <c r="H1315" s="61">
        <f>H1316</f>
        <v>2913.5</v>
      </c>
      <c r="I1315" s="61">
        <f t="shared" si="598"/>
        <v>2913.5</v>
      </c>
      <c r="J1315" s="61">
        <f t="shared" si="598"/>
        <v>2913.5</v>
      </c>
      <c r="K1315" s="61">
        <v>0</v>
      </c>
      <c r="L1315" s="61">
        <f t="shared" si="587"/>
        <v>100</v>
      </c>
    </row>
    <row r="1316" spans="1:12" s="22" customFormat="1" ht="45">
      <c r="A1316" s="58" t="s">
        <v>222</v>
      </c>
      <c r="B1316" s="59" t="s">
        <v>522</v>
      </c>
      <c r="C1316" s="59" t="s">
        <v>19</v>
      </c>
      <c r="D1316" s="59" t="s">
        <v>95</v>
      </c>
      <c r="E1316" s="59" t="s">
        <v>1189</v>
      </c>
      <c r="F1316" s="59" t="s">
        <v>223</v>
      </c>
      <c r="G1316" s="61"/>
      <c r="H1316" s="61">
        <v>2913.5</v>
      </c>
      <c r="I1316" s="61">
        <v>2913.5</v>
      </c>
      <c r="J1316" s="61">
        <v>2913.5</v>
      </c>
      <c r="K1316" s="61">
        <v>0</v>
      </c>
      <c r="L1316" s="61">
        <f t="shared" si="587"/>
        <v>100</v>
      </c>
    </row>
    <row r="1317" spans="1:12" s="22" customFormat="1" ht="15">
      <c r="A1317" s="58" t="s">
        <v>1198</v>
      </c>
      <c r="B1317" s="59" t="s">
        <v>522</v>
      </c>
      <c r="C1317" s="59" t="s">
        <v>19</v>
      </c>
      <c r="D1317" s="59" t="s">
        <v>95</v>
      </c>
      <c r="E1317" s="59" t="s">
        <v>1190</v>
      </c>
      <c r="F1317" s="59"/>
      <c r="G1317" s="61"/>
      <c r="H1317" s="61">
        <f>H1318</f>
        <v>35514</v>
      </c>
      <c r="I1317" s="61">
        <f t="shared" ref="I1317:J1318" si="599">I1318</f>
        <v>35514</v>
      </c>
      <c r="J1317" s="61">
        <f t="shared" si="599"/>
        <v>35514</v>
      </c>
      <c r="K1317" s="61">
        <v>0</v>
      </c>
      <c r="L1317" s="61">
        <f t="shared" si="587"/>
        <v>100</v>
      </c>
    </row>
    <row r="1318" spans="1:12" s="22" customFormat="1" ht="15">
      <c r="A1318" s="58" t="s">
        <v>72</v>
      </c>
      <c r="B1318" s="59" t="s">
        <v>522</v>
      </c>
      <c r="C1318" s="59" t="s">
        <v>19</v>
      </c>
      <c r="D1318" s="59" t="s">
        <v>95</v>
      </c>
      <c r="E1318" s="59" t="s">
        <v>1190</v>
      </c>
      <c r="F1318" s="59" t="s">
        <v>73</v>
      </c>
      <c r="G1318" s="61"/>
      <c r="H1318" s="61">
        <f>H1319</f>
        <v>35514</v>
      </c>
      <c r="I1318" s="61">
        <f t="shared" si="599"/>
        <v>35514</v>
      </c>
      <c r="J1318" s="61">
        <f t="shared" si="599"/>
        <v>35514</v>
      </c>
      <c r="K1318" s="61">
        <v>0</v>
      </c>
      <c r="L1318" s="61">
        <f t="shared" si="587"/>
        <v>100</v>
      </c>
    </row>
    <row r="1319" spans="1:12" s="22" customFormat="1" ht="45">
      <c r="A1319" s="58" t="s">
        <v>222</v>
      </c>
      <c r="B1319" s="59" t="s">
        <v>522</v>
      </c>
      <c r="C1319" s="59" t="s">
        <v>19</v>
      </c>
      <c r="D1319" s="59" t="s">
        <v>95</v>
      </c>
      <c r="E1319" s="59" t="s">
        <v>1190</v>
      </c>
      <c r="F1319" s="59" t="s">
        <v>223</v>
      </c>
      <c r="G1319" s="61"/>
      <c r="H1319" s="61">
        <v>35514</v>
      </c>
      <c r="I1319" s="61">
        <v>35514</v>
      </c>
      <c r="J1319" s="61">
        <v>35514</v>
      </c>
      <c r="K1319" s="61">
        <v>0</v>
      </c>
      <c r="L1319" s="61">
        <f t="shared" si="587"/>
        <v>100</v>
      </c>
    </row>
    <row r="1320" spans="1:12" s="22" customFormat="1" ht="15">
      <c r="A1320" s="58" t="s">
        <v>1199</v>
      </c>
      <c r="B1320" s="59" t="s">
        <v>522</v>
      </c>
      <c r="C1320" s="59" t="s">
        <v>19</v>
      </c>
      <c r="D1320" s="59" t="s">
        <v>95</v>
      </c>
      <c r="E1320" s="59" t="s">
        <v>1191</v>
      </c>
      <c r="F1320" s="59"/>
      <c r="G1320" s="61"/>
      <c r="H1320" s="61">
        <f>H1321</f>
        <v>27045</v>
      </c>
      <c r="I1320" s="61">
        <f t="shared" ref="I1320:J1321" si="600">I1321</f>
        <v>27045</v>
      </c>
      <c r="J1320" s="61">
        <f t="shared" si="600"/>
        <v>27045</v>
      </c>
      <c r="K1320" s="61">
        <v>0</v>
      </c>
      <c r="L1320" s="61">
        <f t="shared" si="587"/>
        <v>100</v>
      </c>
    </row>
    <row r="1321" spans="1:12" s="22" customFormat="1" ht="15">
      <c r="A1321" s="58" t="s">
        <v>72</v>
      </c>
      <c r="B1321" s="59" t="s">
        <v>522</v>
      </c>
      <c r="C1321" s="59" t="s">
        <v>19</v>
      </c>
      <c r="D1321" s="59" t="s">
        <v>95</v>
      </c>
      <c r="E1321" s="59" t="s">
        <v>1191</v>
      </c>
      <c r="F1321" s="59" t="s">
        <v>73</v>
      </c>
      <c r="G1321" s="61"/>
      <c r="H1321" s="61">
        <f>H1322</f>
        <v>27045</v>
      </c>
      <c r="I1321" s="61">
        <f t="shared" si="600"/>
        <v>27045</v>
      </c>
      <c r="J1321" s="61">
        <f t="shared" si="600"/>
        <v>27045</v>
      </c>
      <c r="K1321" s="61">
        <v>0</v>
      </c>
      <c r="L1321" s="61">
        <f t="shared" si="587"/>
        <v>100</v>
      </c>
    </row>
    <row r="1322" spans="1:12" s="22" customFormat="1" ht="45">
      <c r="A1322" s="58" t="s">
        <v>222</v>
      </c>
      <c r="B1322" s="59" t="s">
        <v>522</v>
      </c>
      <c r="C1322" s="59" t="s">
        <v>19</v>
      </c>
      <c r="D1322" s="59" t="s">
        <v>95</v>
      </c>
      <c r="E1322" s="59" t="s">
        <v>1191</v>
      </c>
      <c r="F1322" s="59" t="s">
        <v>223</v>
      </c>
      <c r="G1322" s="61"/>
      <c r="H1322" s="61">
        <v>27045</v>
      </c>
      <c r="I1322" s="61">
        <v>27045</v>
      </c>
      <c r="J1322" s="61">
        <v>27045</v>
      </c>
      <c r="K1322" s="61">
        <v>0</v>
      </c>
      <c r="L1322" s="61">
        <f t="shared" si="587"/>
        <v>100</v>
      </c>
    </row>
    <row r="1323" spans="1:12" s="22" customFormat="1" ht="45">
      <c r="A1323" s="58" t="s">
        <v>1200</v>
      </c>
      <c r="B1323" s="59" t="s">
        <v>522</v>
      </c>
      <c r="C1323" s="59" t="s">
        <v>19</v>
      </c>
      <c r="D1323" s="59" t="s">
        <v>95</v>
      </c>
      <c r="E1323" s="59" t="s">
        <v>1192</v>
      </c>
      <c r="F1323" s="59"/>
      <c r="G1323" s="61"/>
      <c r="H1323" s="61">
        <f>H1324</f>
        <v>255.6</v>
      </c>
      <c r="I1323" s="61">
        <f t="shared" ref="I1323:J1324" si="601">I1324</f>
        <v>255.6</v>
      </c>
      <c r="J1323" s="61">
        <f t="shared" si="601"/>
        <v>255.6</v>
      </c>
      <c r="K1323" s="61">
        <v>0</v>
      </c>
      <c r="L1323" s="61">
        <f t="shared" si="587"/>
        <v>100</v>
      </c>
    </row>
    <row r="1324" spans="1:12" s="22" customFormat="1" ht="15">
      <c r="A1324" s="58" t="s">
        <v>72</v>
      </c>
      <c r="B1324" s="59" t="s">
        <v>522</v>
      </c>
      <c r="C1324" s="59" t="s">
        <v>19</v>
      </c>
      <c r="D1324" s="59" t="s">
        <v>95</v>
      </c>
      <c r="E1324" s="59" t="s">
        <v>1192</v>
      </c>
      <c r="F1324" s="59" t="s">
        <v>73</v>
      </c>
      <c r="G1324" s="61"/>
      <c r="H1324" s="61">
        <f>H1325</f>
        <v>255.6</v>
      </c>
      <c r="I1324" s="61">
        <f t="shared" si="601"/>
        <v>255.6</v>
      </c>
      <c r="J1324" s="61">
        <f t="shared" si="601"/>
        <v>255.6</v>
      </c>
      <c r="K1324" s="61">
        <v>0</v>
      </c>
      <c r="L1324" s="61">
        <f t="shared" si="587"/>
        <v>100</v>
      </c>
    </row>
    <row r="1325" spans="1:12" s="22" customFormat="1" ht="45">
      <c r="A1325" s="58" t="s">
        <v>222</v>
      </c>
      <c r="B1325" s="59" t="s">
        <v>522</v>
      </c>
      <c r="C1325" s="59" t="s">
        <v>19</v>
      </c>
      <c r="D1325" s="59" t="s">
        <v>95</v>
      </c>
      <c r="E1325" s="59" t="s">
        <v>1192</v>
      </c>
      <c r="F1325" s="59" t="s">
        <v>223</v>
      </c>
      <c r="G1325" s="61"/>
      <c r="H1325" s="61">
        <v>255.6</v>
      </c>
      <c r="I1325" s="61">
        <v>255.6</v>
      </c>
      <c r="J1325" s="61">
        <v>255.6</v>
      </c>
      <c r="K1325" s="61">
        <v>0</v>
      </c>
      <c r="L1325" s="61">
        <f t="shared" si="587"/>
        <v>100</v>
      </c>
    </row>
    <row r="1326" spans="1:12" s="22" customFormat="1" ht="36.75" customHeight="1">
      <c r="A1326" s="58" t="s">
        <v>1201</v>
      </c>
      <c r="B1326" s="59" t="s">
        <v>522</v>
      </c>
      <c r="C1326" s="59" t="s">
        <v>19</v>
      </c>
      <c r="D1326" s="59" t="s">
        <v>95</v>
      </c>
      <c r="E1326" s="59" t="s">
        <v>1193</v>
      </c>
      <c r="F1326" s="59"/>
      <c r="G1326" s="61"/>
      <c r="H1326" s="61">
        <f>H1327</f>
        <v>35592</v>
      </c>
      <c r="I1326" s="61">
        <f t="shared" ref="I1326:J1327" si="602">I1327</f>
        <v>35592</v>
      </c>
      <c r="J1326" s="61">
        <f t="shared" si="602"/>
        <v>35592</v>
      </c>
      <c r="K1326" s="61">
        <v>0</v>
      </c>
      <c r="L1326" s="61">
        <f t="shared" si="587"/>
        <v>100</v>
      </c>
    </row>
    <row r="1327" spans="1:12" s="22" customFormat="1" ht="15">
      <c r="A1327" s="58" t="s">
        <v>72</v>
      </c>
      <c r="B1327" s="59" t="s">
        <v>522</v>
      </c>
      <c r="C1327" s="59" t="s">
        <v>19</v>
      </c>
      <c r="D1327" s="59" t="s">
        <v>95</v>
      </c>
      <c r="E1327" s="59" t="s">
        <v>1193</v>
      </c>
      <c r="F1327" s="59" t="s">
        <v>73</v>
      </c>
      <c r="G1327" s="61"/>
      <c r="H1327" s="61">
        <f>H1328</f>
        <v>35592</v>
      </c>
      <c r="I1327" s="61">
        <f t="shared" si="602"/>
        <v>35592</v>
      </c>
      <c r="J1327" s="61">
        <f t="shared" si="602"/>
        <v>35592</v>
      </c>
      <c r="K1327" s="61">
        <v>0</v>
      </c>
      <c r="L1327" s="61">
        <f t="shared" si="587"/>
        <v>100</v>
      </c>
    </row>
    <row r="1328" spans="1:12" s="22" customFormat="1" ht="45">
      <c r="A1328" s="58" t="s">
        <v>222</v>
      </c>
      <c r="B1328" s="59" t="s">
        <v>522</v>
      </c>
      <c r="C1328" s="59" t="s">
        <v>19</v>
      </c>
      <c r="D1328" s="59" t="s">
        <v>95</v>
      </c>
      <c r="E1328" s="59" t="s">
        <v>1193</v>
      </c>
      <c r="F1328" s="59" t="s">
        <v>223</v>
      </c>
      <c r="G1328" s="61"/>
      <c r="H1328" s="61">
        <v>35592</v>
      </c>
      <c r="I1328" s="61">
        <v>35592</v>
      </c>
      <c r="J1328" s="61">
        <v>35592</v>
      </c>
      <c r="K1328" s="61">
        <v>0</v>
      </c>
      <c r="L1328" s="61">
        <f t="shared" si="587"/>
        <v>100</v>
      </c>
    </row>
    <row r="1329" spans="1:12" ht="49.5" customHeight="1">
      <c r="A1329" s="58" t="s">
        <v>547</v>
      </c>
      <c r="B1329" s="59" t="s">
        <v>522</v>
      </c>
      <c r="C1329" s="59" t="s">
        <v>19</v>
      </c>
      <c r="D1329" s="59" t="s">
        <v>95</v>
      </c>
      <c r="E1329" s="59" t="s">
        <v>548</v>
      </c>
      <c r="F1329" s="60" t="s">
        <v>0</v>
      </c>
      <c r="G1329" s="61">
        <v>2032.2</v>
      </c>
      <c r="H1329" s="61">
        <f>H1330</f>
        <v>1829</v>
      </c>
      <c r="I1329" s="61">
        <f t="shared" ref="I1329:J1330" si="603">I1330</f>
        <v>1829</v>
      </c>
      <c r="J1329" s="61">
        <f t="shared" si="603"/>
        <v>1829</v>
      </c>
      <c r="K1329" s="61">
        <f t="shared" si="586"/>
        <v>90.000984155102842</v>
      </c>
      <c r="L1329" s="61">
        <f t="shared" si="587"/>
        <v>100</v>
      </c>
    </row>
    <row r="1330" spans="1:12" ht="15">
      <c r="A1330" s="58" t="s">
        <v>72</v>
      </c>
      <c r="B1330" s="59" t="s">
        <v>522</v>
      </c>
      <c r="C1330" s="59" t="s">
        <v>19</v>
      </c>
      <c r="D1330" s="59" t="s">
        <v>95</v>
      </c>
      <c r="E1330" s="59" t="s">
        <v>548</v>
      </c>
      <c r="F1330" s="59" t="s">
        <v>73</v>
      </c>
      <c r="G1330" s="61">
        <v>2032.2</v>
      </c>
      <c r="H1330" s="61">
        <f>H1331</f>
        <v>1829</v>
      </c>
      <c r="I1330" s="61">
        <f t="shared" si="603"/>
        <v>1829</v>
      </c>
      <c r="J1330" s="61">
        <f t="shared" si="603"/>
        <v>1829</v>
      </c>
      <c r="K1330" s="61">
        <f t="shared" si="586"/>
        <v>90.000984155102842</v>
      </c>
      <c r="L1330" s="61">
        <f t="shared" si="587"/>
        <v>100</v>
      </c>
    </row>
    <row r="1331" spans="1:12" ht="45">
      <c r="A1331" s="58" t="s">
        <v>222</v>
      </c>
      <c r="B1331" s="59" t="s">
        <v>522</v>
      </c>
      <c r="C1331" s="59" t="s">
        <v>19</v>
      </c>
      <c r="D1331" s="59" t="s">
        <v>95</v>
      </c>
      <c r="E1331" s="59" t="s">
        <v>548</v>
      </c>
      <c r="F1331" s="59" t="s">
        <v>223</v>
      </c>
      <c r="G1331" s="61">
        <v>2032.2</v>
      </c>
      <c r="H1331" s="61">
        <v>1829</v>
      </c>
      <c r="I1331" s="61">
        <v>1829</v>
      </c>
      <c r="J1331" s="61">
        <v>1829</v>
      </c>
      <c r="K1331" s="61">
        <f t="shared" si="586"/>
        <v>90.000984155102842</v>
      </c>
      <c r="L1331" s="61">
        <f t="shared" si="587"/>
        <v>100</v>
      </c>
    </row>
    <row r="1332" spans="1:12" s="22" customFormat="1" ht="62.25" customHeight="1">
      <c r="A1332" s="58" t="s">
        <v>1202</v>
      </c>
      <c r="B1332" s="59" t="s">
        <v>522</v>
      </c>
      <c r="C1332" s="59" t="s">
        <v>19</v>
      </c>
      <c r="D1332" s="59" t="s">
        <v>95</v>
      </c>
      <c r="E1332" s="59" t="s">
        <v>1194</v>
      </c>
      <c r="F1332" s="59"/>
      <c r="G1332" s="61"/>
      <c r="H1332" s="61">
        <f>H1333</f>
        <v>24898.1</v>
      </c>
      <c r="I1332" s="61">
        <f t="shared" ref="I1332:J1333" si="604">I1333</f>
        <v>23898.422999999999</v>
      </c>
      <c r="J1332" s="61">
        <f t="shared" si="604"/>
        <v>23898.422999999999</v>
      </c>
      <c r="K1332" s="61">
        <v>0</v>
      </c>
      <c r="L1332" s="61">
        <f t="shared" si="587"/>
        <v>95.984926560661251</v>
      </c>
    </row>
    <row r="1333" spans="1:12" s="22" customFormat="1" ht="15">
      <c r="A1333" s="58" t="s">
        <v>72</v>
      </c>
      <c r="B1333" s="59" t="s">
        <v>522</v>
      </c>
      <c r="C1333" s="59" t="s">
        <v>19</v>
      </c>
      <c r="D1333" s="59" t="s">
        <v>95</v>
      </c>
      <c r="E1333" s="59" t="s">
        <v>1194</v>
      </c>
      <c r="F1333" s="59" t="s">
        <v>73</v>
      </c>
      <c r="G1333" s="61"/>
      <c r="H1333" s="61">
        <f>H1334</f>
        <v>24898.1</v>
      </c>
      <c r="I1333" s="61">
        <f t="shared" si="604"/>
        <v>23898.422999999999</v>
      </c>
      <c r="J1333" s="61">
        <f t="shared" si="604"/>
        <v>23898.422999999999</v>
      </c>
      <c r="K1333" s="61">
        <v>0</v>
      </c>
      <c r="L1333" s="61">
        <f t="shared" si="587"/>
        <v>95.984926560661251</v>
      </c>
    </row>
    <row r="1334" spans="1:12" s="22" customFormat="1" ht="45">
      <c r="A1334" s="58" t="s">
        <v>222</v>
      </c>
      <c r="B1334" s="59" t="s">
        <v>522</v>
      </c>
      <c r="C1334" s="59" t="s">
        <v>19</v>
      </c>
      <c r="D1334" s="59" t="s">
        <v>95</v>
      </c>
      <c r="E1334" s="59" t="s">
        <v>1194</v>
      </c>
      <c r="F1334" s="59" t="s">
        <v>223</v>
      </c>
      <c r="G1334" s="61"/>
      <c r="H1334" s="61">
        <v>24898.1</v>
      </c>
      <c r="I1334" s="61">
        <v>23898.422999999999</v>
      </c>
      <c r="J1334" s="61">
        <v>23898.422999999999</v>
      </c>
      <c r="K1334" s="61">
        <v>0</v>
      </c>
      <c r="L1334" s="61">
        <f t="shared" si="587"/>
        <v>95.984926560661251</v>
      </c>
    </row>
    <row r="1335" spans="1:12" s="22" customFormat="1" ht="30">
      <c r="A1335" s="58" t="s">
        <v>1203</v>
      </c>
      <c r="B1335" s="59" t="s">
        <v>522</v>
      </c>
      <c r="C1335" s="59" t="s">
        <v>19</v>
      </c>
      <c r="D1335" s="59" t="s">
        <v>95</v>
      </c>
      <c r="E1335" s="59" t="s">
        <v>1195</v>
      </c>
      <c r="F1335" s="59"/>
      <c r="G1335" s="61"/>
      <c r="H1335" s="61">
        <f>H1336</f>
        <v>2164.1999999999998</v>
      </c>
      <c r="I1335" s="61">
        <f t="shared" ref="I1335:J1336" si="605">I1336</f>
        <v>2164.1999999999998</v>
      </c>
      <c r="J1335" s="61">
        <f t="shared" si="605"/>
        <v>2164.1999999999998</v>
      </c>
      <c r="K1335" s="61">
        <v>0</v>
      </c>
      <c r="L1335" s="61">
        <f t="shared" si="587"/>
        <v>100</v>
      </c>
    </row>
    <row r="1336" spans="1:12" s="22" customFormat="1" ht="15">
      <c r="A1336" s="58" t="s">
        <v>72</v>
      </c>
      <c r="B1336" s="59" t="s">
        <v>522</v>
      </c>
      <c r="C1336" s="59" t="s">
        <v>19</v>
      </c>
      <c r="D1336" s="59" t="s">
        <v>95</v>
      </c>
      <c r="E1336" s="59" t="s">
        <v>1195</v>
      </c>
      <c r="F1336" s="59" t="s">
        <v>73</v>
      </c>
      <c r="G1336" s="61"/>
      <c r="H1336" s="61">
        <f>H1337</f>
        <v>2164.1999999999998</v>
      </c>
      <c r="I1336" s="61">
        <f t="shared" si="605"/>
        <v>2164.1999999999998</v>
      </c>
      <c r="J1336" s="61">
        <f t="shared" si="605"/>
        <v>2164.1999999999998</v>
      </c>
      <c r="K1336" s="61">
        <v>0</v>
      </c>
      <c r="L1336" s="61">
        <f t="shared" si="587"/>
        <v>100</v>
      </c>
    </row>
    <row r="1337" spans="1:12" s="22" customFormat="1" ht="46.5" customHeight="1">
      <c r="A1337" s="58" t="s">
        <v>222</v>
      </c>
      <c r="B1337" s="59" t="s">
        <v>522</v>
      </c>
      <c r="C1337" s="59" t="s">
        <v>19</v>
      </c>
      <c r="D1337" s="59" t="s">
        <v>95</v>
      </c>
      <c r="E1337" s="59" t="s">
        <v>1195</v>
      </c>
      <c r="F1337" s="59" t="s">
        <v>223</v>
      </c>
      <c r="G1337" s="61"/>
      <c r="H1337" s="61">
        <v>2164.1999999999998</v>
      </c>
      <c r="I1337" s="61">
        <v>2164.1999999999998</v>
      </c>
      <c r="J1337" s="61">
        <v>2164.1999999999998</v>
      </c>
      <c r="K1337" s="61">
        <v>0</v>
      </c>
      <c r="L1337" s="61">
        <f t="shared" si="587"/>
        <v>100</v>
      </c>
    </row>
    <row r="1338" spans="1:12" s="22" customFormat="1" ht="45">
      <c r="A1338" s="58" t="s">
        <v>1204</v>
      </c>
      <c r="B1338" s="59" t="s">
        <v>522</v>
      </c>
      <c r="C1338" s="59" t="s">
        <v>19</v>
      </c>
      <c r="D1338" s="59" t="s">
        <v>95</v>
      </c>
      <c r="E1338" s="59" t="s">
        <v>1196</v>
      </c>
      <c r="F1338" s="59"/>
      <c r="G1338" s="61"/>
      <c r="H1338" s="61">
        <f>H1339</f>
        <v>24850.799999999999</v>
      </c>
      <c r="I1338" s="61">
        <f t="shared" ref="I1338:J1339" si="606">I1339</f>
        <v>24850.799999999999</v>
      </c>
      <c r="J1338" s="61">
        <f t="shared" si="606"/>
        <v>24850.799999999999</v>
      </c>
      <c r="K1338" s="61">
        <v>0</v>
      </c>
      <c r="L1338" s="61">
        <f t="shared" si="587"/>
        <v>100</v>
      </c>
    </row>
    <row r="1339" spans="1:12" s="22" customFormat="1" ht="15">
      <c r="A1339" s="58" t="s">
        <v>72</v>
      </c>
      <c r="B1339" s="59" t="s">
        <v>522</v>
      </c>
      <c r="C1339" s="59" t="s">
        <v>19</v>
      </c>
      <c r="D1339" s="59" t="s">
        <v>95</v>
      </c>
      <c r="E1339" s="59" t="s">
        <v>1196</v>
      </c>
      <c r="F1339" s="59" t="s">
        <v>73</v>
      </c>
      <c r="G1339" s="61"/>
      <c r="H1339" s="61">
        <f>H1340</f>
        <v>24850.799999999999</v>
      </c>
      <c r="I1339" s="61">
        <f t="shared" si="606"/>
        <v>24850.799999999999</v>
      </c>
      <c r="J1339" s="61">
        <f t="shared" si="606"/>
        <v>24850.799999999999</v>
      </c>
      <c r="K1339" s="61">
        <v>0</v>
      </c>
      <c r="L1339" s="61">
        <f t="shared" si="587"/>
        <v>100</v>
      </c>
    </row>
    <row r="1340" spans="1:12" s="22" customFormat="1" ht="45">
      <c r="A1340" s="81" t="s">
        <v>222</v>
      </c>
      <c r="B1340" s="75" t="s">
        <v>522</v>
      </c>
      <c r="C1340" s="75" t="s">
        <v>19</v>
      </c>
      <c r="D1340" s="75" t="s">
        <v>95</v>
      </c>
      <c r="E1340" s="75" t="s">
        <v>1196</v>
      </c>
      <c r="F1340" s="75" t="s">
        <v>223</v>
      </c>
      <c r="G1340" s="82"/>
      <c r="H1340" s="82">
        <v>24850.799999999999</v>
      </c>
      <c r="I1340" s="82">
        <v>24850.799999999999</v>
      </c>
      <c r="J1340" s="82">
        <v>24850.799999999999</v>
      </c>
      <c r="K1340" s="61">
        <v>0</v>
      </c>
      <c r="L1340" s="61">
        <f t="shared" si="587"/>
        <v>100</v>
      </c>
    </row>
    <row r="1341" spans="1:12" ht="30">
      <c r="A1341" s="58" t="s">
        <v>549</v>
      </c>
      <c r="B1341" s="59" t="s">
        <v>522</v>
      </c>
      <c r="C1341" s="59" t="s">
        <v>19</v>
      </c>
      <c r="D1341" s="59" t="s">
        <v>95</v>
      </c>
      <c r="E1341" s="59" t="s">
        <v>550</v>
      </c>
      <c r="F1341" s="60" t="s">
        <v>0</v>
      </c>
      <c r="G1341" s="61">
        <v>29860.3</v>
      </c>
      <c r="H1341" s="61">
        <f>H1342</f>
        <v>27012</v>
      </c>
      <c r="I1341" s="61">
        <f t="shared" ref="I1341:J1342" si="607">I1342</f>
        <v>27012</v>
      </c>
      <c r="J1341" s="61">
        <f t="shared" si="607"/>
        <v>27012</v>
      </c>
      <c r="K1341" s="61">
        <f t="shared" si="586"/>
        <v>90.461247877616771</v>
      </c>
      <c r="L1341" s="61">
        <f t="shared" si="587"/>
        <v>100</v>
      </c>
    </row>
    <row r="1342" spans="1:12" ht="15">
      <c r="A1342" s="58" t="s">
        <v>72</v>
      </c>
      <c r="B1342" s="59" t="s">
        <v>522</v>
      </c>
      <c r="C1342" s="59" t="s">
        <v>19</v>
      </c>
      <c r="D1342" s="59" t="s">
        <v>95</v>
      </c>
      <c r="E1342" s="59" t="s">
        <v>550</v>
      </c>
      <c r="F1342" s="59" t="s">
        <v>73</v>
      </c>
      <c r="G1342" s="61">
        <v>29860.3</v>
      </c>
      <c r="H1342" s="61">
        <f>H1343</f>
        <v>27012</v>
      </c>
      <c r="I1342" s="61">
        <f t="shared" si="607"/>
        <v>27012</v>
      </c>
      <c r="J1342" s="61">
        <f t="shared" si="607"/>
        <v>27012</v>
      </c>
      <c r="K1342" s="61">
        <f t="shared" si="586"/>
        <v>90.461247877616771</v>
      </c>
      <c r="L1342" s="61">
        <f t="shared" si="587"/>
        <v>100</v>
      </c>
    </row>
    <row r="1343" spans="1:12" ht="45">
      <c r="A1343" s="58" t="s">
        <v>222</v>
      </c>
      <c r="B1343" s="59" t="s">
        <v>522</v>
      </c>
      <c r="C1343" s="59" t="s">
        <v>19</v>
      </c>
      <c r="D1343" s="59" t="s">
        <v>95</v>
      </c>
      <c r="E1343" s="59" t="s">
        <v>550</v>
      </c>
      <c r="F1343" s="59" t="s">
        <v>223</v>
      </c>
      <c r="G1343" s="61">
        <v>29860.3</v>
      </c>
      <c r="H1343" s="61">
        <v>27012</v>
      </c>
      <c r="I1343" s="61">
        <v>27012</v>
      </c>
      <c r="J1343" s="61">
        <v>27012</v>
      </c>
      <c r="K1343" s="61">
        <f t="shared" si="586"/>
        <v>90.461247877616771</v>
      </c>
      <c r="L1343" s="61">
        <f t="shared" si="587"/>
        <v>100</v>
      </c>
    </row>
    <row r="1344" spans="1:12" s="22" customFormat="1" ht="60">
      <c r="A1344" s="58" t="s">
        <v>1207</v>
      </c>
      <c r="B1344" s="59" t="s">
        <v>522</v>
      </c>
      <c r="C1344" s="59" t="s">
        <v>19</v>
      </c>
      <c r="D1344" s="59" t="s">
        <v>95</v>
      </c>
      <c r="E1344" s="59" t="s">
        <v>1205</v>
      </c>
      <c r="F1344" s="59"/>
      <c r="G1344" s="61"/>
      <c r="H1344" s="61">
        <f>H1345</f>
        <v>4510.5</v>
      </c>
      <c r="I1344" s="61">
        <f t="shared" ref="I1344:J1345" si="608">I1345</f>
        <v>4510.5</v>
      </c>
      <c r="J1344" s="61">
        <f t="shared" si="608"/>
        <v>4510.5</v>
      </c>
      <c r="K1344" s="61">
        <v>0</v>
      </c>
      <c r="L1344" s="61">
        <f t="shared" si="587"/>
        <v>100</v>
      </c>
    </row>
    <row r="1345" spans="1:12" s="22" customFormat="1" ht="15">
      <c r="A1345" s="58" t="s">
        <v>72</v>
      </c>
      <c r="B1345" s="59" t="s">
        <v>522</v>
      </c>
      <c r="C1345" s="59" t="s">
        <v>19</v>
      </c>
      <c r="D1345" s="59" t="s">
        <v>95</v>
      </c>
      <c r="E1345" s="59" t="s">
        <v>1205</v>
      </c>
      <c r="F1345" s="59" t="s">
        <v>73</v>
      </c>
      <c r="G1345" s="61"/>
      <c r="H1345" s="61">
        <f>H1346</f>
        <v>4510.5</v>
      </c>
      <c r="I1345" s="61">
        <f t="shared" si="608"/>
        <v>4510.5</v>
      </c>
      <c r="J1345" s="61">
        <f t="shared" si="608"/>
        <v>4510.5</v>
      </c>
      <c r="K1345" s="61">
        <v>0</v>
      </c>
      <c r="L1345" s="61">
        <f t="shared" si="587"/>
        <v>100</v>
      </c>
    </row>
    <row r="1346" spans="1:12" s="22" customFormat="1" ht="45">
      <c r="A1346" s="58" t="s">
        <v>222</v>
      </c>
      <c r="B1346" s="59" t="s">
        <v>522</v>
      </c>
      <c r="C1346" s="59" t="s">
        <v>19</v>
      </c>
      <c r="D1346" s="59" t="s">
        <v>95</v>
      </c>
      <c r="E1346" s="59" t="s">
        <v>1205</v>
      </c>
      <c r="F1346" s="59" t="s">
        <v>223</v>
      </c>
      <c r="G1346" s="61"/>
      <c r="H1346" s="61">
        <v>4510.5</v>
      </c>
      <c r="I1346" s="61">
        <v>4510.5</v>
      </c>
      <c r="J1346" s="61">
        <v>4510.5</v>
      </c>
      <c r="K1346" s="61">
        <v>0</v>
      </c>
      <c r="L1346" s="61">
        <f t="shared" si="587"/>
        <v>100</v>
      </c>
    </row>
    <row r="1347" spans="1:12" s="22" customFormat="1" ht="79.5" customHeight="1">
      <c r="A1347" s="58" t="s">
        <v>1208</v>
      </c>
      <c r="B1347" s="59" t="s">
        <v>522</v>
      </c>
      <c r="C1347" s="59" t="s">
        <v>19</v>
      </c>
      <c r="D1347" s="59" t="s">
        <v>95</v>
      </c>
      <c r="E1347" s="59" t="s">
        <v>1206</v>
      </c>
      <c r="F1347" s="59"/>
      <c r="G1347" s="61"/>
      <c r="H1347" s="61">
        <f>H1348</f>
        <v>9819.1801400000004</v>
      </c>
      <c r="I1347" s="61">
        <f t="shared" ref="I1347:J1348" si="609">I1348</f>
        <v>9819.1801400000004</v>
      </c>
      <c r="J1347" s="61">
        <f t="shared" si="609"/>
        <v>9819.1801400000004</v>
      </c>
      <c r="K1347" s="61">
        <v>0</v>
      </c>
      <c r="L1347" s="61">
        <f t="shared" si="587"/>
        <v>100</v>
      </c>
    </row>
    <row r="1348" spans="1:12" s="22" customFormat="1" ht="15">
      <c r="A1348" s="58" t="s">
        <v>72</v>
      </c>
      <c r="B1348" s="59" t="s">
        <v>522</v>
      </c>
      <c r="C1348" s="59" t="s">
        <v>19</v>
      </c>
      <c r="D1348" s="59" t="s">
        <v>95</v>
      </c>
      <c r="E1348" s="59" t="s">
        <v>1206</v>
      </c>
      <c r="F1348" s="59" t="s">
        <v>73</v>
      </c>
      <c r="G1348" s="61"/>
      <c r="H1348" s="61">
        <f>H1349</f>
        <v>9819.1801400000004</v>
      </c>
      <c r="I1348" s="61">
        <f t="shared" si="609"/>
        <v>9819.1801400000004</v>
      </c>
      <c r="J1348" s="61">
        <f t="shared" si="609"/>
        <v>9819.1801400000004</v>
      </c>
      <c r="K1348" s="61">
        <v>0</v>
      </c>
      <c r="L1348" s="61">
        <f t="shared" si="587"/>
        <v>100</v>
      </c>
    </row>
    <row r="1349" spans="1:12" s="22" customFormat="1" ht="15">
      <c r="A1349" s="58" t="s">
        <v>74</v>
      </c>
      <c r="B1349" s="59" t="s">
        <v>522</v>
      </c>
      <c r="C1349" s="59" t="s">
        <v>19</v>
      </c>
      <c r="D1349" s="59" t="s">
        <v>95</v>
      </c>
      <c r="E1349" s="59" t="s">
        <v>1206</v>
      </c>
      <c r="F1349" s="59">
        <v>850</v>
      </c>
      <c r="G1349" s="61"/>
      <c r="H1349" s="61">
        <v>9819.1801400000004</v>
      </c>
      <c r="I1349" s="61">
        <v>9819.1801400000004</v>
      </c>
      <c r="J1349" s="61">
        <v>9819.1801400000004</v>
      </c>
      <c r="K1349" s="61">
        <v>0</v>
      </c>
      <c r="L1349" s="61">
        <f t="shared" si="587"/>
        <v>100</v>
      </c>
    </row>
    <row r="1350" spans="1:12" ht="15">
      <c r="A1350" s="58" t="s">
        <v>551</v>
      </c>
      <c r="B1350" s="59" t="s">
        <v>522</v>
      </c>
      <c r="C1350" s="59" t="s">
        <v>19</v>
      </c>
      <c r="D1350" s="59" t="s">
        <v>95</v>
      </c>
      <c r="E1350" s="59" t="s">
        <v>552</v>
      </c>
      <c r="F1350" s="60" t="s">
        <v>0</v>
      </c>
      <c r="G1350" s="61">
        <v>16223.8</v>
      </c>
      <c r="H1350" s="61">
        <f>H1351</f>
        <v>16223.815000000001</v>
      </c>
      <c r="I1350" s="61">
        <f t="shared" ref="I1350:J1351" si="610">I1351</f>
        <v>16223.815000000001</v>
      </c>
      <c r="J1350" s="61">
        <f t="shared" si="610"/>
        <v>16223.815000000001</v>
      </c>
      <c r="K1350" s="61">
        <f t="shared" si="586"/>
        <v>100.00009245676107</v>
      </c>
      <c r="L1350" s="61">
        <f t="shared" si="587"/>
        <v>100</v>
      </c>
    </row>
    <row r="1351" spans="1:12" ht="15">
      <c r="A1351" s="58" t="s">
        <v>72</v>
      </c>
      <c r="B1351" s="59" t="s">
        <v>522</v>
      </c>
      <c r="C1351" s="59" t="s">
        <v>19</v>
      </c>
      <c r="D1351" s="59" t="s">
        <v>95</v>
      </c>
      <c r="E1351" s="59" t="s">
        <v>552</v>
      </c>
      <c r="F1351" s="59" t="s">
        <v>73</v>
      </c>
      <c r="G1351" s="61">
        <v>16223.8</v>
      </c>
      <c r="H1351" s="61">
        <f>H1352</f>
        <v>16223.815000000001</v>
      </c>
      <c r="I1351" s="61">
        <f t="shared" si="610"/>
        <v>16223.815000000001</v>
      </c>
      <c r="J1351" s="61">
        <f t="shared" si="610"/>
        <v>16223.815000000001</v>
      </c>
      <c r="K1351" s="61">
        <f t="shared" si="586"/>
        <v>100.00009245676107</v>
      </c>
      <c r="L1351" s="61">
        <f t="shared" si="587"/>
        <v>100</v>
      </c>
    </row>
    <row r="1352" spans="1:12" ht="45">
      <c r="A1352" s="58" t="s">
        <v>222</v>
      </c>
      <c r="B1352" s="59" t="s">
        <v>522</v>
      </c>
      <c r="C1352" s="59" t="s">
        <v>19</v>
      </c>
      <c r="D1352" s="59" t="s">
        <v>95</v>
      </c>
      <c r="E1352" s="59" t="s">
        <v>552</v>
      </c>
      <c r="F1352" s="59" t="s">
        <v>223</v>
      </c>
      <c r="G1352" s="61">
        <v>16223.8</v>
      </c>
      <c r="H1352" s="61">
        <v>16223.815000000001</v>
      </c>
      <c r="I1352" s="61">
        <v>16223.815000000001</v>
      </c>
      <c r="J1352" s="61">
        <v>16223.815000000001</v>
      </c>
      <c r="K1352" s="61">
        <f t="shared" si="586"/>
        <v>100.00009245676107</v>
      </c>
      <c r="L1352" s="61">
        <f t="shared" si="587"/>
        <v>100</v>
      </c>
    </row>
    <row r="1353" spans="1:12" ht="15">
      <c r="A1353" s="58" t="s">
        <v>553</v>
      </c>
      <c r="B1353" s="59" t="s">
        <v>522</v>
      </c>
      <c r="C1353" s="59" t="s">
        <v>19</v>
      </c>
      <c r="D1353" s="59" t="s">
        <v>95</v>
      </c>
      <c r="E1353" s="59" t="s">
        <v>554</v>
      </c>
      <c r="F1353" s="60" t="s">
        <v>0</v>
      </c>
      <c r="G1353" s="61">
        <v>7018</v>
      </c>
      <c r="H1353" s="61">
        <f>H1354+H1356</f>
        <v>7003.0210299999999</v>
      </c>
      <c r="I1353" s="61">
        <f t="shared" ref="I1353:J1353" si="611">I1354+I1356</f>
        <v>7003.0210299999999</v>
      </c>
      <c r="J1353" s="61">
        <f t="shared" si="611"/>
        <v>7003.0210299999999</v>
      </c>
      <c r="K1353" s="61">
        <f t="shared" si="586"/>
        <v>99.786563550869189</v>
      </c>
      <c r="L1353" s="61">
        <f t="shared" si="587"/>
        <v>100</v>
      </c>
    </row>
    <row r="1354" spans="1:12" ht="30">
      <c r="A1354" s="58" t="s">
        <v>64</v>
      </c>
      <c r="B1354" s="59" t="s">
        <v>522</v>
      </c>
      <c r="C1354" s="59" t="s">
        <v>19</v>
      </c>
      <c r="D1354" s="59" t="s">
        <v>95</v>
      </c>
      <c r="E1354" s="59" t="s">
        <v>554</v>
      </c>
      <c r="F1354" s="59" t="s">
        <v>65</v>
      </c>
      <c r="G1354" s="61">
        <v>1700</v>
      </c>
      <c r="H1354" s="61">
        <f>H1355</f>
        <v>1699.9780000000001</v>
      </c>
      <c r="I1354" s="61">
        <f t="shared" ref="I1354:J1354" si="612">I1355</f>
        <v>1699.9780000000001</v>
      </c>
      <c r="J1354" s="61">
        <f t="shared" si="612"/>
        <v>1699.9780000000001</v>
      </c>
      <c r="K1354" s="61">
        <f t="shared" si="586"/>
        <v>99.998705882352951</v>
      </c>
      <c r="L1354" s="61">
        <f t="shared" si="587"/>
        <v>100</v>
      </c>
    </row>
    <row r="1355" spans="1:12" ht="30">
      <c r="A1355" s="58" t="s">
        <v>66</v>
      </c>
      <c r="B1355" s="59" t="s">
        <v>522</v>
      </c>
      <c r="C1355" s="59" t="s">
        <v>19</v>
      </c>
      <c r="D1355" s="59" t="s">
        <v>95</v>
      </c>
      <c r="E1355" s="59" t="s">
        <v>554</v>
      </c>
      <c r="F1355" s="59" t="s">
        <v>67</v>
      </c>
      <c r="G1355" s="61">
        <v>1700</v>
      </c>
      <c r="H1355" s="61">
        <v>1699.9780000000001</v>
      </c>
      <c r="I1355" s="61">
        <v>1699.9780000000001</v>
      </c>
      <c r="J1355" s="61">
        <v>1699.9780000000001</v>
      </c>
      <c r="K1355" s="61">
        <f t="shared" si="586"/>
        <v>99.998705882352951</v>
      </c>
      <c r="L1355" s="61">
        <f t="shared" si="587"/>
        <v>100</v>
      </c>
    </row>
    <row r="1356" spans="1:12" ht="15">
      <c r="A1356" s="58" t="s">
        <v>72</v>
      </c>
      <c r="B1356" s="59" t="s">
        <v>522</v>
      </c>
      <c r="C1356" s="59" t="s">
        <v>19</v>
      </c>
      <c r="D1356" s="59" t="s">
        <v>95</v>
      </c>
      <c r="E1356" s="59" t="s">
        <v>554</v>
      </c>
      <c r="F1356" s="59" t="s">
        <v>73</v>
      </c>
      <c r="G1356" s="61">
        <v>5318</v>
      </c>
      <c r="H1356" s="61">
        <f>H1357</f>
        <v>5303.0430299999998</v>
      </c>
      <c r="I1356" s="61">
        <f t="shared" ref="I1356:J1356" si="613">I1357</f>
        <v>5303.0430299999998</v>
      </c>
      <c r="J1356" s="61">
        <f t="shared" si="613"/>
        <v>5303.0430299999998</v>
      </c>
      <c r="K1356" s="61">
        <f t="shared" si="586"/>
        <v>99.718748213614134</v>
      </c>
      <c r="L1356" s="61">
        <f t="shared" si="587"/>
        <v>100</v>
      </c>
    </row>
    <row r="1357" spans="1:12" ht="45">
      <c r="A1357" s="58" t="s">
        <v>222</v>
      </c>
      <c r="B1357" s="59" t="s">
        <v>522</v>
      </c>
      <c r="C1357" s="59" t="s">
        <v>19</v>
      </c>
      <c r="D1357" s="59" t="s">
        <v>95</v>
      </c>
      <c r="E1357" s="59" t="s">
        <v>554</v>
      </c>
      <c r="F1357" s="59" t="s">
        <v>223</v>
      </c>
      <c r="G1357" s="61">
        <v>5318</v>
      </c>
      <c r="H1357" s="61">
        <v>5303.0430299999998</v>
      </c>
      <c r="I1357" s="61">
        <v>5303.0430299999998</v>
      </c>
      <c r="J1357" s="61">
        <v>5303.0430299999998</v>
      </c>
      <c r="K1357" s="61">
        <f t="shared" si="586"/>
        <v>99.718748213614134</v>
      </c>
      <c r="L1357" s="61">
        <f t="shared" si="587"/>
        <v>100</v>
      </c>
    </row>
    <row r="1358" spans="1:12" ht="20.25" customHeight="1">
      <c r="A1358" s="58" t="s">
        <v>555</v>
      </c>
      <c r="B1358" s="59" t="s">
        <v>522</v>
      </c>
      <c r="C1358" s="59" t="s">
        <v>19</v>
      </c>
      <c r="D1358" s="59" t="s">
        <v>95</v>
      </c>
      <c r="E1358" s="59" t="s">
        <v>556</v>
      </c>
      <c r="F1358" s="60" t="s">
        <v>0</v>
      </c>
      <c r="G1358" s="61">
        <v>859</v>
      </c>
      <c r="H1358" s="61">
        <f>H1359</f>
        <v>859</v>
      </c>
      <c r="I1358" s="61">
        <f t="shared" ref="I1358:J1359" si="614">I1359</f>
        <v>859</v>
      </c>
      <c r="J1358" s="61">
        <f t="shared" si="614"/>
        <v>859</v>
      </c>
      <c r="K1358" s="61">
        <f t="shared" si="586"/>
        <v>100</v>
      </c>
      <c r="L1358" s="61">
        <f t="shared" si="587"/>
        <v>100</v>
      </c>
    </row>
    <row r="1359" spans="1:12" ht="15">
      <c r="A1359" s="58" t="s">
        <v>72</v>
      </c>
      <c r="B1359" s="59" t="s">
        <v>522</v>
      </c>
      <c r="C1359" s="59" t="s">
        <v>19</v>
      </c>
      <c r="D1359" s="59" t="s">
        <v>95</v>
      </c>
      <c r="E1359" s="59" t="s">
        <v>556</v>
      </c>
      <c r="F1359" s="59" t="s">
        <v>73</v>
      </c>
      <c r="G1359" s="61">
        <v>859</v>
      </c>
      <c r="H1359" s="61">
        <f>H1360</f>
        <v>859</v>
      </c>
      <c r="I1359" s="61">
        <f t="shared" si="614"/>
        <v>859</v>
      </c>
      <c r="J1359" s="61">
        <f t="shared" si="614"/>
        <v>859</v>
      </c>
      <c r="K1359" s="61">
        <f t="shared" si="586"/>
        <v>100</v>
      </c>
      <c r="L1359" s="61">
        <f t="shared" si="587"/>
        <v>100</v>
      </c>
    </row>
    <row r="1360" spans="1:12" ht="45">
      <c r="A1360" s="58" t="s">
        <v>222</v>
      </c>
      <c r="B1360" s="59" t="s">
        <v>522</v>
      </c>
      <c r="C1360" s="59" t="s">
        <v>19</v>
      </c>
      <c r="D1360" s="59" t="s">
        <v>95</v>
      </c>
      <c r="E1360" s="59" t="s">
        <v>556</v>
      </c>
      <c r="F1360" s="59" t="s">
        <v>223</v>
      </c>
      <c r="G1360" s="61">
        <v>859</v>
      </c>
      <c r="H1360" s="61">
        <v>859</v>
      </c>
      <c r="I1360" s="61">
        <v>859</v>
      </c>
      <c r="J1360" s="61">
        <v>859</v>
      </c>
      <c r="K1360" s="61">
        <f t="shared" si="586"/>
        <v>100</v>
      </c>
      <c r="L1360" s="61">
        <f t="shared" si="587"/>
        <v>100</v>
      </c>
    </row>
    <row r="1361" spans="1:12" ht="15">
      <c r="A1361" s="58" t="s">
        <v>557</v>
      </c>
      <c r="B1361" s="59" t="s">
        <v>522</v>
      </c>
      <c r="C1361" s="59" t="s">
        <v>19</v>
      </c>
      <c r="D1361" s="59" t="s">
        <v>95</v>
      </c>
      <c r="E1361" s="59" t="s">
        <v>558</v>
      </c>
      <c r="F1361" s="60" t="s">
        <v>0</v>
      </c>
      <c r="G1361" s="61">
        <v>13436</v>
      </c>
      <c r="H1361" s="61">
        <f>H1362</f>
        <v>13436</v>
      </c>
      <c r="I1361" s="61">
        <f t="shared" ref="I1361:J1362" si="615">I1362</f>
        <v>13436</v>
      </c>
      <c r="J1361" s="61">
        <f t="shared" si="615"/>
        <v>13436</v>
      </c>
      <c r="K1361" s="61">
        <f t="shared" si="586"/>
        <v>100</v>
      </c>
      <c r="L1361" s="61">
        <f t="shared" si="587"/>
        <v>100</v>
      </c>
    </row>
    <row r="1362" spans="1:12" ht="15">
      <c r="A1362" s="58" t="s">
        <v>72</v>
      </c>
      <c r="B1362" s="59" t="s">
        <v>522</v>
      </c>
      <c r="C1362" s="59" t="s">
        <v>19</v>
      </c>
      <c r="D1362" s="59" t="s">
        <v>95</v>
      </c>
      <c r="E1362" s="59" t="s">
        <v>558</v>
      </c>
      <c r="F1362" s="59" t="s">
        <v>73</v>
      </c>
      <c r="G1362" s="61">
        <v>13436</v>
      </c>
      <c r="H1362" s="61">
        <f>H1363</f>
        <v>13436</v>
      </c>
      <c r="I1362" s="61">
        <f t="shared" si="615"/>
        <v>13436</v>
      </c>
      <c r="J1362" s="61">
        <f t="shared" si="615"/>
        <v>13436</v>
      </c>
      <c r="K1362" s="61">
        <f t="shared" si="586"/>
        <v>100</v>
      </c>
      <c r="L1362" s="61">
        <f t="shared" si="587"/>
        <v>100</v>
      </c>
    </row>
    <row r="1363" spans="1:12" ht="45">
      <c r="A1363" s="58" t="s">
        <v>222</v>
      </c>
      <c r="B1363" s="59" t="s">
        <v>522</v>
      </c>
      <c r="C1363" s="59" t="s">
        <v>19</v>
      </c>
      <c r="D1363" s="59" t="s">
        <v>95</v>
      </c>
      <c r="E1363" s="59" t="s">
        <v>558</v>
      </c>
      <c r="F1363" s="59" t="s">
        <v>223</v>
      </c>
      <c r="G1363" s="61">
        <v>13436</v>
      </c>
      <c r="H1363" s="61">
        <v>13436</v>
      </c>
      <c r="I1363" s="61">
        <v>13436</v>
      </c>
      <c r="J1363" s="61">
        <v>13436</v>
      </c>
      <c r="K1363" s="61">
        <f t="shared" si="586"/>
        <v>100</v>
      </c>
      <c r="L1363" s="61">
        <f t="shared" si="587"/>
        <v>100</v>
      </c>
    </row>
    <row r="1364" spans="1:12" ht="45">
      <c r="A1364" s="58" t="s">
        <v>559</v>
      </c>
      <c r="B1364" s="59" t="s">
        <v>522</v>
      </c>
      <c r="C1364" s="59" t="s">
        <v>19</v>
      </c>
      <c r="D1364" s="59" t="s">
        <v>95</v>
      </c>
      <c r="E1364" s="59" t="s">
        <v>560</v>
      </c>
      <c r="F1364" s="60" t="s">
        <v>0</v>
      </c>
      <c r="G1364" s="61">
        <v>9500</v>
      </c>
      <c r="H1364" s="61">
        <f>H1365</f>
        <v>9500</v>
      </c>
      <c r="I1364" s="61">
        <f t="shared" ref="I1364:J1365" si="616">I1365</f>
        <v>9500</v>
      </c>
      <c r="J1364" s="61">
        <f t="shared" si="616"/>
        <v>9500</v>
      </c>
      <c r="K1364" s="61">
        <f t="shared" si="586"/>
        <v>100</v>
      </c>
      <c r="L1364" s="61">
        <f t="shared" si="587"/>
        <v>100</v>
      </c>
    </row>
    <row r="1365" spans="1:12" ht="15">
      <c r="A1365" s="58" t="s">
        <v>72</v>
      </c>
      <c r="B1365" s="59" t="s">
        <v>522</v>
      </c>
      <c r="C1365" s="59" t="s">
        <v>19</v>
      </c>
      <c r="D1365" s="59" t="s">
        <v>95</v>
      </c>
      <c r="E1365" s="59" t="s">
        <v>560</v>
      </c>
      <c r="F1365" s="59" t="s">
        <v>73</v>
      </c>
      <c r="G1365" s="61">
        <v>9500</v>
      </c>
      <c r="H1365" s="61">
        <f>H1366</f>
        <v>9500</v>
      </c>
      <c r="I1365" s="61">
        <f t="shared" si="616"/>
        <v>9500</v>
      </c>
      <c r="J1365" s="61">
        <f t="shared" si="616"/>
        <v>9500</v>
      </c>
      <c r="K1365" s="61">
        <f t="shared" si="586"/>
        <v>100</v>
      </c>
      <c r="L1365" s="61">
        <f t="shared" si="587"/>
        <v>100</v>
      </c>
    </row>
    <row r="1366" spans="1:12" ht="45">
      <c r="A1366" s="58" t="s">
        <v>222</v>
      </c>
      <c r="B1366" s="59" t="s">
        <v>522</v>
      </c>
      <c r="C1366" s="59" t="s">
        <v>19</v>
      </c>
      <c r="D1366" s="59" t="s">
        <v>95</v>
      </c>
      <c r="E1366" s="59" t="s">
        <v>560</v>
      </c>
      <c r="F1366" s="59" t="s">
        <v>223</v>
      </c>
      <c r="G1366" s="61">
        <v>9500</v>
      </c>
      <c r="H1366" s="61">
        <v>9500</v>
      </c>
      <c r="I1366" s="61">
        <v>9500</v>
      </c>
      <c r="J1366" s="61">
        <v>9500</v>
      </c>
      <c r="K1366" s="61">
        <f t="shared" si="586"/>
        <v>100</v>
      </c>
      <c r="L1366" s="61">
        <f t="shared" si="587"/>
        <v>100</v>
      </c>
    </row>
    <row r="1367" spans="1:12" ht="30">
      <c r="A1367" s="58" t="s">
        <v>561</v>
      </c>
      <c r="B1367" s="59" t="s">
        <v>522</v>
      </c>
      <c r="C1367" s="59" t="s">
        <v>19</v>
      </c>
      <c r="D1367" s="59" t="s">
        <v>95</v>
      </c>
      <c r="E1367" s="59" t="s">
        <v>562</v>
      </c>
      <c r="F1367" s="60" t="s">
        <v>0</v>
      </c>
      <c r="G1367" s="61">
        <v>500</v>
      </c>
      <c r="H1367" s="61">
        <f>H1368</f>
        <v>500</v>
      </c>
      <c r="I1367" s="61">
        <f t="shared" ref="I1367:J1368" si="617">I1368</f>
        <v>500</v>
      </c>
      <c r="J1367" s="61">
        <f t="shared" si="617"/>
        <v>500</v>
      </c>
      <c r="K1367" s="61">
        <f t="shared" si="586"/>
        <v>100</v>
      </c>
      <c r="L1367" s="61">
        <f t="shared" si="587"/>
        <v>100</v>
      </c>
    </row>
    <row r="1368" spans="1:12" ht="30">
      <c r="A1368" s="58" t="s">
        <v>64</v>
      </c>
      <c r="B1368" s="59" t="s">
        <v>522</v>
      </c>
      <c r="C1368" s="59" t="s">
        <v>19</v>
      </c>
      <c r="D1368" s="59" t="s">
        <v>95</v>
      </c>
      <c r="E1368" s="59" t="s">
        <v>562</v>
      </c>
      <c r="F1368" s="59" t="s">
        <v>65</v>
      </c>
      <c r="G1368" s="61">
        <v>500</v>
      </c>
      <c r="H1368" s="61">
        <f>H1369</f>
        <v>500</v>
      </c>
      <c r="I1368" s="61">
        <f t="shared" si="617"/>
        <v>500</v>
      </c>
      <c r="J1368" s="61">
        <f t="shared" si="617"/>
        <v>500</v>
      </c>
      <c r="K1368" s="61">
        <f t="shared" si="586"/>
        <v>100</v>
      </c>
      <c r="L1368" s="61">
        <f t="shared" si="587"/>
        <v>100</v>
      </c>
    </row>
    <row r="1369" spans="1:12" ht="30">
      <c r="A1369" s="58" t="s">
        <v>66</v>
      </c>
      <c r="B1369" s="59" t="s">
        <v>522</v>
      </c>
      <c r="C1369" s="59" t="s">
        <v>19</v>
      </c>
      <c r="D1369" s="59" t="s">
        <v>95</v>
      </c>
      <c r="E1369" s="59" t="s">
        <v>562</v>
      </c>
      <c r="F1369" s="59" t="s">
        <v>67</v>
      </c>
      <c r="G1369" s="61">
        <v>500</v>
      </c>
      <c r="H1369" s="61">
        <v>500</v>
      </c>
      <c r="I1369" s="61">
        <v>500</v>
      </c>
      <c r="J1369" s="61">
        <v>500</v>
      </c>
      <c r="K1369" s="61">
        <f t="shared" si="586"/>
        <v>100</v>
      </c>
      <c r="L1369" s="61">
        <f t="shared" si="587"/>
        <v>100</v>
      </c>
    </row>
    <row r="1370" spans="1:12" ht="30">
      <c r="A1370" s="58" t="s">
        <v>563</v>
      </c>
      <c r="B1370" s="59" t="s">
        <v>522</v>
      </c>
      <c r="C1370" s="59" t="s">
        <v>19</v>
      </c>
      <c r="D1370" s="59" t="s">
        <v>95</v>
      </c>
      <c r="E1370" s="59" t="s">
        <v>564</v>
      </c>
      <c r="F1370" s="60" t="s">
        <v>0</v>
      </c>
      <c r="G1370" s="61">
        <v>16218.7</v>
      </c>
      <c r="H1370" s="61">
        <f>H1371</f>
        <v>16218.73</v>
      </c>
      <c r="I1370" s="61">
        <f t="shared" ref="I1370:J1371" si="618">I1371</f>
        <v>16218.73</v>
      </c>
      <c r="J1370" s="61">
        <f t="shared" si="618"/>
        <v>16218.73</v>
      </c>
      <c r="K1370" s="61">
        <f t="shared" si="586"/>
        <v>100.00018497166849</v>
      </c>
      <c r="L1370" s="61">
        <f t="shared" si="587"/>
        <v>100</v>
      </c>
    </row>
    <row r="1371" spans="1:12" ht="15">
      <c r="A1371" s="58" t="s">
        <v>72</v>
      </c>
      <c r="B1371" s="59" t="s">
        <v>522</v>
      </c>
      <c r="C1371" s="59" t="s">
        <v>19</v>
      </c>
      <c r="D1371" s="59" t="s">
        <v>95</v>
      </c>
      <c r="E1371" s="59" t="s">
        <v>564</v>
      </c>
      <c r="F1371" s="59" t="s">
        <v>73</v>
      </c>
      <c r="G1371" s="61">
        <v>16218.7</v>
      </c>
      <c r="H1371" s="61">
        <f>H1372</f>
        <v>16218.73</v>
      </c>
      <c r="I1371" s="61">
        <f t="shared" si="618"/>
        <v>16218.73</v>
      </c>
      <c r="J1371" s="61">
        <f t="shared" si="618"/>
        <v>16218.73</v>
      </c>
      <c r="K1371" s="61">
        <f t="shared" si="586"/>
        <v>100.00018497166849</v>
      </c>
      <c r="L1371" s="61">
        <f t="shared" si="587"/>
        <v>100</v>
      </c>
    </row>
    <row r="1372" spans="1:12" ht="45">
      <c r="A1372" s="58" t="s">
        <v>222</v>
      </c>
      <c r="B1372" s="59" t="s">
        <v>522</v>
      </c>
      <c r="C1372" s="59" t="s">
        <v>19</v>
      </c>
      <c r="D1372" s="59" t="s">
        <v>95</v>
      </c>
      <c r="E1372" s="59" t="s">
        <v>564</v>
      </c>
      <c r="F1372" s="59" t="s">
        <v>223</v>
      </c>
      <c r="G1372" s="61">
        <v>16218.7</v>
      </c>
      <c r="H1372" s="61">
        <v>16218.73</v>
      </c>
      <c r="I1372" s="61">
        <v>16218.73</v>
      </c>
      <c r="J1372" s="61">
        <v>16218.73</v>
      </c>
      <c r="K1372" s="61">
        <f t="shared" si="586"/>
        <v>100.00018497166849</v>
      </c>
      <c r="L1372" s="61">
        <f t="shared" si="587"/>
        <v>100</v>
      </c>
    </row>
    <row r="1373" spans="1:12" ht="30">
      <c r="A1373" s="58" t="s">
        <v>565</v>
      </c>
      <c r="B1373" s="59" t="s">
        <v>522</v>
      </c>
      <c r="C1373" s="59" t="s">
        <v>19</v>
      </c>
      <c r="D1373" s="59" t="s">
        <v>95</v>
      </c>
      <c r="E1373" s="59" t="s">
        <v>566</v>
      </c>
      <c r="F1373" s="60" t="s">
        <v>0</v>
      </c>
      <c r="G1373" s="61">
        <v>2092.1999999999998</v>
      </c>
      <c r="H1373" s="61">
        <f>H1374</f>
        <v>1908.28</v>
      </c>
      <c r="I1373" s="61">
        <f t="shared" ref="I1373:J1374" si="619">I1374</f>
        <v>1908.28</v>
      </c>
      <c r="J1373" s="61">
        <f t="shared" si="619"/>
        <v>1908.28</v>
      </c>
      <c r="K1373" s="61">
        <f t="shared" si="586"/>
        <v>91.209253417455315</v>
      </c>
      <c r="L1373" s="61">
        <f t="shared" si="587"/>
        <v>100</v>
      </c>
    </row>
    <row r="1374" spans="1:12" ht="15">
      <c r="A1374" s="58" t="s">
        <v>72</v>
      </c>
      <c r="B1374" s="59" t="s">
        <v>522</v>
      </c>
      <c r="C1374" s="59" t="s">
        <v>19</v>
      </c>
      <c r="D1374" s="59" t="s">
        <v>95</v>
      </c>
      <c r="E1374" s="59" t="s">
        <v>566</v>
      </c>
      <c r="F1374" s="59" t="s">
        <v>73</v>
      </c>
      <c r="G1374" s="61">
        <v>2092.1999999999998</v>
      </c>
      <c r="H1374" s="61">
        <f>H1375</f>
        <v>1908.28</v>
      </c>
      <c r="I1374" s="61">
        <f t="shared" si="619"/>
        <v>1908.28</v>
      </c>
      <c r="J1374" s="61">
        <f t="shared" si="619"/>
        <v>1908.28</v>
      </c>
      <c r="K1374" s="61">
        <f t="shared" si="586"/>
        <v>91.209253417455315</v>
      </c>
      <c r="L1374" s="61">
        <f t="shared" si="587"/>
        <v>100</v>
      </c>
    </row>
    <row r="1375" spans="1:12" ht="45">
      <c r="A1375" s="58" t="s">
        <v>222</v>
      </c>
      <c r="B1375" s="59" t="s">
        <v>522</v>
      </c>
      <c r="C1375" s="59" t="s">
        <v>19</v>
      </c>
      <c r="D1375" s="59" t="s">
        <v>95</v>
      </c>
      <c r="E1375" s="59" t="s">
        <v>566</v>
      </c>
      <c r="F1375" s="59" t="s">
        <v>223</v>
      </c>
      <c r="G1375" s="61">
        <v>2092.1999999999998</v>
      </c>
      <c r="H1375" s="61">
        <v>1908.28</v>
      </c>
      <c r="I1375" s="61">
        <v>1908.28</v>
      </c>
      <c r="J1375" s="61">
        <v>1908.28</v>
      </c>
      <c r="K1375" s="61">
        <f t="shared" si="586"/>
        <v>91.209253417455315</v>
      </c>
      <c r="L1375" s="61">
        <f t="shared" si="587"/>
        <v>100</v>
      </c>
    </row>
    <row r="1376" spans="1:12" ht="30">
      <c r="A1376" s="58" t="s">
        <v>567</v>
      </c>
      <c r="B1376" s="59" t="s">
        <v>522</v>
      </c>
      <c r="C1376" s="59" t="s">
        <v>19</v>
      </c>
      <c r="D1376" s="59" t="s">
        <v>95</v>
      </c>
      <c r="E1376" s="59" t="s">
        <v>568</v>
      </c>
      <c r="F1376" s="60" t="s">
        <v>0</v>
      </c>
      <c r="G1376" s="61">
        <v>8902.9</v>
      </c>
      <c r="H1376" s="61">
        <f>H1377</f>
        <v>8902.8850000000002</v>
      </c>
      <c r="I1376" s="61">
        <f t="shared" ref="I1376:J1377" si="620">I1377</f>
        <v>8902.8850000000002</v>
      </c>
      <c r="J1376" s="61">
        <f t="shared" si="620"/>
        <v>8902.8850000000002</v>
      </c>
      <c r="K1376" s="61">
        <f t="shared" si="586"/>
        <v>99.999831515573575</v>
      </c>
      <c r="L1376" s="61">
        <f t="shared" si="587"/>
        <v>100</v>
      </c>
    </row>
    <row r="1377" spans="1:12" ht="15">
      <c r="A1377" s="58" t="s">
        <v>72</v>
      </c>
      <c r="B1377" s="59" t="s">
        <v>522</v>
      </c>
      <c r="C1377" s="59" t="s">
        <v>19</v>
      </c>
      <c r="D1377" s="59" t="s">
        <v>95</v>
      </c>
      <c r="E1377" s="59" t="s">
        <v>568</v>
      </c>
      <c r="F1377" s="59" t="s">
        <v>73</v>
      </c>
      <c r="G1377" s="61">
        <v>8902.9</v>
      </c>
      <c r="H1377" s="61">
        <f>H1378</f>
        <v>8902.8850000000002</v>
      </c>
      <c r="I1377" s="61">
        <f t="shared" si="620"/>
        <v>8902.8850000000002</v>
      </c>
      <c r="J1377" s="61">
        <f t="shared" si="620"/>
        <v>8902.8850000000002</v>
      </c>
      <c r="K1377" s="61">
        <f t="shared" si="586"/>
        <v>99.999831515573575</v>
      </c>
      <c r="L1377" s="61">
        <f t="shared" si="587"/>
        <v>100</v>
      </c>
    </row>
    <row r="1378" spans="1:12" ht="45">
      <c r="A1378" s="58" t="s">
        <v>222</v>
      </c>
      <c r="B1378" s="59" t="s">
        <v>522</v>
      </c>
      <c r="C1378" s="59" t="s">
        <v>19</v>
      </c>
      <c r="D1378" s="59" t="s">
        <v>95</v>
      </c>
      <c r="E1378" s="59" t="s">
        <v>568</v>
      </c>
      <c r="F1378" s="59" t="s">
        <v>223</v>
      </c>
      <c r="G1378" s="61">
        <v>8902.9</v>
      </c>
      <c r="H1378" s="61">
        <v>8902.8850000000002</v>
      </c>
      <c r="I1378" s="61">
        <v>8902.8850000000002</v>
      </c>
      <c r="J1378" s="61">
        <v>8902.8850000000002</v>
      </c>
      <c r="K1378" s="61">
        <f t="shared" si="586"/>
        <v>99.999831515573575</v>
      </c>
      <c r="L1378" s="61">
        <f t="shared" si="587"/>
        <v>100</v>
      </c>
    </row>
    <row r="1379" spans="1:12" ht="45">
      <c r="A1379" s="58" t="s">
        <v>569</v>
      </c>
      <c r="B1379" s="59" t="s">
        <v>522</v>
      </c>
      <c r="C1379" s="59" t="s">
        <v>19</v>
      </c>
      <c r="D1379" s="59" t="s">
        <v>95</v>
      </c>
      <c r="E1379" s="59" t="s">
        <v>570</v>
      </c>
      <c r="F1379" s="60" t="s">
        <v>0</v>
      </c>
      <c r="G1379" s="61">
        <v>5580.2</v>
      </c>
      <c r="H1379" s="61">
        <f>H1380</f>
        <v>5580.1580000000004</v>
      </c>
      <c r="I1379" s="61">
        <f t="shared" ref="I1379:J1380" si="621">I1380</f>
        <v>5580.1580000000004</v>
      </c>
      <c r="J1379" s="61">
        <f t="shared" si="621"/>
        <v>5580.1580000000004</v>
      </c>
      <c r="K1379" s="61">
        <f t="shared" si="586"/>
        <v>99.999247338805077</v>
      </c>
      <c r="L1379" s="61">
        <f t="shared" si="587"/>
        <v>100</v>
      </c>
    </row>
    <row r="1380" spans="1:12" ht="15">
      <c r="A1380" s="58" t="s">
        <v>72</v>
      </c>
      <c r="B1380" s="59" t="s">
        <v>522</v>
      </c>
      <c r="C1380" s="59" t="s">
        <v>19</v>
      </c>
      <c r="D1380" s="59" t="s">
        <v>95</v>
      </c>
      <c r="E1380" s="59" t="s">
        <v>570</v>
      </c>
      <c r="F1380" s="59" t="s">
        <v>73</v>
      </c>
      <c r="G1380" s="61">
        <v>5580.2</v>
      </c>
      <c r="H1380" s="61">
        <f>H1381</f>
        <v>5580.1580000000004</v>
      </c>
      <c r="I1380" s="61">
        <f t="shared" si="621"/>
        <v>5580.1580000000004</v>
      </c>
      <c r="J1380" s="61">
        <f t="shared" si="621"/>
        <v>5580.1580000000004</v>
      </c>
      <c r="K1380" s="61">
        <f t="shared" si="586"/>
        <v>99.999247338805077</v>
      </c>
      <c r="L1380" s="61">
        <f t="shared" si="587"/>
        <v>100</v>
      </c>
    </row>
    <row r="1381" spans="1:12" ht="45">
      <c r="A1381" s="58" t="s">
        <v>222</v>
      </c>
      <c r="B1381" s="59" t="s">
        <v>522</v>
      </c>
      <c r="C1381" s="59" t="s">
        <v>19</v>
      </c>
      <c r="D1381" s="59" t="s">
        <v>95</v>
      </c>
      <c r="E1381" s="59" t="s">
        <v>570</v>
      </c>
      <c r="F1381" s="59" t="s">
        <v>223</v>
      </c>
      <c r="G1381" s="61">
        <v>5580.2</v>
      </c>
      <c r="H1381" s="61">
        <v>5580.1580000000004</v>
      </c>
      <c r="I1381" s="61">
        <v>5580.1580000000004</v>
      </c>
      <c r="J1381" s="61">
        <v>5580.1580000000004</v>
      </c>
      <c r="K1381" s="61">
        <f t="shared" si="586"/>
        <v>99.999247338805077</v>
      </c>
      <c r="L1381" s="61">
        <f t="shared" si="587"/>
        <v>100</v>
      </c>
    </row>
    <row r="1382" spans="1:12" ht="45">
      <c r="A1382" s="58" t="s">
        <v>571</v>
      </c>
      <c r="B1382" s="59" t="s">
        <v>522</v>
      </c>
      <c r="C1382" s="59" t="s">
        <v>19</v>
      </c>
      <c r="D1382" s="59" t="s">
        <v>95</v>
      </c>
      <c r="E1382" s="59" t="s">
        <v>572</v>
      </c>
      <c r="F1382" s="60" t="s">
        <v>0</v>
      </c>
      <c r="G1382" s="61">
        <v>600</v>
      </c>
      <c r="H1382" s="61">
        <f>H1383</f>
        <v>551.80399999999997</v>
      </c>
      <c r="I1382" s="61">
        <f t="shared" ref="I1382:J1383" si="622">I1383</f>
        <v>551.80399999999997</v>
      </c>
      <c r="J1382" s="61">
        <f t="shared" si="622"/>
        <v>551.80399999999997</v>
      </c>
      <c r="K1382" s="61">
        <f t="shared" si="586"/>
        <v>91.967333333333329</v>
      </c>
      <c r="L1382" s="61">
        <f t="shared" si="587"/>
        <v>100</v>
      </c>
    </row>
    <row r="1383" spans="1:12" ht="15">
      <c r="A1383" s="58" t="s">
        <v>72</v>
      </c>
      <c r="B1383" s="59" t="s">
        <v>522</v>
      </c>
      <c r="C1383" s="59" t="s">
        <v>19</v>
      </c>
      <c r="D1383" s="59" t="s">
        <v>95</v>
      </c>
      <c r="E1383" s="59" t="s">
        <v>572</v>
      </c>
      <c r="F1383" s="59" t="s">
        <v>73</v>
      </c>
      <c r="G1383" s="61">
        <v>600</v>
      </c>
      <c r="H1383" s="61">
        <f>H1384</f>
        <v>551.80399999999997</v>
      </c>
      <c r="I1383" s="61">
        <f t="shared" si="622"/>
        <v>551.80399999999997</v>
      </c>
      <c r="J1383" s="61">
        <f t="shared" si="622"/>
        <v>551.80399999999997</v>
      </c>
      <c r="K1383" s="61">
        <f t="shared" si="586"/>
        <v>91.967333333333329</v>
      </c>
      <c r="L1383" s="61">
        <f t="shared" si="587"/>
        <v>100</v>
      </c>
    </row>
    <row r="1384" spans="1:12" ht="45">
      <c r="A1384" s="58" t="s">
        <v>222</v>
      </c>
      <c r="B1384" s="59" t="s">
        <v>522</v>
      </c>
      <c r="C1384" s="59" t="s">
        <v>19</v>
      </c>
      <c r="D1384" s="59" t="s">
        <v>95</v>
      </c>
      <c r="E1384" s="59" t="s">
        <v>572</v>
      </c>
      <c r="F1384" s="59" t="s">
        <v>223</v>
      </c>
      <c r="G1384" s="61">
        <v>600</v>
      </c>
      <c r="H1384" s="61">
        <v>551.80399999999997</v>
      </c>
      <c r="I1384" s="61">
        <v>551.80399999999997</v>
      </c>
      <c r="J1384" s="61">
        <v>551.80399999999997</v>
      </c>
      <c r="K1384" s="61">
        <f t="shared" si="586"/>
        <v>91.967333333333329</v>
      </c>
      <c r="L1384" s="61">
        <f t="shared" si="587"/>
        <v>100</v>
      </c>
    </row>
    <row r="1385" spans="1:12" ht="60">
      <c r="A1385" s="58" t="s">
        <v>573</v>
      </c>
      <c r="B1385" s="59" t="s">
        <v>522</v>
      </c>
      <c r="C1385" s="59" t="s">
        <v>19</v>
      </c>
      <c r="D1385" s="59" t="s">
        <v>95</v>
      </c>
      <c r="E1385" s="59" t="s">
        <v>574</v>
      </c>
      <c r="F1385" s="60" t="s">
        <v>0</v>
      </c>
      <c r="G1385" s="61">
        <v>2950</v>
      </c>
      <c r="H1385" s="61">
        <f>H1386</f>
        <v>2950</v>
      </c>
      <c r="I1385" s="61">
        <f t="shared" ref="I1385:J1386" si="623">I1386</f>
        <v>2950</v>
      </c>
      <c r="J1385" s="61">
        <f t="shared" si="623"/>
        <v>2950</v>
      </c>
      <c r="K1385" s="61">
        <f t="shared" si="586"/>
        <v>100</v>
      </c>
      <c r="L1385" s="61">
        <f t="shared" si="587"/>
        <v>100</v>
      </c>
    </row>
    <row r="1386" spans="1:12" ht="15">
      <c r="A1386" s="58" t="s">
        <v>72</v>
      </c>
      <c r="B1386" s="59" t="s">
        <v>522</v>
      </c>
      <c r="C1386" s="59" t="s">
        <v>19</v>
      </c>
      <c r="D1386" s="59" t="s">
        <v>95</v>
      </c>
      <c r="E1386" s="59" t="s">
        <v>574</v>
      </c>
      <c r="F1386" s="59" t="s">
        <v>73</v>
      </c>
      <c r="G1386" s="61">
        <v>2950</v>
      </c>
      <c r="H1386" s="61">
        <f>H1387</f>
        <v>2950</v>
      </c>
      <c r="I1386" s="61">
        <f t="shared" si="623"/>
        <v>2950</v>
      </c>
      <c r="J1386" s="61">
        <f t="shared" si="623"/>
        <v>2950</v>
      </c>
      <c r="K1386" s="61">
        <f t="shared" ref="K1386:K1449" si="624">J1386/G1386*100</f>
        <v>100</v>
      </c>
      <c r="L1386" s="61">
        <f t="shared" ref="L1386:L1449" si="625">J1386/H1386*100</f>
        <v>100</v>
      </c>
    </row>
    <row r="1387" spans="1:12" ht="45">
      <c r="A1387" s="58" t="s">
        <v>222</v>
      </c>
      <c r="B1387" s="59" t="s">
        <v>522</v>
      </c>
      <c r="C1387" s="59" t="s">
        <v>19</v>
      </c>
      <c r="D1387" s="59" t="s">
        <v>95</v>
      </c>
      <c r="E1387" s="59" t="s">
        <v>574</v>
      </c>
      <c r="F1387" s="59" t="s">
        <v>223</v>
      </c>
      <c r="G1387" s="61">
        <v>2950</v>
      </c>
      <c r="H1387" s="61">
        <v>2950</v>
      </c>
      <c r="I1387" s="61">
        <v>2950</v>
      </c>
      <c r="J1387" s="61">
        <v>2950</v>
      </c>
      <c r="K1387" s="61">
        <f t="shared" si="624"/>
        <v>100</v>
      </c>
      <c r="L1387" s="61">
        <f t="shared" si="625"/>
        <v>100</v>
      </c>
    </row>
    <row r="1388" spans="1:12" ht="45">
      <c r="A1388" s="58" t="s">
        <v>575</v>
      </c>
      <c r="B1388" s="59" t="s">
        <v>522</v>
      </c>
      <c r="C1388" s="59" t="s">
        <v>19</v>
      </c>
      <c r="D1388" s="59" t="s">
        <v>95</v>
      </c>
      <c r="E1388" s="59" t="s">
        <v>576</v>
      </c>
      <c r="F1388" s="60" t="s">
        <v>0</v>
      </c>
      <c r="G1388" s="61">
        <v>7000</v>
      </c>
      <c r="H1388" s="61">
        <f>H1389</f>
        <v>6998.8887999999997</v>
      </c>
      <c r="I1388" s="61">
        <f t="shared" ref="I1388:J1389" si="626">I1389</f>
        <v>6998.8887999999997</v>
      </c>
      <c r="J1388" s="61">
        <f t="shared" si="626"/>
        <v>6998.8887999999997</v>
      </c>
      <c r="K1388" s="61">
        <f t="shared" si="624"/>
        <v>99.98412571428571</v>
      </c>
      <c r="L1388" s="61">
        <f t="shared" si="625"/>
        <v>100</v>
      </c>
    </row>
    <row r="1389" spans="1:12" ht="15">
      <c r="A1389" s="58" t="s">
        <v>72</v>
      </c>
      <c r="B1389" s="59" t="s">
        <v>522</v>
      </c>
      <c r="C1389" s="59" t="s">
        <v>19</v>
      </c>
      <c r="D1389" s="59" t="s">
        <v>95</v>
      </c>
      <c r="E1389" s="59" t="s">
        <v>576</v>
      </c>
      <c r="F1389" s="59" t="s">
        <v>73</v>
      </c>
      <c r="G1389" s="61">
        <v>7000</v>
      </c>
      <c r="H1389" s="61">
        <f>H1390</f>
        <v>6998.8887999999997</v>
      </c>
      <c r="I1389" s="61">
        <f t="shared" si="626"/>
        <v>6998.8887999999997</v>
      </c>
      <c r="J1389" s="61">
        <f t="shared" si="626"/>
        <v>6998.8887999999997</v>
      </c>
      <c r="K1389" s="61">
        <f t="shared" si="624"/>
        <v>99.98412571428571</v>
      </c>
      <c r="L1389" s="61">
        <f t="shared" si="625"/>
        <v>100</v>
      </c>
    </row>
    <row r="1390" spans="1:12" ht="45">
      <c r="A1390" s="58" t="s">
        <v>222</v>
      </c>
      <c r="B1390" s="59" t="s">
        <v>522</v>
      </c>
      <c r="C1390" s="59" t="s">
        <v>19</v>
      </c>
      <c r="D1390" s="59" t="s">
        <v>95</v>
      </c>
      <c r="E1390" s="59" t="s">
        <v>576</v>
      </c>
      <c r="F1390" s="59" t="s">
        <v>223</v>
      </c>
      <c r="G1390" s="61">
        <v>7000</v>
      </c>
      <c r="H1390" s="61">
        <v>6998.8887999999997</v>
      </c>
      <c r="I1390" s="61">
        <v>6998.8887999999997</v>
      </c>
      <c r="J1390" s="61">
        <v>6998.8887999999997</v>
      </c>
      <c r="K1390" s="61">
        <f t="shared" si="624"/>
        <v>99.98412571428571</v>
      </c>
      <c r="L1390" s="61">
        <f t="shared" si="625"/>
        <v>100</v>
      </c>
    </row>
    <row r="1391" spans="1:12" ht="15">
      <c r="A1391" s="58" t="s">
        <v>577</v>
      </c>
      <c r="B1391" s="59" t="s">
        <v>522</v>
      </c>
      <c r="C1391" s="59" t="s">
        <v>19</v>
      </c>
      <c r="D1391" s="59" t="s">
        <v>95</v>
      </c>
      <c r="E1391" s="59" t="s">
        <v>578</v>
      </c>
      <c r="F1391" s="60" t="s">
        <v>0</v>
      </c>
      <c r="G1391" s="61">
        <v>865</v>
      </c>
      <c r="H1391" s="61">
        <f>H1392</f>
        <v>865</v>
      </c>
      <c r="I1391" s="61">
        <f t="shared" ref="I1391:J1392" si="627">I1392</f>
        <v>865</v>
      </c>
      <c r="J1391" s="61">
        <f t="shared" si="627"/>
        <v>865</v>
      </c>
      <c r="K1391" s="61">
        <f t="shared" si="624"/>
        <v>100</v>
      </c>
      <c r="L1391" s="61">
        <f t="shared" si="625"/>
        <v>100</v>
      </c>
    </row>
    <row r="1392" spans="1:12" ht="15">
      <c r="A1392" s="58" t="s">
        <v>72</v>
      </c>
      <c r="B1392" s="59" t="s">
        <v>522</v>
      </c>
      <c r="C1392" s="59" t="s">
        <v>19</v>
      </c>
      <c r="D1392" s="59" t="s">
        <v>95</v>
      </c>
      <c r="E1392" s="59" t="s">
        <v>578</v>
      </c>
      <c r="F1392" s="59" t="s">
        <v>73</v>
      </c>
      <c r="G1392" s="61">
        <v>865</v>
      </c>
      <c r="H1392" s="61">
        <f>H1393</f>
        <v>865</v>
      </c>
      <c r="I1392" s="61">
        <f t="shared" si="627"/>
        <v>865</v>
      </c>
      <c r="J1392" s="61">
        <f t="shared" si="627"/>
        <v>865</v>
      </c>
      <c r="K1392" s="61">
        <f t="shared" si="624"/>
        <v>100</v>
      </c>
      <c r="L1392" s="61">
        <f t="shared" si="625"/>
        <v>100</v>
      </c>
    </row>
    <row r="1393" spans="1:12" ht="45">
      <c r="A1393" s="58" t="s">
        <v>222</v>
      </c>
      <c r="B1393" s="59" t="s">
        <v>522</v>
      </c>
      <c r="C1393" s="59" t="s">
        <v>19</v>
      </c>
      <c r="D1393" s="59" t="s">
        <v>95</v>
      </c>
      <c r="E1393" s="59" t="s">
        <v>578</v>
      </c>
      <c r="F1393" s="59" t="s">
        <v>223</v>
      </c>
      <c r="G1393" s="61">
        <v>865</v>
      </c>
      <c r="H1393" s="61">
        <v>865</v>
      </c>
      <c r="I1393" s="61">
        <v>865</v>
      </c>
      <c r="J1393" s="61">
        <v>865</v>
      </c>
      <c r="K1393" s="61">
        <f t="shared" si="624"/>
        <v>100</v>
      </c>
      <c r="L1393" s="61">
        <f t="shared" si="625"/>
        <v>100</v>
      </c>
    </row>
    <row r="1394" spans="1:12" ht="30">
      <c r="A1394" s="58" t="s">
        <v>579</v>
      </c>
      <c r="B1394" s="59" t="s">
        <v>522</v>
      </c>
      <c r="C1394" s="59" t="s">
        <v>19</v>
      </c>
      <c r="D1394" s="59" t="s">
        <v>95</v>
      </c>
      <c r="E1394" s="59" t="s">
        <v>580</v>
      </c>
      <c r="F1394" s="60" t="s">
        <v>0</v>
      </c>
      <c r="G1394" s="61">
        <v>311036.3</v>
      </c>
      <c r="H1394" s="61">
        <f>H1395</f>
        <v>311036.31320999999</v>
      </c>
      <c r="I1394" s="61">
        <f t="shared" ref="I1394:J1395" si="628">I1395</f>
        <v>311036.31320999999</v>
      </c>
      <c r="J1394" s="61">
        <f t="shared" si="628"/>
        <v>311036.31320999999</v>
      </c>
      <c r="K1394" s="61">
        <f t="shared" si="624"/>
        <v>100.0000042470927</v>
      </c>
      <c r="L1394" s="61">
        <f t="shared" si="625"/>
        <v>100</v>
      </c>
    </row>
    <row r="1395" spans="1:12" ht="15">
      <c r="A1395" s="58" t="s">
        <v>72</v>
      </c>
      <c r="B1395" s="59" t="s">
        <v>522</v>
      </c>
      <c r="C1395" s="59" t="s">
        <v>19</v>
      </c>
      <c r="D1395" s="59" t="s">
        <v>95</v>
      </c>
      <c r="E1395" s="59" t="s">
        <v>580</v>
      </c>
      <c r="F1395" s="59" t="s">
        <v>73</v>
      </c>
      <c r="G1395" s="61">
        <v>311036.3</v>
      </c>
      <c r="H1395" s="61">
        <f>H1396</f>
        <v>311036.31320999999</v>
      </c>
      <c r="I1395" s="61">
        <f t="shared" si="628"/>
        <v>311036.31320999999</v>
      </c>
      <c r="J1395" s="61">
        <f t="shared" si="628"/>
        <v>311036.31320999999</v>
      </c>
      <c r="K1395" s="61">
        <f t="shared" si="624"/>
        <v>100.0000042470927</v>
      </c>
      <c r="L1395" s="61">
        <f t="shared" si="625"/>
        <v>100</v>
      </c>
    </row>
    <row r="1396" spans="1:12" ht="45">
      <c r="A1396" s="58" t="s">
        <v>222</v>
      </c>
      <c r="B1396" s="59" t="s">
        <v>522</v>
      </c>
      <c r="C1396" s="59" t="s">
        <v>19</v>
      </c>
      <c r="D1396" s="59" t="s">
        <v>95</v>
      </c>
      <c r="E1396" s="59" t="s">
        <v>580</v>
      </c>
      <c r="F1396" s="59" t="s">
        <v>223</v>
      </c>
      <c r="G1396" s="61">
        <v>311036.3</v>
      </c>
      <c r="H1396" s="61">
        <v>311036.31320999999</v>
      </c>
      <c r="I1396" s="61">
        <v>311036.31320999999</v>
      </c>
      <c r="J1396" s="61">
        <v>311036.31320999999</v>
      </c>
      <c r="K1396" s="61">
        <f t="shared" si="624"/>
        <v>100.0000042470927</v>
      </c>
      <c r="L1396" s="61">
        <f t="shared" si="625"/>
        <v>100</v>
      </c>
    </row>
    <row r="1397" spans="1:12" ht="35.25" customHeight="1">
      <c r="A1397" s="58" t="s">
        <v>581</v>
      </c>
      <c r="B1397" s="59" t="s">
        <v>522</v>
      </c>
      <c r="C1397" s="59" t="s">
        <v>19</v>
      </c>
      <c r="D1397" s="59" t="s">
        <v>95</v>
      </c>
      <c r="E1397" s="59" t="s">
        <v>582</v>
      </c>
      <c r="F1397" s="60" t="s">
        <v>0</v>
      </c>
      <c r="G1397" s="61">
        <v>346</v>
      </c>
      <c r="H1397" s="61">
        <f>H1398</f>
        <v>346</v>
      </c>
      <c r="I1397" s="61">
        <f t="shared" ref="I1397:J1398" si="629">I1398</f>
        <v>346</v>
      </c>
      <c r="J1397" s="61">
        <f t="shared" si="629"/>
        <v>346</v>
      </c>
      <c r="K1397" s="61">
        <f t="shared" si="624"/>
        <v>100</v>
      </c>
      <c r="L1397" s="61">
        <f t="shared" si="625"/>
        <v>100</v>
      </c>
    </row>
    <row r="1398" spans="1:12" ht="15">
      <c r="A1398" s="58" t="s">
        <v>72</v>
      </c>
      <c r="B1398" s="59" t="s">
        <v>522</v>
      </c>
      <c r="C1398" s="59" t="s">
        <v>19</v>
      </c>
      <c r="D1398" s="59" t="s">
        <v>95</v>
      </c>
      <c r="E1398" s="59" t="s">
        <v>582</v>
      </c>
      <c r="F1398" s="59" t="s">
        <v>73</v>
      </c>
      <c r="G1398" s="61">
        <v>346</v>
      </c>
      <c r="H1398" s="61">
        <f>H1399</f>
        <v>346</v>
      </c>
      <c r="I1398" s="61">
        <f t="shared" si="629"/>
        <v>346</v>
      </c>
      <c r="J1398" s="61">
        <f t="shared" si="629"/>
        <v>346</v>
      </c>
      <c r="K1398" s="61">
        <f t="shared" si="624"/>
        <v>100</v>
      </c>
      <c r="L1398" s="61">
        <f t="shared" si="625"/>
        <v>100</v>
      </c>
    </row>
    <row r="1399" spans="1:12" ht="45">
      <c r="A1399" s="58" t="s">
        <v>222</v>
      </c>
      <c r="B1399" s="59" t="s">
        <v>522</v>
      </c>
      <c r="C1399" s="59" t="s">
        <v>19</v>
      </c>
      <c r="D1399" s="59" t="s">
        <v>95</v>
      </c>
      <c r="E1399" s="59" t="s">
        <v>582</v>
      </c>
      <c r="F1399" s="59" t="s">
        <v>223</v>
      </c>
      <c r="G1399" s="61">
        <v>346</v>
      </c>
      <c r="H1399" s="61">
        <v>346</v>
      </c>
      <c r="I1399" s="61">
        <v>346</v>
      </c>
      <c r="J1399" s="61">
        <v>346</v>
      </c>
      <c r="K1399" s="61">
        <f t="shared" si="624"/>
        <v>100</v>
      </c>
      <c r="L1399" s="61">
        <f t="shared" si="625"/>
        <v>100</v>
      </c>
    </row>
    <row r="1400" spans="1:12" ht="60">
      <c r="A1400" s="58" t="s">
        <v>583</v>
      </c>
      <c r="B1400" s="59" t="s">
        <v>522</v>
      </c>
      <c r="C1400" s="59" t="s">
        <v>19</v>
      </c>
      <c r="D1400" s="59" t="s">
        <v>95</v>
      </c>
      <c r="E1400" s="59" t="s">
        <v>584</v>
      </c>
      <c r="F1400" s="60" t="s">
        <v>0</v>
      </c>
      <c r="G1400" s="61">
        <v>8096</v>
      </c>
      <c r="H1400" s="61">
        <f>H1401</f>
        <v>2585.7419199999999</v>
      </c>
      <c r="I1400" s="61">
        <f t="shared" ref="I1400:J1401" si="630">I1401</f>
        <v>2585.7419199999999</v>
      </c>
      <c r="J1400" s="61">
        <f t="shared" si="630"/>
        <v>2585.7419199999999</v>
      </c>
      <c r="K1400" s="61">
        <f t="shared" si="624"/>
        <v>31.938511857707507</v>
      </c>
      <c r="L1400" s="61">
        <f t="shared" si="625"/>
        <v>100</v>
      </c>
    </row>
    <row r="1401" spans="1:12" ht="15">
      <c r="A1401" s="58" t="s">
        <v>72</v>
      </c>
      <c r="B1401" s="59" t="s">
        <v>522</v>
      </c>
      <c r="C1401" s="59" t="s">
        <v>19</v>
      </c>
      <c r="D1401" s="59" t="s">
        <v>95</v>
      </c>
      <c r="E1401" s="59" t="s">
        <v>584</v>
      </c>
      <c r="F1401" s="59" t="s">
        <v>73</v>
      </c>
      <c r="G1401" s="61">
        <v>8096</v>
      </c>
      <c r="H1401" s="61">
        <f>H1402</f>
        <v>2585.7419199999999</v>
      </c>
      <c r="I1401" s="61">
        <f t="shared" si="630"/>
        <v>2585.7419199999999</v>
      </c>
      <c r="J1401" s="61">
        <f t="shared" si="630"/>
        <v>2585.7419199999999</v>
      </c>
      <c r="K1401" s="61">
        <f t="shared" si="624"/>
        <v>31.938511857707507</v>
      </c>
      <c r="L1401" s="61">
        <f t="shared" si="625"/>
        <v>100</v>
      </c>
    </row>
    <row r="1402" spans="1:12" ht="45">
      <c r="A1402" s="58" t="s">
        <v>222</v>
      </c>
      <c r="B1402" s="59" t="s">
        <v>522</v>
      </c>
      <c r="C1402" s="59" t="s">
        <v>19</v>
      </c>
      <c r="D1402" s="59" t="s">
        <v>95</v>
      </c>
      <c r="E1402" s="59" t="s">
        <v>584</v>
      </c>
      <c r="F1402" s="59" t="s">
        <v>223</v>
      </c>
      <c r="G1402" s="61">
        <v>8096</v>
      </c>
      <c r="H1402" s="61">
        <v>2585.7419199999999</v>
      </c>
      <c r="I1402" s="61">
        <v>2585.7419199999999</v>
      </c>
      <c r="J1402" s="61">
        <v>2585.7419199999999</v>
      </c>
      <c r="K1402" s="61">
        <f t="shared" si="624"/>
        <v>31.938511857707507</v>
      </c>
      <c r="L1402" s="61">
        <f t="shared" si="625"/>
        <v>100</v>
      </c>
    </row>
    <row r="1403" spans="1:12" ht="45">
      <c r="A1403" s="58" t="s">
        <v>585</v>
      </c>
      <c r="B1403" s="59" t="s">
        <v>522</v>
      </c>
      <c r="C1403" s="59" t="s">
        <v>19</v>
      </c>
      <c r="D1403" s="59" t="s">
        <v>95</v>
      </c>
      <c r="E1403" s="59" t="s">
        <v>586</v>
      </c>
      <c r="F1403" s="60" t="s">
        <v>0</v>
      </c>
      <c r="G1403" s="61">
        <v>350</v>
      </c>
      <c r="H1403" s="61">
        <f>H1404</f>
        <v>347.839</v>
      </c>
      <c r="I1403" s="61">
        <f t="shared" ref="I1403:J1404" si="631">I1404</f>
        <v>347.839</v>
      </c>
      <c r="J1403" s="61">
        <f t="shared" si="631"/>
        <v>347.839</v>
      </c>
      <c r="K1403" s="61">
        <f t="shared" si="624"/>
        <v>99.382571428571424</v>
      </c>
      <c r="L1403" s="61">
        <f t="shared" si="625"/>
        <v>100</v>
      </c>
    </row>
    <row r="1404" spans="1:12" ht="15">
      <c r="A1404" s="58" t="s">
        <v>72</v>
      </c>
      <c r="B1404" s="59" t="s">
        <v>522</v>
      </c>
      <c r="C1404" s="59" t="s">
        <v>19</v>
      </c>
      <c r="D1404" s="59" t="s">
        <v>95</v>
      </c>
      <c r="E1404" s="59" t="s">
        <v>586</v>
      </c>
      <c r="F1404" s="59" t="s">
        <v>73</v>
      </c>
      <c r="G1404" s="61">
        <v>350</v>
      </c>
      <c r="H1404" s="61">
        <f>H1405</f>
        <v>347.839</v>
      </c>
      <c r="I1404" s="61">
        <f t="shared" si="631"/>
        <v>347.839</v>
      </c>
      <c r="J1404" s="61">
        <f t="shared" si="631"/>
        <v>347.839</v>
      </c>
      <c r="K1404" s="61">
        <f t="shared" si="624"/>
        <v>99.382571428571424</v>
      </c>
      <c r="L1404" s="61">
        <f t="shared" si="625"/>
        <v>100</v>
      </c>
    </row>
    <row r="1405" spans="1:12" ht="45">
      <c r="A1405" s="58" t="s">
        <v>222</v>
      </c>
      <c r="B1405" s="59" t="s">
        <v>522</v>
      </c>
      <c r="C1405" s="59" t="s">
        <v>19</v>
      </c>
      <c r="D1405" s="59" t="s">
        <v>95</v>
      </c>
      <c r="E1405" s="59" t="s">
        <v>586</v>
      </c>
      <c r="F1405" s="59" t="s">
        <v>223</v>
      </c>
      <c r="G1405" s="61">
        <v>350</v>
      </c>
      <c r="H1405" s="61">
        <v>347.839</v>
      </c>
      <c r="I1405" s="61">
        <v>347.839</v>
      </c>
      <c r="J1405" s="61">
        <v>347.839</v>
      </c>
      <c r="K1405" s="61">
        <f t="shared" si="624"/>
        <v>99.382571428571424</v>
      </c>
      <c r="L1405" s="61">
        <f t="shared" si="625"/>
        <v>100</v>
      </c>
    </row>
    <row r="1406" spans="1:12" ht="15">
      <c r="A1406" s="58" t="s">
        <v>587</v>
      </c>
      <c r="B1406" s="59" t="s">
        <v>522</v>
      </c>
      <c r="C1406" s="59" t="s">
        <v>19</v>
      </c>
      <c r="D1406" s="59" t="s">
        <v>95</v>
      </c>
      <c r="E1406" s="59" t="s">
        <v>588</v>
      </c>
      <c r="F1406" s="60" t="s">
        <v>0</v>
      </c>
      <c r="G1406" s="61">
        <v>6000</v>
      </c>
      <c r="H1406" s="61">
        <f>H1407</f>
        <v>6000</v>
      </c>
      <c r="I1406" s="61">
        <f t="shared" ref="I1406:J1407" si="632">I1407</f>
        <v>6000</v>
      </c>
      <c r="J1406" s="61">
        <f t="shared" si="632"/>
        <v>6000</v>
      </c>
      <c r="K1406" s="61">
        <f t="shared" si="624"/>
        <v>100</v>
      </c>
      <c r="L1406" s="61">
        <f t="shared" si="625"/>
        <v>100</v>
      </c>
    </row>
    <row r="1407" spans="1:12" ht="15">
      <c r="A1407" s="58" t="s">
        <v>72</v>
      </c>
      <c r="B1407" s="59" t="s">
        <v>522</v>
      </c>
      <c r="C1407" s="59" t="s">
        <v>19</v>
      </c>
      <c r="D1407" s="59" t="s">
        <v>95</v>
      </c>
      <c r="E1407" s="59" t="s">
        <v>588</v>
      </c>
      <c r="F1407" s="59" t="s">
        <v>73</v>
      </c>
      <c r="G1407" s="61">
        <v>6000</v>
      </c>
      <c r="H1407" s="61">
        <f>H1408</f>
        <v>6000</v>
      </c>
      <c r="I1407" s="61">
        <f t="shared" si="632"/>
        <v>6000</v>
      </c>
      <c r="J1407" s="61">
        <f t="shared" si="632"/>
        <v>6000</v>
      </c>
      <c r="K1407" s="61">
        <f t="shared" si="624"/>
        <v>100</v>
      </c>
      <c r="L1407" s="61">
        <f t="shared" si="625"/>
        <v>100</v>
      </c>
    </row>
    <row r="1408" spans="1:12" ht="45">
      <c r="A1408" s="58" t="s">
        <v>222</v>
      </c>
      <c r="B1408" s="59" t="s">
        <v>522</v>
      </c>
      <c r="C1408" s="59" t="s">
        <v>19</v>
      </c>
      <c r="D1408" s="59" t="s">
        <v>95</v>
      </c>
      <c r="E1408" s="59" t="s">
        <v>588</v>
      </c>
      <c r="F1408" s="59" t="s">
        <v>223</v>
      </c>
      <c r="G1408" s="61">
        <v>6000</v>
      </c>
      <c r="H1408" s="61">
        <v>6000</v>
      </c>
      <c r="I1408" s="61">
        <v>6000</v>
      </c>
      <c r="J1408" s="61">
        <v>6000</v>
      </c>
      <c r="K1408" s="61">
        <f t="shared" si="624"/>
        <v>100</v>
      </c>
      <c r="L1408" s="61">
        <f t="shared" si="625"/>
        <v>100</v>
      </c>
    </row>
    <row r="1409" spans="1:12" ht="20.25" customHeight="1">
      <c r="A1409" s="58" t="s">
        <v>589</v>
      </c>
      <c r="B1409" s="59" t="s">
        <v>522</v>
      </c>
      <c r="C1409" s="59" t="s">
        <v>19</v>
      </c>
      <c r="D1409" s="59" t="s">
        <v>95</v>
      </c>
      <c r="E1409" s="59" t="s">
        <v>590</v>
      </c>
      <c r="F1409" s="60" t="s">
        <v>0</v>
      </c>
      <c r="G1409" s="61">
        <v>12000</v>
      </c>
      <c r="H1409" s="61">
        <f>H1410</f>
        <v>12000</v>
      </c>
      <c r="I1409" s="61">
        <f t="shared" ref="I1409:J1410" si="633">I1410</f>
        <v>12000</v>
      </c>
      <c r="J1409" s="61">
        <f t="shared" si="633"/>
        <v>12000</v>
      </c>
      <c r="K1409" s="61">
        <f t="shared" si="624"/>
        <v>100</v>
      </c>
      <c r="L1409" s="61">
        <f t="shared" si="625"/>
        <v>100</v>
      </c>
    </row>
    <row r="1410" spans="1:12" ht="15">
      <c r="A1410" s="58" t="s">
        <v>72</v>
      </c>
      <c r="B1410" s="59" t="s">
        <v>522</v>
      </c>
      <c r="C1410" s="59" t="s">
        <v>19</v>
      </c>
      <c r="D1410" s="59" t="s">
        <v>95</v>
      </c>
      <c r="E1410" s="59" t="s">
        <v>590</v>
      </c>
      <c r="F1410" s="59" t="s">
        <v>73</v>
      </c>
      <c r="G1410" s="61">
        <v>12000</v>
      </c>
      <c r="H1410" s="61">
        <f>H1411</f>
        <v>12000</v>
      </c>
      <c r="I1410" s="61">
        <f t="shared" si="633"/>
        <v>12000</v>
      </c>
      <c r="J1410" s="61">
        <f t="shared" si="633"/>
        <v>12000</v>
      </c>
      <c r="K1410" s="61">
        <f t="shared" si="624"/>
        <v>100</v>
      </c>
      <c r="L1410" s="61">
        <f t="shared" si="625"/>
        <v>100</v>
      </c>
    </row>
    <row r="1411" spans="1:12" ht="45">
      <c r="A1411" s="58" t="s">
        <v>222</v>
      </c>
      <c r="B1411" s="59" t="s">
        <v>522</v>
      </c>
      <c r="C1411" s="59" t="s">
        <v>19</v>
      </c>
      <c r="D1411" s="59" t="s">
        <v>95</v>
      </c>
      <c r="E1411" s="59" t="s">
        <v>590</v>
      </c>
      <c r="F1411" s="59" t="s">
        <v>223</v>
      </c>
      <c r="G1411" s="61">
        <v>12000</v>
      </c>
      <c r="H1411" s="61">
        <v>12000</v>
      </c>
      <c r="I1411" s="61">
        <v>12000</v>
      </c>
      <c r="J1411" s="61">
        <v>12000</v>
      </c>
      <c r="K1411" s="61">
        <f t="shared" si="624"/>
        <v>100</v>
      </c>
      <c r="L1411" s="61">
        <f t="shared" si="625"/>
        <v>100</v>
      </c>
    </row>
    <row r="1412" spans="1:12" ht="45">
      <c r="A1412" s="58" t="s">
        <v>591</v>
      </c>
      <c r="B1412" s="59" t="s">
        <v>522</v>
      </c>
      <c r="C1412" s="59" t="s">
        <v>19</v>
      </c>
      <c r="D1412" s="59" t="s">
        <v>95</v>
      </c>
      <c r="E1412" s="59" t="s">
        <v>592</v>
      </c>
      <c r="F1412" s="60" t="s">
        <v>0</v>
      </c>
      <c r="G1412" s="61">
        <v>50</v>
      </c>
      <c r="H1412" s="61">
        <f>H1413</f>
        <v>41.387999999999998</v>
      </c>
      <c r="I1412" s="61">
        <f t="shared" ref="I1412:J1413" si="634">I1413</f>
        <v>41.387999999999998</v>
      </c>
      <c r="J1412" s="61">
        <f t="shared" si="634"/>
        <v>41.387999999999998</v>
      </c>
      <c r="K1412" s="61">
        <f t="shared" si="624"/>
        <v>82.775999999999996</v>
      </c>
      <c r="L1412" s="61">
        <f t="shared" si="625"/>
        <v>100</v>
      </c>
    </row>
    <row r="1413" spans="1:12" ht="15">
      <c r="A1413" s="58" t="s">
        <v>72</v>
      </c>
      <c r="B1413" s="59" t="s">
        <v>522</v>
      </c>
      <c r="C1413" s="59" t="s">
        <v>19</v>
      </c>
      <c r="D1413" s="59" t="s">
        <v>95</v>
      </c>
      <c r="E1413" s="59" t="s">
        <v>592</v>
      </c>
      <c r="F1413" s="59" t="s">
        <v>73</v>
      </c>
      <c r="G1413" s="61">
        <v>50</v>
      </c>
      <c r="H1413" s="61">
        <f>H1414</f>
        <v>41.387999999999998</v>
      </c>
      <c r="I1413" s="61">
        <f t="shared" si="634"/>
        <v>41.387999999999998</v>
      </c>
      <c r="J1413" s="61">
        <f t="shared" si="634"/>
        <v>41.387999999999998</v>
      </c>
      <c r="K1413" s="61">
        <f t="shared" si="624"/>
        <v>82.775999999999996</v>
      </c>
      <c r="L1413" s="61">
        <f t="shared" si="625"/>
        <v>100</v>
      </c>
    </row>
    <row r="1414" spans="1:12" ht="45">
      <c r="A1414" s="58" t="s">
        <v>222</v>
      </c>
      <c r="B1414" s="59" t="s">
        <v>522</v>
      </c>
      <c r="C1414" s="59" t="s">
        <v>19</v>
      </c>
      <c r="D1414" s="59" t="s">
        <v>95</v>
      </c>
      <c r="E1414" s="59" t="s">
        <v>592</v>
      </c>
      <c r="F1414" s="59" t="s">
        <v>223</v>
      </c>
      <c r="G1414" s="61">
        <v>50</v>
      </c>
      <c r="H1414" s="61">
        <v>41.387999999999998</v>
      </c>
      <c r="I1414" s="61">
        <v>41.387999999999998</v>
      </c>
      <c r="J1414" s="61">
        <v>41.387999999999998</v>
      </c>
      <c r="K1414" s="61">
        <f t="shared" si="624"/>
        <v>82.775999999999996</v>
      </c>
      <c r="L1414" s="61">
        <f t="shared" si="625"/>
        <v>100</v>
      </c>
    </row>
    <row r="1415" spans="1:12" ht="60">
      <c r="A1415" s="58" t="s">
        <v>593</v>
      </c>
      <c r="B1415" s="59" t="s">
        <v>522</v>
      </c>
      <c r="C1415" s="59" t="s">
        <v>19</v>
      </c>
      <c r="D1415" s="59" t="s">
        <v>95</v>
      </c>
      <c r="E1415" s="59" t="s">
        <v>594</v>
      </c>
      <c r="F1415" s="60" t="s">
        <v>0</v>
      </c>
      <c r="G1415" s="61">
        <v>100</v>
      </c>
      <c r="H1415" s="61">
        <f>H1416</f>
        <v>20</v>
      </c>
      <c r="I1415" s="61">
        <f t="shared" ref="I1415:J1416" si="635">I1416</f>
        <v>20</v>
      </c>
      <c r="J1415" s="61">
        <f t="shared" si="635"/>
        <v>20</v>
      </c>
      <c r="K1415" s="61">
        <f t="shared" si="624"/>
        <v>20</v>
      </c>
      <c r="L1415" s="61">
        <f t="shared" si="625"/>
        <v>100</v>
      </c>
    </row>
    <row r="1416" spans="1:12" ht="15">
      <c r="A1416" s="58" t="s">
        <v>72</v>
      </c>
      <c r="B1416" s="59" t="s">
        <v>522</v>
      </c>
      <c r="C1416" s="59" t="s">
        <v>19</v>
      </c>
      <c r="D1416" s="59" t="s">
        <v>95</v>
      </c>
      <c r="E1416" s="59" t="s">
        <v>594</v>
      </c>
      <c r="F1416" s="59" t="s">
        <v>73</v>
      </c>
      <c r="G1416" s="61">
        <v>100</v>
      </c>
      <c r="H1416" s="61">
        <f>H1417</f>
        <v>20</v>
      </c>
      <c r="I1416" s="61">
        <f t="shared" si="635"/>
        <v>20</v>
      </c>
      <c r="J1416" s="61">
        <f t="shared" si="635"/>
        <v>20</v>
      </c>
      <c r="K1416" s="61">
        <f t="shared" si="624"/>
        <v>20</v>
      </c>
      <c r="L1416" s="61">
        <f t="shared" si="625"/>
        <v>100</v>
      </c>
    </row>
    <row r="1417" spans="1:12" ht="45">
      <c r="A1417" s="58" t="s">
        <v>222</v>
      </c>
      <c r="B1417" s="59" t="s">
        <v>522</v>
      </c>
      <c r="C1417" s="59" t="s">
        <v>19</v>
      </c>
      <c r="D1417" s="59" t="s">
        <v>95</v>
      </c>
      <c r="E1417" s="59" t="s">
        <v>594</v>
      </c>
      <c r="F1417" s="59" t="s">
        <v>223</v>
      </c>
      <c r="G1417" s="61">
        <v>100</v>
      </c>
      <c r="H1417" s="61">
        <v>20</v>
      </c>
      <c r="I1417" s="61">
        <v>20</v>
      </c>
      <c r="J1417" s="61">
        <v>20</v>
      </c>
      <c r="K1417" s="61">
        <f t="shared" si="624"/>
        <v>20</v>
      </c>
      <c r="L1417" s="61">
        <f t="shared" si="625"/>
        <v>100</v>
      </c>
    </row>
    <row r="1418" spans="1:12" ht="45">
      <c r="A1418" s="58" t="s">
        <v>595</v>
      </c>
      <c r="B1418" s="59" t="s">
        <v>522</v>
      </c>
      <c r="C1418" s="59" t="s">
        <v>19</v>
      </c>
      <c r="D1418" s="59" t="s">
        <v>95</v>
      </c>
      <c r="E1418" s="59" t="s">
        <v>596</v>
      </c>
      <c r="F1418" s="60" t="s">
        <v>0</v>
      </c>
      <c r="G1418" s="61">
        <v>1873.3</v>
      </c>
      <c r="H1418" s="61">
        <f>H1419</f>
        <v>1873.27</v>
      </c>
      <c r="I1418" s="61">
        <f t="shared" ref="I1418:J1419" si="636">I1419</f>
        <v>1873.27</v>
      </c>
      <c r="J1418" s="61">
        <f t="shared" si="636"/>
        <v>1873.27</v>
      </c>
      <c r="K1418" s="61">
        <f t="shared" si="624"/>
        <v>99.998398548016866</v>
      </c>
      <c r="L1418" s="61">
        <f t="shared" si="625"/>
        <v>100</v>
      </c>
    </row>
    <row r="1419" spans="1:12" ht="15">
      <c r="A1419" s="58" t="s">
        <v>72</v>
      </c>
      <c r="B1419" s="59" t="s">
        <v>522</v>
      </c>
      <c r="C1419" s="59" t="s">
        <v>19</v>
      </c>
      <c r="D1419" s="59" t="s">
        <v>95</v>
      </c>
      <c r="E1419" s="59" t="s">
        <v>596</v>
      </c>
      <c r="F1419" s="59" t="s">
        <v>73</v>
      </c>
      <c r="G1419" s="61">
        <v>1873.3</v>
      </c>
      <c r="H1419" s="61">
        <f>H1420</f>
        <v>1873.27</v>
      </c>
      <c r="I1419" s="61">
        <f t="shared" si="636"/>
        <v>1873.27</v>
      </c>
      <c r="J1419" s="61">
        <f t="shared" si="636"/>
        <v>1873.27</v>
      </c>
      <c r="K1419" s="61">
        <f t="shared" si="624"/>
        <v>99.998398548016866</v>
      </c>
      <c r="L1419" s="61">
        <f t="shared" si="625"/>
        <v>100</v>
      </c>
    </row>
    <row r="1420" spans="1:12" ht="45">
      <c r="A1420" s="58" t="s">
        <v>222</v>
      </c>
      <c r="B1420" s="59" t="s">
        <v>522</v>
      </c>
      <c r="C1420" s="59" t="s">
        <v>19</v>
      </c>
      <c r="D1420" s="59" t="s">
        <v>95</v>
      </c>
      <c r="E1420" s="59" t="s">
        <v>596</v>
      </c>
      <c r="F1420" s="59" t="s">
        <v>223</v>
      </c>
      <c r="G1420" s="61">
        <v>1873.3</v>
      </c>
      <c r="H1420" s="61">
        <v>1873.27</v>
      </c>
      <c r="I1420" s="61">
        <v>1873.27</v>
      </c>
      <c r="J1420" s="61">
        <v>1873.27</v>
      </c>
      <c r="K1420" s="61">
        <f t="shared" si="624"/>
        <v>99.998398548016866</v>
      </c>
      <c r="L1420" s="61">
        <f t="shared" si="625"/>
        <v>100</v>
      </c>
    </row>
    <row r="1421" spans="1:12" ht="60">
      <c r="A1421" s="58" t="s">
        <v>597</v>
      </c>
      <c r="B1421" s="59" t="s">
        <v>522</v>
      </c>
      <c r="C1421" s="59" t="s">
        <v>19</v>
      </c>
      <c r="D1421" s="59" t="s">
        <v>95</v>
      </c>
      <c r="E1421" s="59" t="s">
        <v>598</v>
      </c>
      <c r="F1421" s="60" t="s">
        <v>0</v>
      </c>
      <c r="G1421" s="61">
        <v>500</v>
      </c>
      <c r="H1421" s="61">
        <f>H1422</f>
        <v>500</v>
      </c>
      <c r="I1421" s="61">
        <f t="shared" ref="I1421:J1422" si="637">I1422</f>
        <v>500</v>
      </c>
      <c r="J1421" s="61">
        <f t="shared" si="637"/>
        <v>500</v>
      </c>
      <c r="K1421" s="61">
        <f t="shared" si="624"/>
        <v>100</v>
      </c>
      <c r="L1421" s="61">
        <f t="shared" si="625"/>
        <v>100</v>
      </c>
    </row>
    <row r="1422" spans="1:12" ht="15">
      <c r="A1422" s="58" t="s">
        <v>72</v>
      </c>
      <c r="B1422" s="59" t="s">
        <v>522</v>
      </c>
      <c r="C1422" s="59" t="s">
        <v>19</v>
      </c>
      <c r="D1422" s="59" t="s">
        <v>95</v>
      </c>
      <c r="E1422" s="59" t="s">
        <v>598</v>
      </c>
      <c r="F1422" s="59" t="s">
        <v>73</v>
      </c>
      <c r="G1422" s="61">
        <v>500</v>
      </c>
      <c r="H1422" s="61">
        <f>H1423</f>
        <v>500</v>
      </c>
      <c r="I1422" s="61">
        <f t="shared" si="637"/>
        <v>500</v>
      </c>
      <c r="J1422" s="61">
        <f t="shared" si="637"/>
        <v>500</v>
      </c>
      <c r="K1422" s="61">
        <f t="shared" si="624"/>
        <v>100</v>
      </c>
      <c r="L1422" s="61">
        <f t="shared" si="625"/>
        <v>100</v>
      </c>
    </row>
    <row r="1423" spans="1:12" ht="45">
      <c r="A1423" s="58" t="s">
        <v>222</v>
      </c>
      <c r="B1423" s="59" t="s">
        <v>522</v>
      </c>
      <c r="C1423" s="59" t="s">
        <v>19</v>
      </c>
      <c r="D1423" s="59" t="s">
        <v>95</v>
      </c>
      <c r="E1423" s="59" t="s">
        <v>598</v>
      </c>
      <c r="F1423" s="59" t="s">
        <v>223</v>
      </c>
      <c r="G1423" s="61">
        <v>500</v>
      </c>
      <c r="H1423" s="61">
        <v>500</v>
      </c>
      <c r="I1423" s="61">
        <v>500</v>
      </c>
      <c r="J1423" s="61">
        <v>500</v>
      </c>
      <c r="K1423" s="61">
        <f t="shared" si="624"/>
        <v>100</v>
      </c>
      <c r="L1423" s="61">
        <f t="shared" si="625"/>
        <v>100</v>
      </c>
    </row>
    <row r="1424" spans="1:12" ht="45">
      <c r="A1424" s="58" t="s">
        <v>599</v>
      </c>
      <c r="B1424" s="59" t="s">
        <v>522</v>
      </c>
      <c r="C1424" s="59" t="s">
        <v>19</v>
      </c>
      <c r="D1424" s="59" t="s">
        <v>95</v>
      </c>
      <c r="E1424" s="59" t="s">
        <v>600</v>
      </c>
      <c r="F1424" s="60" t="s">
        <v>0</v>
      </c>
      <c r="G1424" s="61">
        <v>5000</v>
      </c>
      <c r="H1424" s="61">
        <f>H1425</f>
        <v>1953.605</v>
      </c>
      <c r="I1424" s="61">
        <f t="shared" ref="I1424:J1425" si="638">I1425</f>
        <v>1953.605</v>
      </c>
      <c r="J1424" s="61">
        <f t="shared" si="638"/>
        <v>1953.605</v>
      </c>
      <c r="K1424" s="61">
        <f t="shared" si="624"/>
        <v>39.072099999999999</v>
      </c>
      <c r="L1424" s="61">
        <f t="shared" si="625"/>
        <v>100</v>
      </c>
    </row>
    <row r="1425" spans="1:12" ht="15">
      <c r="A1425" s="58" t="s">
        <v>72</v>
      </c>
      <c r="B1425" s="59" t="s">
        <v>522</v>
      </c>
      <c r="C1425" s="59" t="s">
        <v>19</v>
      </c>
      <c r="D1425" s="59" t="s">
        <v>95</v>
      </c>
      <c r="E1425" s="59" t="s">
        <v>600</v>
      </c>
      <c r="F1425" s="59" t="s">
        <v>73</v>
      </c>
      <c r="G1425" s="61">
        <v>5000</v>
      </c>
      <c r="H1425" s="61">
        <f>H1426</f>
        <v>1953.605</v>
      </c>
      <c r="I1425" s="61">
        <f t="shared" si="638"/>
        <v>1953.605</v>
      </c>
      <c r="J1425" s="61">
        <f t="shared" si="638"/>
        <v>1953.605</v>
      </c>
      <c r="K1425" s="61">
        <f t="shared" si="624"/>
        <v>39.072099999999999</v>
      </c>
      <c r="L1425" s="61">
        <f t="shared" si="625"/>
        <v>100</v>
      </c>
    </row>
    <row r="1426" spans="1:12" ht="45">
      <c r="A1426" s="58" t="s">
        <v>222</v>
      </c>
      <c r="B1426" s="59" t="s">
        <v>522</v>
      </c>
      <c r="C1426" s="59" t="s">
        <v>19</v>
      </c>
      <c r="D1426" s="59" t="s">
        <v>95</v>
      </c>
      <c r="E1426" s="59" t="s">
        <v>600</v>
      </c>
      <c r="F1426" s="59" t="s">
        <v>223</v>
      </c>
      <c r="G1426" s="61">
        <v>5000</v>
      </c>
      <c r="H1426" s="61">
        <v>1953.605</v>
      </c>
      <c r="I1426" s="61">
        <v>1953.605</v>
      </c>
      <c r="J1426" s="61">
        <v>1953.605</v>
      </c>
      <c r="K1426" s="61">
        <f t="shared" si="624"/>
        <v>39.072099999999999</v>
      </c>
      <c r="L1426" s="61">
        <f t="shared" si="625"/>
        <v>100</v>
      </c>
    </row>
    <row r="1427" spans="1:12" ht="45">
      <c r="A1427" s="58" t="s">
        <v>601</v>
      </c>
      <c r="B1427" s="59" t="s">
        <v>522</v>
      </c>
      <c r="C1427" s="59" t="s">
        <v>19</v>
      </c>
      <c r="D1427" s="59" t="s">
        <v>95</v>
      </c>
      <c r="E1427" s="59" t="s">
        <v>602</v>
      </c>
      <c r="F1427" s="60" t="s">
        <v>0</v>
      </c>
      <c r="G1427" s="61">
        <v>900</v>
      </c>
      <c r="H1427" s="61">
        <f>H1428</f>
        <v>599.81899999999996</v>
      </c>
      <c r="I1427" s="61">
        <f t="shared" ref="I1427:J1428" si="639">I1428</f>
        <v>599.81899999999996</v>
      </c>
      <c r="J1427" s="61">
        <f t="shared" si="639"/>
        <v>599.81899999999996</v>
      </c>
      <c r="K1427" s="61">
        <f t="shared" si="624"/>
        <v>66.646555555555551</v>
      </c>
      <c r="L1427" s="61">
        <f t="shared" si="625"/>
        <v>100</v>
      </c>
    </row>
    <row r="1428" spans="1:12" ht="15">
      <c r="A1428" s="58" t="s">
        <v>72</v>
      </c>
      <c r="B1428" s="59" t="s">
        <v>522</v>
      </c>
      <c r="C1428" s="59" t="s">
        <v>19</v>
      </c>
      <c r="D1428" s="59" t="s">
        <v>95</v>
      </c>
      <c r="E1428" s="59" t="s">
        <v>602</v>
      </c>
      <c r="F1428" s="59" t="s">
        <v>73</v>
      </c>
      <c r="G1428" s="61">
        <v>900</v>
      </c>
      <c r="H1428" s="61">
        <f>H1429</f>
        <v>599.81899999999996</v>
      </c>
      <c r="I1428" s="61">
        <f t="shared" si="639"/>
        <v>599.81899999999996</v>
      </c>
      <c r="J1428" s="61">
        <f t="shared" si="639"/>
        <v>599.81899999999996</v>
      </c>
      <c r="K1428" s="61">
        <f t="shared" si="624"/>
        <v>66.646555555555551</v>
      </c>
      <c r="L1428" s="61">
        <f t="shared" si="625"/>
        <v>100</v>
      </c>
    </row>
    <row r="1429" spans="1:12" ht="45">
      <c r="A1429" s="58" t="s">
        <v>222</v>
      </c>
      <c r="B1429" s="59" t="s">
        <v>522</v>
      </c>
      <c r="C1429" s="59" t="s">
        <v>19</v>
      </c>
      <c r="D1429" s="59" t="s">
        <v>95</v>
      </c>
      <c r="E1429" s="59" t="s">
        <v>602</v>
      </c>
      <c r="F1429" s="59" t="s">
        <v>223</v>
      </c>
      <c r="G1429" s="61">
        <v>900</v>
      </c>
      <c r="H1429" s="61">
        <v>599.81899999999996</v>
      </c>
      <c r="I1429" s="61">
        <v>599.81899999999996</v>
      </c>
      <c r="J1429" s="61">
        <v>599.81899999999996</v>
      </c>
      <c r="K1429" s="61">
        <f t="shared" si="624"/>
        <v>66.646555555555551</v>
      </c>
      <c r="L1429" s="61">
        <f t="shared" si="625"/>
        <v>100</v>
      </c>
    </row>
    <row r="1430" spans="1:12" ht="45">
      <c r="A1430" s="58" t="s">
        <v>603</v>
      </c>
      <c r="B1430" s="59" t="s">
        <v>522</v>
      </c>
      <c r="C1430" s="59" t="s">
        <v>19</v>
      </c>
      <c r="D1430" s="59" t="s">
        <v>95</v>
      </c>
      <c r="E1430" s="59" t="s">
        <v>604</v>
      </c>
      <c r="F1430" s="60" t="s">
        <v>0</v>
      </c>
      <c r="G1430" s="61">
        <v>11550</v>
      </c>
      <c r="H1430" s="61">
        <f>H1431</f>
        <v>11550</v>
      </c>
      <c r="I1430" s="61">
        <f t="shared" ref="I1430:J1431" si="640">I1431</f>
        <v>11550</v>
      </c>
      <c r="J1430" s="61">
        <f t="shared" si="640"/>
        <v>11550</v>
      </c>
      <c r="K1430" s="61">
        <f t="shared" si="624"/>
        <v>100</v>
      </c>
      <c r="L1430" s="61">
        <f t="shared" si="625"/>
        <v>100</v>
      </c>
    </row>
    <row r="1431" spans="1:12" ht="15">
      <c r="A1431" s="58" t="s">
        <v>72</v>
      </c>
      <c r="B1431" s="59" t="s">
        <v>522</v>
      </c>
      <c r="C1431" s="59" t="s">
        <v>19</v>
      </c>
      <c r="D1431" s="59" t="s">
        <v>95</v>
      </c>
      <c r="E1431" s="59" t="s">
        <v>604</v>
      </c>
      <c r="F1431" s="59" t="s">
        <v>73</v>
      </c>
      <c r="G1431" s="61">
        <v>11550</v>
      </c>
      <c r="H1431" s="61">
        <f>H1432</f>
        <v>11550</v>
      </c>
      <c r="I1431" s="61">
        <f t="shared" si="640"/>
        <v>11550</v>
      </c>
      <c r="J1431" s="61">
        <f t="shared" si="640"/>
        <v>11550</v>
      </c>
      <c r="K1431" s="61">
        <f t="shared" si="624"/>
        <v>100</v>
      </c>
      <c r="L1431" s="61">
        <f t="shared" si="625"/>
        <v>100</v>
      </c>
    </row>
    <row r="1432" spans="1:12" ht="45">
      <c r="A1432" s="58" t="s">
        <v>222</v>
      </c>
      <c r="B1432" s="59" t="s">
        <v>522</v>
      </c>
      <c r="C1432" s="59" t="s">
        <v>19</v>
      </c>
      <c r="D1432" s="59" t="s">
        <v>95</v>
      </c>
      <c r="E1432" s="59" t="s">
        <v>604</v>
      </c>
      <c r="F1432" s="59" t="s">
        <v>223</v>
      </c>
      <c r="G1432" s="61">
        <v>11550</v>
      </c>
      <c r="H1432" s="61">
        <v>11550</v>
      </c>
      <c r="I1432" s="61">
        <v>11550</v>
      </c>
      <c r="J1432" s="61">
        <v>11550</v>
      </c>
      <c r="K1432" s="61">
        <f t="shared" si="624"/>
        <v>100</v>
      </c>
      <c r="L1432" s="61">
        <f t="shared" si="625"/>
        <v>100</v>
      </c>
    </row>
    <row r="1433" spans="1:12" ht="30">
      <c r="A1433" s="58" t="s">
        <v>605</v>
      </c>
      <c r="B1433" s="59" t="s">
        <v>522</v>
      </c>
      <c r="C1433" s="59" t="s">
        <v>19</v>
      </c>
      <c r="D1433" s="59" t="s">
        <v>95</v>
      </c>
      <c r="E1433" s="59" t="s">
        <v>606</v>
      </c>
      <c r="F1433" s="60" t="s">
        <v>0</v>
      </c>
      <c r="G1433" s="61">
        <v>54608.9</v>
      </c>
      <c r="H1433" s="61">
        <f>H1434</f>
        <v>54608.9</v>
      </c>
      <c r="I1433" s="61">
        <f t="shared" ref="I1433:J1434" si="641">I1434</f>
        <v>54608.9</v>
      </c>
      <c r="J1433" s="61">
        <f t="shared" si="641"/>
        <v>54608.9</v>
      </c>
      <c r="K1433" s="61">
        <f t="shared" si="624"/>
        <v>100</v>
      </c>
      <c r="L1433" s="61">
        <f t="shared" si="625"/>
        <v>100</v>
      </c>
    </row>
    <row r="1434" spans="1:12" ht="15">
      <c r="A1434" s="58" t="s">
        <v>72</v>
      </c>
      <c r="B1434" s="59" t="s">
        <v>522</v>
      </c>
      <c r="C1434" s="59" t="s">
        <v>19</v>
      </c>
      <c r="D1434" s="59" t="s">
        <v>95</v>
      </c>
      <c r="E1434" s="59" t="s">
        <v>606</v>
      </c>
      <c r="F1434" s="59" t="s">
        <v>73</v>
      </c>
      <c r="G1434" s="61">
        <v>54608.9</v>
      </c>
      <c r="H1434" s="61">
        <f>H1435</f>
        <v>54608.9</v>
      </c>
      <c r="I1434" s="61">
        <f t="shared" si="641"/>
        <v>54608.9</v>
      </c>
      <c r="J1434" s="61">
        <f t="shared" si="641"/>
        <v>54608.9</v>
      </c>
      <c r="K1434" s="61">
        <f t="shared" si="624"/>
        <v>100</v>
      </c>
      <c r="L1434" s="61">
        <f t="shared" si="625"/>
        <v>100</v>
      </c>
    </row>
    <row r="1435" spans="1:12" ht="45">
      <c r="A1435" s="58" t="s">
        <v>222</v>
      </c>
      <c r="B1435" s="59" t="s">
        <v>522</v>
      </c>
      <c r="C1435" s="59" t="s">
        <v>19</v>
      </c>
      <c r="D1435" s="59" t="s">
        <v>95</v>
      </c>
      <c r="E1435" s="59" t="s">
        <v>606</v>
      </c>
      <c r="F1435" s="59" t="s">
        <v>223</v>
      </c>
      <c r="G1435" s="61">
        <v>54608.9</v>
      </c>
      <c r="H1435" s="61">
        <v>54608.9</v>
      </c>
      <c r="I1435" s="61">
        <v>54608.9</v>
      </c>
      <c r="J1435" s="61">
        <v>54608.9</v>
      </c>
      <c r="K1435" s="61">
        <f t="shared" si="624"/>
        <v>100</v>
      </c>
      <c r="L1435" s="61">
        <f t="shared" si="625"/>
        <v>100</v>
      </c>
    </row>
    <row r="1436" spans="1:12" ht="45">
      <c r="A1436" s="58" t="s">
        <v>607</v>
      </c>
      <c r="B1436" s="59" t="s">
        <v>522</v>
      </c>
      <c r="C1436" s="59" t="s">
        <v>19</v>
      </c>
      <c r="D1436" s="59" t="s">
        <v>95</v>
      </c>
      <c r="E1436" s="59" t="s">
        <v>608</v>
      </c>
      <c r="F1436" s="60" t="s">
        <v>0</v>
      </c>
      <c r="G1436" s="61">
        <v>2050</v>
      </c>
      <c r="H1436" s="61">
        <f>H1437</f>
        <v>2050</v>
      </c>
      <c r="I1436" s="61">
        <f t="shared" ref="I1436:J1437" si="642">I1437</f>
        <v>2050</v>
      </c>
      <c r="J1436" s="61">
        <f t="shared" si="642"/>
        <v>2050</v>
      </c>
      <c r="K1436" s="61">
        <f t="shared" si="624"/>
        <v>100</v>
      </c>
      <c r="L1436" s="61">
        <f t="shared" si="625"/>
        <v>100</v>
      </c>
    </row>
    <row r="1437" spans="1:12" ht="15">
      <c r="A1437" s="58" t="s">
        <v>72</v>
      </c>
      <c r="B1437" s="59" t="s">
        <v>522</v>
      </c>
      <c r="C1437" s="59" t="s">
        <v>19</v>
      </c>
      <c r="D1437" s="59" t="s">
        <v>95</v>
      </c>
      <c r="E1437" s="59" t="s">
        <v>608</v>
      </c>
      <c r="F1437" s="59" t="s">
        <v>73</v>
      </c>
      <c r="G1437" s="61">
        <v>2050</v>
      </c>
      <c r="H1437" s="61">
        <f>H1438</f>
        <v>2050</v>
      </c>
      <c r="I1437" s="61">
        <f t="shared" si="642"/>
        <v>2050</v>
      </c>
      <c r="J1437" s="61">
        <f t="shared" si="642"/>
        <v>2050</v>
      </c>
      <c r="K1437" s="61">
        <f t="shared" si="624"/>
        <v>100</v>
      </c>
      <c r="L1437" s="61">
        <f t="shared" si="625"/>
        <v>100</v>
      </c>
    </row>
    <row r="1438" spans="1:12" ht="45">
      <c r="A1438" s="58" t="s">
        <v>222</v>
      </c>
      <c r="B1438" s="59" t="s">
        <v>522</v>
      </c>
      <c r="C1438" s="59" t="s">
        <v>19</v>
      </c>
      <c r="D1438" s="59" t="s">
        <v>95</v>
      </c>
      <c r="E1438" s="59" t="s">
        <v>608</v>
      </c>
      <c r="F1438" s="59" t="s">
        <v>223</v>
      </c>
      <c r="G1438" s="61">
        <v>2050</v>
      </c>
      <c r="H1438" s="61">
        <v>2050</v>
      </c>
      <c r="I1438" s="61">
        <v>2050</v>
      </c>
      <c r="J1438" s="61">
        <v>2050</v>
      </c>
      <c r="K1438" s="61">
        <f t="shared" si="624"/>
        <v>100</v>
      </c>
      <c r="L1438" s="61">
        <f t="shared" si="625"/>
        <v>100</v>
      </c>
    </row>
    <row r="1439" spans="1:12" ht="30">
      <c r="A1439" s="58" t="s">
        <v>609</v>
      </c>
      <c r="B1439" s="59" t="s">
        <v>522</v>
      </c>
      <c r="C1439" s="59" t="s">
        <v>19</v>
      </c>
      <c r="D1439" s="59" t="s">
        <v>95</v>
      </c>
      <c r="E1439" s="59" t="s">
        <v>610</v>
      </c>
      <c r="F1439" s="60" t="s">
        <v>0</v>
      </c>
      <c r="G1439" s="61">
        <v>1433.8</v>
      </c>
      <c r="H1439" s="61">
        <f>H1440+H1443</f>
        <v>1433.8</v>
      </c>
      <c r="I1439" s="61">
        <f t="shared" ref="I1439:J1439" si="643">I1440+I1443</f>
        <v>1433.8</v>
      </c>
      <c r="J1439" s="61">
        <f t="shared" si="643"/>
        <v>1433.8</v>
      </c>
      <c r="K1439" s="61">
        <f t="shared" si="624"/>
        <v>100</v>
      </c>
      <c r="L1439" s="61">
        <f t="shared" si="625"/>
        <v>100</v>
      </c>
    </row>
    <row r="1440" spans="1:12" ht="90">
      <c r="A1440" s="58" t="s">
        <v>611</v>
      </c>
      <c r="B1440" s="59" t="s">
        <v>522</v>
      </c>
      <c r="C1440" s="59" t="s">
        <v>19</v>
      </c>
      <c r="D1440" s="59" t="s">
        <v>95</v>
      </c>
      <c r="E1440" s="59" t="s">
        <v>612</v>
      </c>
      <c r="F1440" s="60" t="s">
        <v>0</v>
      </c>
      <c r="G1440" s="61">
        <v>433.8</v>
      </c>
      <c r="H1440" s="61">
        <f>H1441</f>
        <v>433.8</v>
      </c>
      <c r="I1440" s="61">
        <f t="shared" ref="I1440:J1441" si="644">I1441</f>
        <v>433.8</v>
      </c>
      <c r="J1440" s="61">
        <f t="shared" si="644"/>
        <v>433.8</v>
      </c>
      <c r="K1440" s="61">
        <f t="shared" si="624"/>
        <v>100</v>
      </c>
      <c r="L1440" s="61">
        <f t="shared" si="625"/>
        <v>100</v>
      </c>
    </row>
    <row r="1441" spans="1:12" ht="30">
      <c r="A1441" s="58" t="s">
        <v>64</v>
      </c>
      <c r="B1441" s="59" t="s">
        <v>522</v>
      </c>
      <c r="C1441" s="59" t="s">
        <v>19</v>
      </c>
      <c r="D1441" s="59" t="s">
        <v>95</v>
      </c>
      <c r="E1441" s="59" t="s">
        <v>612</v>
      </c>
      <c r="F1441" s="59" t="s">
        <v>65</v>
      </c>
      <c r="G1441" s="61">
        <v>433.8</v>
      </c>
      <c r="H1441" s="61">
        <f>H1442</f>
        <v>433.8</v>
      </c>
      <c r="I1441" s="61">
        <f t="shared" si="644"/>
        <v>433.8</v>
      </c>
      <c r="J1441" s="61">
        <f t="shared" si="644"/>
        <v>433.8</v>
      </c>
      <c r="K1441" s="61">
        <f t="shared" si="624"/>
        <v>100</v>
      </c>
      <c r="L1441" s="61">
        <f t="shared" si="625"/>
        <v>100</v>
      </c>
    </row>
    <row r="1442" spans="1:12" ht="30">
      <c r="A1442" s="58" t="s">
        <v>66</v>
      </c>
      <c r="B1442" s="59" t="s">
        <v>522</v>
      </c>
      <c r="C1442" s="59" t="s">
        <v>19</v>
      </c>
      <c r="D1442" s="59" t="s">
        <v>95</v>
      </c>
      <c r="E1442" s="59" t="s">
        <v>612</v>
      </c>
      <c r="F1442" s="59" t="s">
        <v>67</v>
      </c>
      <c r="G1442" s="61">
        <v>433.8</v>
      </c>
      <c r="H1442" s="61">
        <v>433.8</v>
      </c>
      <c r="I1442" s="61">
        <v>433.8</v>
      </c>
      <c r="J1442" s="61">
        <v>433.8</v>
      </c>
      <c r="K1442" s="61">
        <f t="shared" si="624"/>
        <v>100</v>
      </c>
      <c r="L1442" s="61">
        <f t="shared" si="625"/>
        <v>100</v>
      </c>
    </row>
    <row r="1443" spans="1:12" ht="45">
      <c r="A1443" s="58" t="s">
        <v>613</v>
      </c>
      <c r="B1443" s="59" t="s">
        <v>522</v>
      </c>
      <c r="C1443" s="59" t="s">
        <v>19</v>
      </c>
      <c r="D1443" s="59" t="s">
        <v>95</v>
      </c>
      <c r="E1443" s="59" t="s">
        <v>614</v>
      </c>
      <c r="F1443" s="60" t="s">
        <v>0</v>
      </c>
      <c r="G1443" s="61">
        <v>1000</v>
      </c>
      <c r="H1443" s="61">
        <f>H1444</f>
        <v>1000</v>
      </c>
      <c r="I1443" s="61">
        <f t="shared" ref="I1443:J1444" si="645">I1444</f>
        <v>1000</v>
      </c>
      <c r="J1443" s="61">
        <f t="shared" si="645"/>
        <v>1000</v>
      </c>
      <c r="K1443" s="61">
        <f t="shared" si="624"/>
        <v>100</v>
      </c>
      <c r="L1443" s="61">
        <f t="shared" si="625"/>
        <v>100</v>
      </c>
    </row>
    <row r="1444" spans="1:12" ht="15">
      <c r="A1444" s="58" t="s">
        <v>72</v>
      </c>
      <c r="B1444" s="59" t="s">
        <v>522</v>
      </c>
      <c r="C1444" s="59" t="s">
        <v>19</v>
      </c>
      <c r="D1444" s="59" t="s">
        <v>95</v>
      </c>
      <c r="E1444" s="59" t="s">
        <v>614</v>
      </c>
      <c r="F1444" s="59" t="s">
        <v>73</v>
      </c>
      <c r="G1444" s="61">
        <v>1000</v>
      </c>
      <c r="H1444" s="61">
        <f>H1445</f>
        <v>1000</v>
      </c>
      <c r="I1444" s="61">
        <f t="shared" si="645"/>
        <v>1000</v>
      </c>
      <c r="J1444" s="61">
        <f t="shared" si="645"/>
        <v>1000</v>
      </c>
      <c r="K1444" s="61">
        <f t="shared" si="624"/>
        <v>100</v>
      </c>
      <c r="L1444" s="61">
        <f t="shared" si="625"/>
        <v>100</v>
      </c>
    </row>
    <row r="1445" spans="1:12" ht="45">
      <c r="A1445" s="58" t="s">
        <v>222</v>
      </c>
      <c r="B1445" s="59" t="s">
        <v>522</v>
      </c>
      <c r="C1445" s="59" t="s">
        <v>19</v>
      </c>
      <c r="D1445" s="59" t="s">
        <v>95</v>
      </c>
      <c r="E1445" s="59" t="s">
        <v>614</v>
      </c>
      <c r="F1445" s="59" t="s">
        <v>223</v>
      </c>
      <c r="G1445" s="61">
        <v>1000</v>
      </c>
      <c r="H1445" s="61">
        <v>1000</v>
      </c>
      <c r="I1445" s="61">
        <v>1000</v>
      </c>
      <c r="J1445" s="61">
        <v>1000</v>
      </c>
      <c r="K1445" s="61">
        <f t="shared" si="624"/>
        <v>100</v>
      </c>
      <c r="L1445" s="61">
        <f t="shared" si="625"/>
        <v>100</v>
      </c>
    </row>
    <row r="1446" spans="1:12" ht="30">
      <c r="A1446" s="58" t="s">
        <v>22</v>
      </c>
      <c r="B1446" s="59" t="s">
        <v>522</v>
      </c>
      <c r="C1446" s="59" t="s">
        <v>19</v>
      </c>
      <c r="D1446" s="59" t="s">
        <v>95</v>
      </c>
      <c r="E1446" s="59" t="s">
        <v>527</v>
      </c>
      <c r="F1446" s="60" t="s">
        <v>0</v>
      </c>
      <c r="G1446" s="61">
        <v>48637.7</v>
      </c>
      <c r="H1446" s="61">
        <f>H1447+H1458</f>
        <v>48288.55333000001</v>
      </c>
      <c r="I1446" s="61">
        <f t="shared" ref="I1446:J1446" si="646">I1447+I1458</f>
        <v>48288.55333000001</v>
      </c>
      <c r="J1446" s="61">
        <f t="shared" si="646"/>
        <v>48288.55333000001</v>
      </c>
      <c r="K1446" s="61">
        <f t="shared" si="624"/>
        <v>99.282148066212045</v>
      </c>
      <c r="L1446" s="61">
        <f t="shared" si="625"/>
        <v>100</v>
      </c>
    </row>
    <row r="1447" spans="1:12" ht="30">
      <c r="A1447" s="58" t="s">
        <v>58</v>
      </c>
      <c r="B1447" s="59" t="s">
        <v>522</v>
      </c>
      <c r="C1447" s="59" t="s">
        <v>19</v>
      </c>
      <c r="D1447" s="59" t="s">
        <v>95</v>
      </c>
      <c r="E1447" s="59" t="s">
        <v>615</v>
      </c>
      <c r="F1447" s="60" t="s">
        <v>0</v>
      </c>
      <c r="G1447" s="61">
        <v>48023.1</v>
      </c>
      <c r="H1447" s="61">
        <f>H1448+H1450+H1452+H1455</f>
        <v>47673.953330000011</v>
      </c>
      <c r="I1447" s="61">
        <f>I1448+I1450+I1452+I1455</f>
        <v>47673.953330000011</v>
      </c>
      <c r="J1447" s="61">
        <f>J1448+J1450+J1452+J1455</f>
        <v>47673.953330000011</v>
      </c>
      <c r="K1447" s="61">
        <f t="shared" si="624"/>
        <v>99.272960991689445</v>
      </c>
      <c r="L1447" s="61">
        <f t="shared" si="625"/>
        <v>100</v>
      </c>
    </row>
    <row r="1448" spans="1:12" ht="60">
      <c r="A1448" s="58" t="s">
        <v>60</v>
      </c>
      <c r="B1448" s="59" t="s">
        <v>522</v>
      </c>
      <c r="C1448" s="59" t="s">
        <v>19</v>
      </c>
      <c r="D1448" s="59" t="s">
        <v>95</v>
      </c>
      <c r="E1448" s="59" t="s">
        <v>615</v>
      </c>
      <c r="F1448" s="59" t="s">
        <v>61</v>
      </c>
      <c r="G1448" s="61">
        <v>46183.6</v>
      </c>
      <c r="H1448" s="61">
        <f>H1449</f>
        <v>45769.625300000007</v>
      </c>
      <c r="I1448" s="61">
        <f t="shared" ref="I1448:J1448" si="647">I1449</f>
        <v>45769.625300000007</v>
      </c>
      <c r="J1448" s="61">
        <f t="shared" si="647"/>
        <v>45769.625300000007</v>
      </c>
      <c r="K1448" s="61">
        <f t="shared" si="624"/>
        <v>99.103632674802327</v>
      </c>
      <c r="L1448" s="61">
        <f t="shared" si="625"/>
        <v>100</v>
      </c>
    </row>
    <row r="1449" spans="1:12" ht="30">
      <c r="A1449" s="58" t="s">
        <v>62</v>
      </c>
      <c r="B1449" s="59" t="s">
        <v>522</v>
      </c>
      <c r="C1449" s="59" t="s">
        <v>19</v>
      </c>
      <c r="D1449" s="59" t="s">
        <v>95</v>
      </c>
      <c r="E1449" s="59" t="s">
        <v>615</v>
      </c>
      <c r="F1449" s="59" t="s">
        <v>63</v>
      </c>
      <c r="G1449" s="61">
        <v>46183.6</v>
      </c>
      <c r="H1449" s="61">
        <f>33318.5883+3048.86731+9402.16969</f>
        <v>45769.625300000007</v>
      </c>
      <c r="I1449" s="61">
        <f>33318.5883+3048.86731+9402.16969</f>
        <v>45769.625300000007</v>
      </c>
      <c r="J1449" s="61">
        <f>33318.5883+3048.86731+9402.16969</f>
        <v>45769.625300000007</v>
      </c>
      <c r="K1449" s="61">
        <f t="shared" si="624"/>
        <v>99.103632674802327</v>
      </c>
      <c r="L1449" s="61">
        <f t="shared" si="625"/>
        <v>100</v>
      </c>
    </row>
    <row r="1450" spans="1:12" ht="30">
      <c r="A1450" s="58" t="s">
        <v>64</v>
      </c>
      <c r="B1450" s="59" t="s">
        <v>522</v>
      </c>
      <c r="C1450" s="59" t="s">
        <v>19</v>
      </c>
      <c r="D1450" s="59" t="s">
        <v>95</v>
      </c>
      <c r="E1450" s="59" t="s">
        <v>615</v>
      </c>
      <c r="F1450" s="59" t="s">
        <v>65</v>
      </c>
      <c r="G1450" s="61">
        <v>1747.4</v>
      </c>
      <c r="H1450" s="61">
        <f>H1451</f>
        <v>1747.4</v>
      </c>
      <c r="I1450" s="61">
        <f t="shared" ref="I1450:J1450" si="648">I1451</f>
        <v>1747.4</v>
      </c>
      <c r="J1450" s="61">
        <f t="shared" si="648"/>
        <v>1747.4</v>
      </c>
      <c r="K1450" s="61">
        <f t="shared" ref="K1450:K1521" si="649">J1450/G1450*100</f>
        <v>100</v>
      </c>
      <c r="L1450" s="61">
        <f t="shared" ref="L1450:L1521" si="650">J1450/H1450*100</f>
        <v>100</v>
      </c>
    </row>
    <row r="1451" spans="1:12" ht="30">
      <c r="A1451" s="58" t="s">
        <v>66</v>
      </c>
      <c r="B1451" s="59" t="s">
        <v>522</v>
      </c>
      <c r="C1451" s="59" t="s">
        <v>19</v>
      </c>
      <c r="D1451" s="59" t="s">
        <v>95</v>
      </c>
      <c r="E1451" s="59" t="s">
        <v>615</v>
      </c>
      <c r="F1451" s="59" t="s">
        <v>67</v>
      </c>
      <c r="G1451" s="61">
        <v>1747.4</v>
      </c>
      <c r="H1451" s="61">
        <v>1747.4</v>
      </c>
      <c r="I1451" s="61">
        <v>1747.4</v>
      </c>
      <c r="J1451" s="61">
        <v>1747.4</v>
      </c>
      <c r="K1451" s="61">
        <f t="shared" si="649"/>
        <v>100</v>
      </c>
      <c r="L1451" s="61">
        <f t="shared" si="650"/>
        <v>100</v>
      </c>
    </row>
    <row r="1452" spans="1:12" ht="15">
      <c r="A1452" s="58" t="s">
        <v>68</v>
      </c>
      <c r="B1452" s="59" t="s">
        <v>522</v>
      </c>
      <c r="C1452" s="59" t="s">
        <v>19</v>
      </c>
      <c r="D1452" s="59" t="s">
        <v>95</v>
      </c>
      <c r="E1452" s="59" t="s">
        <v>615</v>
      </c>
      <c r="F1452" s="59" t="s">
        <v>69</v>
      </c>
      <c r="G1452" s="61">
        <v>60</v>
      </c>
      <c r="H1452" s="61">
        <f>H1454+H1453</f>
        <v>129.90438</v>
      </c>
      <c r="I1452" s="61">
        <f t="shared" ref="I1452:J1452" si="651">I1454+I1453</f>
        <v>129.90438</v>
      </c>
      <c r="J1452" s="61">
        <f t="shared" si="651"/>
        <v>129.90438</v>
      </c>
      <c r="K1452" s="61">
        <f t="shared" si="649"/>
        <v>216.50730000000001</v>
      </c>
      <c r="L1452" s="61">
        <f t="shared" si="650"/>
        <v>100</v>
      </c>
    </row>
    <row r="1453" spans="1:12" s="22" customFormat="1" ht="30">
      <c r="A1453" s="58" t="s">
        <v>80</v>
      </c>
      <c r="B1453" s="59" t="s">
        <v>522</v>
      </c>
      <c r="C1453" s="59" t="s">
        <v>19</v>
      </c>
      <c r="D1453" s="59" t="s">
        <v>95</v>
      </c>
      <c r="E1453" s="59" t="s">
        <v>615</v>
      </c>
      <c r="F1453" s="59">
        <v>320</v>
      </c>
      <c r="G1453" s="61"/>
      <c r="H1453" s="61">
        <v>69.904380000000003</v>
      </c>
      <c r="I1453" s="61">
        <v>69.904380000000003</v>
      </c>
      <c r="J1453" s="61">
        <v>69.904380000000003</v>
      </c>
      <c r="K1453" s="61">
        <v>0</v>
      </c>
      <c r="L1453" s="61">
        <f t="shared" si="650"/>
        <v>100</v>
      </c>
    </row>
    <row r="1454" spans="1:12" ht="15">
      <c r="A1454" s="58" t="s">
        <v>70</v>
      </c>
      <c r="B1454" s="59" t="s">
        <v>522</v>
      </c>
      <c r="C1454" s="59" t="s">
        <v>19</v>
      </c>
      <c r="D1454" s="59" t="s">
        <v>95</v>
      </c>
      <c r="E1454" s="59" t="s">
        <v>615</v>
      </c>
      <c r="F1454" s="59" t="s">
        <v>71</v>
      </c>
      <c r="G1454" s="61">
        <v>60</v>
      </c>
      <c r="H1454" s="61">
        <v>60</v>
      </c>
      <c r="I1454" s="61">
        <v>60</v>
      </c>
      <c r="J1454" s="61">
        <v>60</v>
      </c>
      <c r="K1454" s="61">
        <f t="shared" si="649"/>
        <v>100</v>
      </c>
      <c r="L1454" s="61">
        <f t="shared" si="650"/>
        <v>100</v>
      </c>
    </row>
    <row r="1455" spans="1:12" ht="15">
      <c r="A1455" s="58" t="s">
        <v>72</v>
      </c>
      <c r="B1455" s="59" t="s">
        <v>522</v>
      </c>
      <c r="C1455" s="59" t="s">
        <v>19</v>
      </c>
      <c r="D1455" s="59" t="s">
        <v>95</v>
      </c>
      <c r="E1455" s="59" t="s">
        <v>615</v>
      </c>
      <c r="F1455" s="59" t="s">
        <v>73</v>
      </c>
      <c r="G1455" s="61">
        <v>32.1</v>
      </c>
      <c r="H1455" s="61">
        <f>H1456+H1457</f>
        <v>27.02365</v>
      </c>
      <c r="I1455" s="61">
        <f t="shared" ref="I1455:J1455" si="652">I1456+I1457</f>
        <v>27.02365</v>
      </c>
      <c r="J1455" s="61">
        <f t="shared" si="652"/>
        <v>27.02365</v>
      </c>
      <c r="K1455" s="61">
        <f t="shared" si="649"/>
        <v>84.185825545171326</v>
      </c>
      <c r="L1455" s="61">
        <f t="shared" si="650"/>
        <v>100</v>
      </c>
    </row>
    <row r="1456" spans="1:12" ht="15">
      <c r="A1456" s="58" t="s">
        <v>86</v>
      </c>
      <c r="B1456" s="59" t="s">
        <v>522</v>
      </c>
      <c r="C1456" s="59" t="s">
        <v>19</v>
      </c>
      <c r="D1456" s="59" t="s">
        <v>95</v>
      </c>
      <c r="E1456" s="59" t="s">
        <v>615</v>
      </c>
      <c r="F1456" s="59" t="s">
        <v>87</v>
      </c>
      <c r="G1456" s="61">
        <v>4</v>
      </c>
      <c r="H1456" s="61">
        <v>6</v>
      </c>
      <c r="I1456" s="61">
        <v>6</v>
      </c>
      <c r="J1456" s="61">
        <v>6</v>
      </c>
      <c r="K1456" s="61">
        <f t="shared" si="649"/>
        <v>150</v>
      </c>
      <c r="L1456" s="61">
        <f t="shared" si="650"/>
        <v>100</v>
      </c>
    </row>
    <row r="1457" spans="1:12" ht="15">
      <c r="A1457" s="58" t="s">
        <v>74</v>
      </c>
      <c r="B1457" s="59" t="s">
        <v>522</v>
      </c>
      <c r="C1457" s="59" t="s">
        <v>19</v>
      </c>
      <c r="D1457" s="59" t="s">
        <v>95</v>
      </c>
      <c r="E1457" s="59" t="s">
        <v>615</v>
      </c>
      <c r="F1457" s="59" t="s">
        <v>75</v>
      </c>
      <c r="G1457" s="61">
        <v>28.1</v>
      </c>
      <c r="H1457" s="61">
        <f>10.47+10.55365</f>
        <v>21.02365</v>
      </c>
      <c r="I1457" s="61">
        <f t="shared" ref="I1457:J1457" si="653">10.47+10.55365</f>
        <v>21.02365</v>
      </c>
      <c r="J1457" s="61">
        <f t="shared" si="653"/>
        <v>21.02365</v>
      </c>
      <c r="K1457" s="61">
        <f t="shared" si="649"/>
        <v>74.817259786476868</v>
      </c>
      <c r="L1457" s="61">
        <f t="shared" si="650"/>
        <v>100</v>
      </c>
    </row>
    <row r="1458" spans="1:12" ht="30">
      <c r="A1458" s="58" t="s">
        <v>76</v>
      </c>
      <c r="B1458" s="59" t="s">
        <v>522</v>
      </c>
      <c r="C1458" s="59" t="s">
        <v>19</v>
      </c>
      <c r="D1458" s="59" t="s">
        <v>95</v>
      </c>
      <c r="E1458" s="59" t="s">
        <v>616</v>
      </c>
      <c r="F1458" s="60" t="s">
        <v>0</v>
      </c>
      <c r="G1458" s="61">
        <v>614.6</v>
      </c>
      <c r="H1458" s="61">
        <f>H1459</f>
        <v>614.6</v>
      </c>
      <c r="I1458" s="61">
        <f t="shared" ref="I1458:J1459" si="654">I1459</f>
        <v>614.6</v>
      </c>
      <c r="J1458" s="61">
        <f t="shared" si="654"/>
        <v>614.6</v>
      </c>
      <c r="K1458" s="61">
        <f t="shared" si="649"/>
        <v>100</v>
      </c>
      <c r="L1458" s="61">
        <f t="shared" si="650"/>
        <v>100</v>
      </c>
    </row>
    <row r="1459" spans="1:12" ht="30">
      <c r="A1459" s="58" t="s">
        <v>82</v>
      </c>
      <c r="B1459" s="59" t="s">
        <v>522</v>
      </c>
      <c r="C1459" s="59" t="s">
        <v>19</v>
      </c>
      <c r="D1459" s="59" t="s">
        <v>95</v>
      </c>
      <c r="E1459" s="59" t="s">
        <v>616</v>
      </c>
      <c r="F1459" s="59" t="s">
        <v>83</v>
      </c>
      <c r="G1459" s="61">
        <v>614.6</v>
      </c>
      <c r="H1459" s="61">
        <f>H1460</f>
        <v>614.6</v>
      </c>
      <c r="I1459" s="61">
        <f t="shared" si="654"/>
        <v>614.6</v>
      </c>
      <c r="J1459" s="61">
        <f t="shared" si="654"/>
        <v>614.6</v>
      </c>
      <c r="K1459" s="61">
        <f t="shared" si="649"/>
        <v>100</v>
      </c>
      <c r="L1459" s="61">
        <f t="shared" si="650"/>
        <v>100</v>
      </c>
    </row>
    <row r="1460" spans="1:12" ht="15">
      <c r="A1460" s="58" t="s">
        <v>272</v>
      </c>
      <c r="B1460" s="59" t="s">
        <v>522</v>
      </c>
      <c r="C1460" s="59" t="s">
        <v>19</v>
      </c>
      <c r="D1460" s="59" t="s">
        <v>95</v>
      </c>
      <c r="E1460" s="59" t="s">
        <v>616</v>
      </c>
      <c r="F1460" s="59" t="s">
        <v>273</v>
      </c>
      <c r="G1460" s="61">
        <v>614.6</v>
      </c>
      <c r="H1460" s="61">
        <v>614.6</v>
      </c>
      <c r="I1460" s="61">
        <v>614.6</v>
      </c>
      <c r="J1460" s="61">
        <v>614.6</v>
      </c>
      <c r="K1460" s="61">
        <f t="shared" si="649"/>
        <v>100</v>
      </c>
      <c r="L1460" s="61">
        <f t="shared" si="650"/>
        <v>100</v>
      </c>
    </row>
    <row r="1461" spans="1:12" ht="30">
      <c r="A1461" s="58" t="s">
        <v>617</v>
      </c>
      <c r="B1461" s="59" t="s">
        <v>522</v>
      </c>
      <c r="C1461" s="59" t="s">
        <v>19</v>
      </c>
      <c r="D1461" s="59" t="s">
        <v>95</v>
      </c>
      <c r="E1461" s="59" t="s">
        <v>618</v>
      </c>
      <c r="F1461" s="60" t="s">
        <v>0</v>
      </c>
      <c r="G1461" s="61">
        <v>5000</v>
      </c>
      <c r="H1461" s="61">
        <f>H1465+H1462</f>
        <v>46341</v>
      </c>
      <c r="I1461" s="61">
        <f t="shared" ref="I1461:J1461" si="655">I1465+I1462</f>
        <v>46341</v>
      </c>
      <c r="J1461" s="61">
        <f t="shared" si="655"/>
        <v>46341</v>
      </c>
      <c r="K1461" s="61">
        <f t="shared" si="649"/>
        <v>926.82</v>
      </c>
      <c r="L1461" s="61">
        <f t="shared" si="650"/>
        <v>100</v>
      </c>
    </row>
    <row r="1462" spans="1:12" s="22" customFormat="1" ht="45">
      <c r="A1462" s="58" t="s">
        <v>1210</v>
      </c>
      <c r="B1462" s="59" t="s">
        <v>522</v>
      </c>
      <c r="C1462" s="59" t="s">
        <v>19</v>
      </c>
      <c r="D1462" s="59" t="s">
        <v>95</v>
      </c>
      <c r="E1462" s="59" t="s">
        <v>1209</v>
      </c>
      <c r="F1462" s="60"/>
      <c r="G1462" s="61"/>
      <c r="H1462" s="61">
        <f>H1463</f>
        <v>41341</v>
      </c>
      <c r="I1462" s="61">
        <f t="shared" ref="I1462:J1463" si="656">I1463</f>
        <v>41341</v>
      </c>
      <c r="J1462" s="61">
        <f t="shared" si="656"/>
        <v>41341</v>
      </c>
      <c r="K1462" s="61">
        <v>0</v>
      </c>
      <c r="L1462" s="61">
        <f t="shared" si="650"/>
        <v>100</v>
      </c>
    </row>
    <row r="1463" spans="1:12" s="22" customFormat="1" ht="15">
      <c r="A1463" s="58" t="s">
        <v>72</v>
      </c>
      <c r="B1463" s="59" t="s">
        <v>522</v>
      </c>
      <c r="C1463" s="59" t="s">
        <v>19</v>
      </c>
      <c r="D1463" s="59" t="s">
        <v>95</v>
      </c>
      <c r="E1463" s="59" t="s">
        <v>1209</v>
      </c>
      <c r="F1463" s="59" t="s">
        <v>73</v>
      </c>
      <c r="G1463" s="61"/>
      <c r="H1463" s="61">
        <f>H1464</f>
        <v>41341</v>
      </c>
      <c r="I1463" s="61">
        <f t="shared" si="656"/>
        <v>41341</v>
      </c>
      <c r="J1463" s="61">
        <f t="shared" si="656"/>
        <v>41341</v>
      </c>
      <c r="K1463" s="61">
        <v>0</v>
      </c>
      <c r="L1463" s="61">
        <f t="shared" si="650"/>
        <v>100</v>
      </c>
    </row>
    <row r="1464" spans="1:12" s="22" customFormat="1" ht="45">
      <c r="A1464" s="58" t="s">
        <v>222</v>
      </c>
      <c r="B1464" s="59" t="s">
        <v>522</v>
      </c>
      <c r="C1464" s="59" t="s">
        <v>19</v>
      </c>
      <c r="D1464" s="59" t="s">
        <v>95</v>
      </c>
      <c r="E1464" s="59" t="s">
        <v>1209</v>
      </c>
      <c r="F1464" s="59" t="s">
        <v>223</v>
      </c>
      <c r="G1464" s="61"/>
      <c r="H1464" s="61">
        <v>41341</v>
      </c>
      <c r="I1464" s="61">
        <v>41341</v>
      </c>
      <c r="J1464" s="61">
        <v>41341</v>
      </c>
      <c r="K1464" s="61">
        <v>0</v>
      </c>
      <c r="L1464" s="61">
        <f t="shared" si="650"/>
        <v>100</v>
      </c>
    </row>
    <row r="1465" spans="1:12" ht="48.75" customHeight="1">
      <c r="A1465" s="58" t="s">
        <v>619</v>
      </c>
      <c r="B1465" s="59" t="s">
        <v>522</v>
      </c>
      <c r="C1465" s="59" t="s">
        <v>19</v>
      </c>
      <c r="D1465" s="59" t="s">
        <v>95</v>
      </c>
      <c r="E1465" s="59" t="s">
        <v>620</v>
      </c>
      <c r="F1465" s="60" t="s">
        <v>0</v>
      </c>
      <c r="G1465" s="61">
        <v>5000</v>
      </c>
      <c r="H1465" s="61">
        <f>H1466</f>
        <v>5000</v>
      </c>
      <c r="I1465" s="61">
        <f t="shared" ref="I1465:J1466" si="657">I1466</f>
        <v>5000</v>
      </c>
      <c r="J1465" s="61">
        <f t="shared" si="657"/>
        <v>5000</v>
      </c>
      <c r="K1465" s="61">
        <f t="shared" si="649"/>
        <v>100</v>
      </c>
      <c r="L1465" s="61">
        <f t="shared" si="650"/>
        <v>100</v>
      </c>
    </row>
    <row r="1466" spans="1:12" ht="15">
      <c r="A1466" s="58" t="s">
        <v>72</v>
      </c>
      <c r="B1466" s="59" t="s">
        <v>522</v>
      </c>
      <c r="C1466" s="59" t="s">
        <v>19</v>
      </c>
      <c r="D1466" s="59" t="s">
        <v>95</v>
      </c>
      <c r="E1466" s="59" t="s">
        <v>620</v>
      </c>
      <c r="F1466" s="59" t="s">
        <v>73</v>
      </c>
      <c r="G1466" s="61">
        <v>5000</v>
      </c>
      <c r="H1466" s="61">
        <f>H1467</f>
        <v>5000</v>
      </c>
      <c r="I1466" s="61">
        <f t="shared" si="657"/>
        <v>5000</v>
      </c>
      <c r="J1466" s="61">
        <f t="shared" si="657"/>
        <v>5000</v>
      </c>
      <c r="K1466" s="61">
        <f t="shared" si="649"/>
        <v>100</v>
      </c>
      <c r="L1466" s="61">
        <f t="shared" si="650"/>
        <v>100</v>
      </c>
    </row>
    <row r="1467" spans="1:12" ht="47.25" customHeight="1">
      <c r="A1467" s="58" t="s">
        <v>222</v>
      </c>
      <c r="B1467" s="59" t="s">
        <v>522</v>
      </c>
      <c r="C1467" s="59" t="s">
        <v>19</v>
      </c>
      <c r="D1467" s="59" t="s">
        <v>95</v>
      </c>
      <c r="E1467" s="59" t="s">
        <v>620</v>
      </c>
      <c r="F1467" s="59" t="s">
        <v>223</v>
      </c>
      <c r="G1467" s="61">
        <v>5000</v>
      </c>
      <c r="H1467" s="61">
        <v>5000</v>
      </c>
      <c r="I1467" s="61">
        <v>5000</v>
      </c>
      <c r="J1467" s="61">
        <v>5000</v>
      </c>
      <c r="K1467" s="61">
        <f t="shared" si="649"/>
        <v>100</v>
      </c>
      <c r="L1467" s="61">
        <f t="shared" si="650"/>
        <v>100</v>
      </c>
    </row>
    <row r="1468" spans="1:12" ht="15">
      <c r="A1468" s="58" t="s">
        <v>50</v>
      </c>
      <c r="B1468" s="59" t="s">
        <v>522</v>
      </c>
      <c r="C1468" s="59" t="s">
        <v>19</v>
      </c>
      <c r="D1468" s="59" t="s">
        <v>51</v>
      </c>
      <c r="E1468" s="60" t="s">
        <v>0</v>
      </c>
      <c r="F1468" s="60" t="s">
        <v>0</v>
      </c>
      <c r="G1468" s="61">
        <v>2194</v>
      </c>
      <c r="H1468" s="61">
        <f>H1469</f>
        <v>1919.82178</v>
      </c>
      <c r="I1468" s="61">
        <f t="shared" ref="I1468:J1471" si="658">I1469</f>
        <v>1919.82178</v>
      </c>
      <c r="J1468" s="61">
        <f t="shared" si="658"/>
        <v>1919.82178</v>
      </c>
      <c r="K1468" s="61">
        <f t="shared" si="649"/>
        <v>87.503271649954414</v>
      </c>
      <c r="L1468" s="61">
        <f t="shared" si="650"/>
        <v>100</v>
      </c>
    </row>
    <row r="1469" spans="1:12" ht="30">
      <c r="A1469" s="58" t="s">
        <v>523</v>
      </c>
      <c r="B1469" s="59" t="s">
        <v>522</v>
      </c>
      <c r="C1469" s="59" t="s">
        <v>19</v>
      </c>
      <c r="D1469" s="59" t="s">
        <v>51</v>
      </c>
      <c r="E1469" s="59" t="s">
        <v>524</v>
      </c>
      <c r="F1469" s="60" t="s">
        <v>0</v>
      </c>
      <c r="G1469" s="61">
        <v>2194</v>
      </c>
      <c r="H1469" s="61">
        <f>H1470</f>
        <v>1919.82178</v>
      </c>
      <c r="I1469" s="61">
        <f t="shared" si="658"/>
        <v>1919.82178</v>
      </c>
      <c r="J1469" s="61">
        <f t="shared" si="658"/>
        <v>1919.82178</v>
      </c>
      <c r="K1469" s="61">
        <f t="shared" si="649"/>
        <v>87.503271649954414</v>
      </c>
      <c r="L1469" s="61">
        <f t="shared" si="650"/>
        <v>100</v>
      </c>
    </row>
    <row r="1470" spans="1:12" ht="30">
      <c r="A1470" s="58" t="s">
        <v>621</v>
      </c>
      <c r="B1470" s="59" t="s">
        <v>522</v>
      </c>
      <c r="C1470" s="59" t="s">
        <v>19</v>
      </c>
      <c r="D1470" s="59" t="s">
        <v>51</v>
      </c>
      <c r="E1470" s="59" t="s">
        <v>622</v>
      </c>
      <c r="F1470" s="60" t="s">
        <v>0</v>
      </c>
      <c r="G1470" s="61">
        <v>2194</v>
      </c>
      <c r="H1470" s="61">
        <f>H1471</f>
        <v>1919.82178</v>
      </c>
      <c r="I1470" s="61">
        <f t="shared" si="658"/>
        <v>1919.82178</v>
      </c>
      <c r="J1470" s="61">
        <f t="shared" si="658"/>
        <v>1919.82178</v>
      </c>
      <c r="K1470" s="61">
        <f t="shared" si="649"/>
        <v>87.503271649954414</v>
      </c>
      <c r="L1470" s="61">
        <f t="shared" si="650"/>
        <v>100</v>
      </c>
    </row>
    <row r="1471" spans="1:12" ht="15">
      <c r="A1471" s="58" t="s">
        <v>26</v>
      </c>
      <c r="B1471" s="59" t="s">
        <v>522</v>
      </c>
      <c r="C1471" s="59" t="s">
        <v>19</v>
      </c>
      <c r="D1471" s="59" t="s">
        <v>51</v>
      </c>
      <c r="E1471" s="59" t="s">
        <v>622</v>
      </c>
      <c r="F1471" s="59" t="s">
        <v>27</v>
      </c>
      <c r="G1471" s="61">
        <v>2194</v>
      </c>
      <c r="H1471" s="61">
        <f>H1472</f>
        <v>1919.82178</v>
      </c>
      <c r="I1471" s="61">
        <f t="shared" si="658"/>
        <v>1919.82178</v>
      </c>
      <c r="J1471" s="61">
        <f t="shared" si="658"/>
        <v>1919.82178</v>
      </c>
      <c r="K1471" s="61">
        <f t="shared" si="649"/>
        <v>87.503271649954414</v>
      </c>
      <c r="L1471" s="61">
        <f t="shared" si="650"/>
        <v>100</v>
      </c>
    </row>
    <row r="1472" spans="1:12" ht="15">
      <c r="A1472" s="58" t="s">
        <v>56</v>
      </c>
      <c r="B1472" s="59" t="s">
        <v>522</v>
      </c>
      <c r="C1472" s="59" t="s">
        <v>19</v>
      </c>
      <c r="D1472" s="59" t="s">
        <v>51</v>
      </c>
      <c r="E1472" s="59" t="s">
        <v>622</v>
      </c>
      <c r="F1472" s="59" t="s">
        <v>57</v>
      </c>
      <c r="G1472" s="61">
        <v>2194</v>
      </c>
      <c r="H1472" s="61">
        <v>1919.82178</v>
      </c>
      <c r="I1472" s="61">
        <v>1919.82178</v>
      </c>
      <c r="J1472" s="61">
        <v>1919.82178</v>
      </c>
      <c r="K1472" s="61">
        <f t="shared" si="649"/>
        <v>87.503271649954414</v>
      </c>
      <c r="L1472" s="61">
        <f t="shared" si="650"/>
        <v>100</v>
      </c>
    </row>
    <row r="1473" spans="1:12" ht="15">
      <c r="A1473" s="62" t="s">
        <v>0</v>
      </c>
      <c r="B1473" s="60" t="s">
        <v>0</v>
      </c>
      <c r="C1473" s="60" t="s">
        <v>0</v>
      </c>
      <c r="D1473" s="60" t="s">
        <v>0</v>
      </c>
      <c r="E1473" s="60" t="s">
        <v>0</v>
      </c>
      <c r="F1473" s="60" t="s">
        <v>0</v>
      </c>
      <c r="G1473" s="63" t="s">
        <v>0</v>
      </c>
      <c r="H1473" s="63"/>
      <c r="I1473" s="63"/>
      <c r="J1473" s="63"/>
      <c r="K1473" s="63"/>
      <c r="L1473" s="63"/>
    </row>
    <row r="1474" spans="1:12" ht="15">
      <c r="A1474" s="58" t="s">
        <v>146</v>
      </c>
      <c r="B1474" s="59" t="s">
        <v>522</v>
      </c>
      <c r="C1474" s="59" t="s">
        <v>147</v>
      </c>
      <c r="D1474" s="60" t="s">
        <v>0</v>
      </c>
      <c r="E1474" s="60" t="s">
        <v>0</v>
      </c>
      <c r="F1474" s="60" t="s">
        <v>0</v>
      </c>
      <c r="G1474" s="61">
        <v>42000</v>
      </c>
      <c r="H1474" s="61">
        <f>H1475</f>
        <v>75028.399999999994</v>
      </c>
      <c r="I1474" s="61">
        <f t="shared" ref="I1474:J1481" si="659">I1475</f>
        <v>75028.399999999994</v>
      </c>
      <c r="J1474" s="61">
        <f t="shared" si="659"/>
        <v>75028.399999999994</v>
      </c>
      <c r="K1474" s="61">
        <f t="shared" si="649"/>
        <v>178.6390476190476</v>
      </c>
      <c r="L1474" s="61">
        <f t="shared" si="650"/>
        <v>100</v>
      </c>
    </row>
    <row r="1475" spans="1:12" ht="15">
      <c r="A1475" s="58" t="s">
        <v>148</v>
      </c>
      <c r="B1475" s="59" t="s">
        <v>522</v>
      </c>
      <c r="C1475" s="59" t="s">
        <v>147</v>
      </c>
      <c r="D1475" s="59" t="s">
        <v>149</v>
      </c>
      <c r="E1475" s="60" t="s">
        <v>0</v>
      </c>
      <c r="F1475" s="60" t="s">
        <v>0</v>
      </c>
      <c r="G1475" s="61">
        <v>42000</v>
      </c>
      <c r="H1475" s="61">
        <f>H1476</f>
        <v>75028.399999999994</v>
      </c>
      <c r="I1475" s="61">
        <f t="shared" si="659"/>
        <v>75028.399999999994</v>
      </c>
      <c r="J1475" s="61">
        <f t="shared" si="659"/>
        <v>75028.399999999994</v>
      </c>
      <c r="K1475" s="61">
        <f t="shared" si="649"/>
        <v>178.6390476190476</v>
      </c>
      <c r="L1475" s="61">
        <f t="shared" si="650"/>
        <v>100</v>
      </c>
    </row>
    <row r="1476" spans="1:12" ht="50.25" customHeight="1">
      <c r="A1476" s="58" t="s">
        <v>126</v>
      </c>
      <c r="B1476" s="59" t="s">
        <v>522</v>
      </c>
      <c r="C1476" s="59" t="s">
        <v>147</v>
      </c>
      <c r="D1476" s="59" t="s">
        <v>149</v>
      </c>
      <c r="E1476" s="59" t="s">
        <v>127</v>
      </c>
      <c r="F1476" s="60" t="s">
        <v>0</v>
      </c>
      <c r="G1476" s="61">
        <v>42000</v>
      </c>
      <c r="H1476" s="61">
        <f>H1480+H1477</f>
        <v>75028.399999999994</v>
      </c>
      <c r="I1476" s="61">
        <f t="shared" ref="I1476:J1476" si="660">I1480+I1477</f>
        <v>75028.399999999994</v>
      </c>
      <c r="J1476" s="61">
        <f t="shared" si="660"/>
        <v>75028.399999999994</v>
      </c>
      <c r="K1476" s="61">
        <f t="shared" si="649"/>
        <v>178.6390476190476</v>
      </c>
      <c r="L1476" s="61">
        <f t="shared" si="650"/>
        <v>100</v>
      </c>
    </row>
    <row r="1477" spans="1:12" s="22" customFormat="1" ht="49.5" customHeight="1">
      <c r="A1477" s="58" t="s">
        <v>1135</v>
      </c>
      <c r="B1477" s="59" t="s">
        <v>522</v>
      </c>
      <c r="C1477" s="59" t="s">
        <v>147</v>
      </c>
      <c r="D1477" s="59" t="s">
        <v>149</v>
      </c>
      <c r="E1477" s="59" t="s">
        <v>1134</v>
      </c>
      <c r="F1477" s="60"/>
      <c r="G1477" s="61"/>
      <c r="H1477" s="61">
        <f>H1478</f>
        <v>33028.400000000001</v>
      </c>
      <c r="I1477" s="61">
        <f t="shared" ref="I1477:J1478" si="661">I1478</f>
        <v>33028.400000000001</v>
      </c>
      <c r="J1477" s="61">
        <f t="shared" si="661"/>
        <v>33028.400000000001</v>
      </c>
      <c r="K1477" s="61">
        <v>0</v>
      </c>
      <c r="L1477" s="61">
        <f t="shared" si="650"/>
        <v>100</v>
      </c>
    </row>
    <row r="1478" spans="1:12" s="22" customFormat="1" ht="15">
      <c r="A1478" s="58" t="s">
        <v>26</v>
      </c>
      <c r="B1478" s="59" t="s">
        <v>522</v>
      </c>
      <c r="C1478" s="59" t="s">
        <v>147</v>
      </c>
      <c r="D1478" s="59" t="s">
        <v>149</v>
      </c>
      <c r="E1478" s="59" t="s">
        <v>1134</v>
      </c>
      <c r="F1478" s="59" t="s">
        <v>27</v>
      </c>
      <c r="G1478" s="61"/>
      <c r="H1478" s="61">
        <f>H1479</f>
        <v>33028.400000000001</v>
      </c>
      <c r="I1478" s="61">
        <f t="shared" si="661"/>
        <v>33028.400000000001</v>
      </c>
      <c r="J1478" s="61">
        <f t="shared" si="661"/>
        <v>33028.400000000001</v>
      </c>
      <c r="K1478" s="61">
        <v>0</v>
      </c>
      <c r="L1478" s="61">
        <f t="shared" si="650"/>
        <v>100</v>
      </c>
    </row>
    <row r="1479" spans="1:12" s="22" customFormat="1" ht="15">
      <c r="A1479" s="58" t="s">
        <v>56</v>
      </c>
      <c r="B1479" s="59" t="s">
        <v>522</v>
      </c>
      <c r="C1479" s="59" t="s">
        <v>147</v>
      </c>
      <c r="D1479" s="59" t="s">
        <v>149</v>
      </c>
      <c r="E1479" s="59" t="s">
        <v>1134</v>
      </c>
      <c r="F1479" s="59" t="s">
        <v>57</v>
      </c>
      <c r="G1479" s="61"/>
      <c r="H1479" s="61">
        <v>33028.400000000001</v>
      </c>
      <c r="I1479" s="61">
        <v>33028.400000000001</v>
      </c>
      <c r="J1479" s="61">
        <v>33028.400000000001</v>
      </c>
      <c r="K1479" s="61">
        <v>0</v>
      </c>
      <c r="L1479" s="61">
        <f t="shared" si="650"/>
        <v>100</v>
      </c>
    </row>
    <row r="1480" spans="1:12" ht="45">
      <c r="A1480" s="58" t="s">
        <v>129</v>
      </c>
      <c r="B1480" s="59" t="s">
        <v>522</v>
      </c>
      <c r="C1480" s="59" t="s">
        <v>147</v>
      </c>
      <c r="D1480" s="59" t="s">
        <v>149</v>
      </c>
      <c r="E1480" s="59" t="s">
        <v>130</v>
      </c>
      <c r="F1480" s="60" t="s">
        <v>0</v>
      </c>
      <c r="G1480" s="61">
        <v>42000</v>
      </c>
      <c r="H1480" s="61">
        <f>H1481</f>
        <v>42000</v>
      </c>
      <c r="I1480" s="61">
        <f t="shared" si="659"/>
        <v>42000</v>
      </c>
      <c r="J1480" s="61">
        <f t="shared" si="659"/>
        <v>42000</v>
      </c>
      <c r="K1480" s="61">
        <f t="shared" si="649"/>
        <v>100</v>
      </c>
      <c r="L1480" s="61">
        <f t="shared" si="650"/>
        <v>100</v>
      </c>
    </row>
    <row r="1481" spans="1:12" ht="15">
      <c r="A1481" s="58" t="s">
        <v>26</v>
      </c>
      <c r="B1481" s="59" t="s">
        <v>522</v>
      </c>
      <c r="C1481" s="59" t="s">
        <v>147</v>
      </c>
      <c r="D1481" s="59" t="s">
        <v>149</v>
      </c>
      <c r="E1481" s="59" t="s">
        <v>130</v>
      </c>
      <c r="F1481" s="59" t="s">
        <v>27</v>
      </c>
      <c r="G1481" s="61">
        <v>42000</v>
      </c>
      <c r="H1481" s="61">
        <f>H1482</f>
        <v>42000</v>
      </c>
      <c r="I1481" s="61">
        <f t="shared" si="659"/>
        <v>42000</v>
      </c>
      <c r="J1481" s="61">
        <f t="shared" si="659"/>
        <v>42000</v>
      </c>
      <c r="K1481" s="61">
        <f t="shared" si="649"/>
        <v>100</v>
      </c>
      <c r="L1481" s="61">
        <f t="shared" si="650"/>
        <v>100</v>
      </c>
    </row>
    <row r="1482" spans="1:12" ht="15">
      <c r="A1482" s="58" t="s">
        <v>56</v>
      </c>
      <c r="B1482" s="59" t="s">
        <v>522</v>
      </c>
      <c r="C1482" s="59" t="s">
        <v>147</v>
      </c>
      <c r="D1482" s="59" t="s">
        <v>149</v>
      </c>
      <c r="E1482" s="59" t="s">
        <v>130</v>
      </c>
      <c r="F1482" s="59" t="s">
        <v>57</v>
      </c>
      <c r="G1482" s="61">
        <v>42000</v>
      </c>
      <c r="H1482" s="61">
        <v>42000</v>
      </c>
      <c r="I1482" s="61">
        <v>42000</v>
      </c>
      <c r="J1482" s="61">
        <v>42000</v>
      </c>
      <c r="K1482" s="61">
        <f t="shared" si="649"/>
        <v>100</v>
      </c>
      <c r="L1482" s="61">
        <f t="shared" si="650"/>
        <v>100</v>
      </c>
    </row>
    <row r="1483" spans="1:12" ht="15">
      <c r="A1483" s="66" t="s">
        <v>0</v>
      </c>
      <c r="B1483" s="67" t="s">
        <v>0</v>
      </c>
      <c r="C1483" s="60" t="s">
        <v>0</v>
      </c>
      <c r="D1483" s="60" t="s">
        <v>0</v>
      </c>
      <c r="E1483" s="60" t="s">
        <v>0</v>
      </c>
      <c r="F1483" s="60" t="s">
        <v>0</v>
      </c>
      <c r="G1483" s="68" t="s">
        <v>0</v>
      </c>
      <c r="H1483" s="68"/>
      <c r="I1483" s="68"/>
      <c r="J1483" s="68"/>
      <c r="K1483" s="68"/>
      <c r="L1483" s="68"/>
    </row>
    <row r="1484" spans="1:12" ht="28.5">
      <c r="A1484" s="69" t="s">
        <v>623</v>
      </c>
      <c r="B1484" s="70" t="s">
        <v>624</v>
      </c>
      <c r="C1484" s="60" t="s">
        <v>0</v>
      </c>
      <c r="D1484" s="60" t="s">
        <v>0</v>
      </c>
      <c r="E1484" s="60" t="s">
        <v>0</v>
      </c>
      <c r="F1484" s="60" t="s">
        <v>0</v>
      </c>
      <c r="G1484" s="71">
        <v>5420744.2000000002</v>
      </c>
      <c r="H1484" s="71">
        <f>H1485+H1545+H1553+H1565</f>
        <v>5213896.1030800007</v>
      </c>
      <c r="I1484" s="71">
        <f t="shared" ref="I1484:J1484" si="662">I1485+I1545+I1553+I1565</f>
        <v>4692241.0051500006</v>
      </c>
      <c r="J1484" s="71">
        <f t="shared" si="662"/>
        <v>4691011.9977000002</v>
      </c>
      <c r="K1484" s="71">
        <f t="shared" si="649"/>
        <v>86.538154626444097</v>
      </c>
      <c r="L1484" s="71">
        <f t="shared" si="650"/>
        <v>89.971336308924194</v>
      </c>
    </row>
    <row r="1485" spans="1:12" ht="15">
      <c r="A1485" s="58" t="s">
        <v>16</v>
      </c>
      <c r="B1485" s="59" t="s">
        <v>624</v>
      </c>
      <c r="C1485" s="59" t="s">
        <v>17</v>
      </c>
      <c r="D1485" s="60" t="s">
        <v>0</v>
      </c>
      <c r="E1485" s="60" t="s">
        <v>0</v>
      </c>
      <c r="F1485" s="60" t="s">
        <v>0</v>
      </c>
      <c r="G1485" s="61">
        <v>787937.4</v>
      </c>
      <c r="H1485" s="61">
        <f>H1486+H1495+H1501+H1517+H1522</f>
        <v>575066.03433000005</v>
      </c>
      <c r="I1485" s="61">
        <f t="shared" ref="I1485:J1485" si="663">I1486+I1495+I1501+I1517+I1522</f>
        <v>151203.92590999999</v>
      </c>
      <c r="J1485" s="61">
        <f t="shared" si="663"/>
        <v>150036.50680999999</v>
      </c>
      <c r="K1485" s="61">
        <f t="shared" si="649"/>
        <v>19.041678540706407</v>
      </c>
      <c r="L1485" s="61">
        <f t="shared" si="650"/>
        <v>26.090309260710388</v>
      </c>
    </row>
    <row r="1486" spans="1:12" ht="45">
      <c r="A1486" s="58" t="s">
        <v>18</v>
      </c>
      <c r="B1486" s="59" t="s">
        <v>624</v>
      </c>
      <c r="C1486" s="59" t="s">
        <v>17</v>
      </c>
      <c r="D1486" s="59" t="s">
        <v>19</v>
      </c>
      <c r="E1486" s="60" t="s">
        <v>0</v>
      </c>
      <c r="F1486" s="60" t="s">
        <v>0</v>
      </c>
      <c r="G1486" s="61">
        <v>55008.1</v>
      </c>
      <c r="H1486" s="61">
        <f>H1487</f>
        <v>55008.1</v>
      </c>
      <c r="I1486" s="61">
        <f t="shared" ref="I1486:J1487" si="664">I1487</f>
        <v>55008.1</v>
      </c>
      <c r="J1486" s="61">
        <f t="shared" si="664"/>
        <v>54236.428660000005</v>
      </c>
      <c r="K1486" s="61">
        <f t="shared" si="649"/>
        <v>98.597167798924161</v>
      </c>
      <c r="L1486" s="61">
        <f t="shared" si="650"/>
        <v>98.597167798924161</v>
      </c>
    </row>
    <row r="1487" spans="1:12" ht="45">
      <c r="A1487" s="58" t="s">
        <v>625</v>
      </c>
      <c r="B1487" s="59" t="s">
        <v>624</v>
      </c>
      <c r="C1487" s="59" t="s">
        <v>17</v>
      </c>
      <c r="D1487" s="59" t="s">
        <v>19</v>
      </c>
      <c r="E1487" s="59" t="s">
        <v>626</v>
      </c>
      <c r="F1487" s="60" t="s">
        <v>0</v>
      </c>
      <c r="G1487" s="61">
        <v>55008.1</v>
      </c>
      <c r="H1487" s="61">
        <f>H1488</f>
        <v>55008.1</v>
      </c>
      <c r="I1487" s="61">
        <f t="shared" si="664"/>
        <v>55008.1</v>
      </c>
      <c r="J1487" s="61">
        <f t="shared" si="664"/>
        <v>54236.428660000005</v>
      </c>
      <c r="K1487" s="61">
        <f t="shared" si="649"/>
        <v>98.597167798924161</v>
      </c>
      <c r="L1487" s="61">
        <f t="shared" si="650"/>
        <v>98.597167798924161</v>
      </c>
    </row>
    <row r="1488" spans="1:12" ht="45">
      <c r="A1488" s="58" t="s">
        <v>627</v>
      </c>
      <c r="B1488" s="59" t="s">
        <v>624</v>
      </c>
      <c r="C1488" s="59" t="s">
        <v>17</v>
      </c>
      <c r="D1488" s="59" t="s">
        <v>19</v>
      </c>
      <c r="E1488" s="59" t="s">
        <v>628</v>
      </c>
      <c r="F1488" s="60" t="s">
        <v>0</v>
      </c>
      <c r="G1488" s="61">
        <v>55008.1</v>
      </c>
      <c r="H1488" s="61">
        <f>H1489+H1492</f>
        <v>55008.1</v>
      </c>
      <c r="I1488" s="61">
        <f t="shared" ref="I1488:J1488" si="665">I1489+I1492</f>
        <v>55008.1</v>
      </c>
      <c r="J1488" s="61">
        <f t="shared" si="665"/>
        <v>54236.428660000005</v>
      </c>
      <c r="K1488" s="61">
        <f t="shared" si="649"/>
        <v>98.597167798924161</v>
      </c>
      <c r="L1488" s="61">
        <f t="shared" si="650"/>
        <v>98.597167798924161</v>
      </c>
    </row>
    <row r="1489" spans="1:12" ht="30">
      <c r="A1489" s="58" t="s">
        <v>629</v>
      </c>
      <c r="B1489" s="59" t="s">
        <v>624</v>
      </c>
      <c r="C1489" s="59" t="s">
        <v>17</v>
      </c>
      <c r="D1489" s="59" t="s">
        <v>19</v>
      </c>
      <c r="E1489" s="59" t="s">
        <v>630</v>
      </c>
      <c r="F1489" s="60" t="s">
        <v>0</v>
      </c>
      <c r="G1489" s="61">
        <v>34721.699999999997</v>
      </c>
      <c r="H1489" s="61">
        <f>H1490</f>
        <v>34721.699999999997</v>
      </c>
      <c r="I1489" s="61">
        <f t="shared" ref="I1489:J1490" si="666">I1490</f>
        <v>34721.699999999997</v>
      </c>
      <c r="J1489" s="61">
        <f t="shared" si="666"/>
        <v>34719.968970000002</v>
      </c>
      <c r="K1489" s="61">
        <f t="shared" si="649"/>
        <v>99.995014558618976</v>
      </c>
      <c r="L1489" s="61">
        <f t="shared" si="650"/>
        <v>99.995014558618976</v>
      </c>
    </row>
    <row r="1490" spans="1:12" ht="15">
      <c r="A1490" s="58" t="s">
        <v>26</v>
      </c>
      <c r="B1490" s="59" t="s">
        <v>624</v>
      </c>
      <c r="C1490" s="59" t="s">
        <v>17</v>
      </c>
      <c r="D1490" s="59" t="s">
        <v>19</v>
      </c>
      <c r="E1490" s="59" t="s">
        <v>630</v>
      </c>
      <c r="F1490" s="59" t="s">
        <v>27</v>
      </c>
      <c r="G1490" s="61">
        <v>34721.699999999997</v>
      </c>
      <c r="H1490" s="61">
        <f>H1491</f>
        <v>34721.699999999997</v>
      </c>
      <c r="I1490" s="61">
        <f t="shared" si="666"/>
        <v>34721.699999999997</v>
      </c>
      <c r="J1490" s="61">
        <f t="shared" si="666"/>
        <v>34719.968970000002</v>
      </c>
      <c r="K1490" s="61">
        <f t="shared" si="649"/>
        <v>99.995014558618976</v>
      </c>
      <c r="L1490" s="61">
        <f t="shared" si="650"/>
        <v>99.995014558618976</v>
      </c>
    </row>
    <row r="1491" spans="1:12" ht="15">
      <c r="A1491" s="58" t="s">
        <v>28</v>
      </c>
      <c r="B1491" s="59" t="s">
        <v>624</v>
      </c>
      <c r="C1491" s="59" t="s">
        <v>17</v>
      </c>
      <c r="D1491" s="59" t="s">
        <v>19</v>
      </c>
      <c r="E1491" s="59" t="s">
        <v>630</v>
      </c>
      <c r="F1491" s="59" t="s">
        <v>29</v>
      </c>
      <c r="G1491" s="61">
        <v>34721.699999999997</v>
      </c>
      <c r="H1491" s="61">
        <v>34721.699999999997</v>
      </c>
      <c r="I1491" s="61">
        <v>34721.699999999997</v>
      </c>
      <c r="J1491" s="61">
        <v>34719.968970000002</v>
      </c>
      <c r="K1491" s="61">
        <f t="shared" si="649"/>
        <v>99.995014558618976</v>
      </c>
      <c r="L1491" s="61">
        <f t="shared" si="650"/>
        <v>99.995014558618976</v>
      </c>
    </row>
    <row r="1492" spans="1:12" ht="30">
      <c r="A1492" s="58" t="s">
        <v>631</v>
      </c>
      <c r="B1492" s="59" t="s">
        <v>624</v>
      </c>
      <c r="C1492" s="59" t="s">
        <v>17</v>
      </c>
      <c r="D1492" s="59" t="s">
        <v>19</v>
      </c>
      <c r="E1492" s="59" t="s">
        <v>632</v>
      </c>
      <c r="F1492" s="60" t="s">
        <v>0</v>
      </c>
      <c r="G1492" s="61">
        <v>20286.400000000001</v>
      </c>
      <c r="H1492" s="61">
        <f>H1493</f>
        <v>20286.400000000001</v>
      </c>
      <c r="I1492" s="61">
        <f t="shared" ref="I1492:J1493" si="667">I1493</f>
        <v>20286.400000000001</v>
      </c>
      <c r="J1492" s="61">
        <f t="shared" si="667"/>
        <v>19516.45969</v>
      </c>
      <c r="K1492" s="61">
        <f t="shared" si="649"/>
        <v>96.204647892183914</v>
      </c>
      <c r="L1492" s="61">
        <f t="shared" si="650"/>
        <v>96.204647892183914</v>
      </c>
    </row>
    <row r="1493" spans="1:12" ht="15">
      <c r="A1493" s="58" t="s">
        <v>26</v>
      </c>
      <c r="B1493" s="59" t="s">
        <v>624</v>
      </c>
      <c r="C1493" s="59" t="s">
        <v>17</v>
      </c>
      <c r="D1493" s="59" t="s">
        <v>19</v>
      </c>
      <c r="E1493" s="59" t="s">
        <v>632</v>
      </c>
      <c r="F1493" s="59" t="s">
        <v>27</v>
      </c>
      <c r="G1493" s="61">
        <v>20286.400000000001</v>
      </c>
      <c r="H1493" s="61">
        <f>H1494</f>
        <v>20286.400000000001</v>
      </c>
      <c r="I1493" s="61">
        <f t="shared" si="667"/>
        <v>20286.400000000001</v>
      </c>
      <c r="J1493" s="61">
        <f t="shared" si="667"/>
        <v>19516.45969</v>
      </c>
      <c r="K1493" s="61">
        <f t="shared" si="649"/>
        <v>96.204647892183914</v>
      </c>
      <c r="L1493" s="61">
        <f t="shared" si="650"/>
        <v>96.204647892183914</v>
      </c>
    </row>
    <row r="1494" spans="1:12" ht="15">
      <c r="A1494" s="58" t="s">
        <v>28</v>
      </c>
      <c r="B1494" s="59" t="s">
        <v>624</v>
      </c>
      <c r="C1494" s="59" t="s">
        <v>17</v>
      </c>
      <c r="D1494" s="59" t="s">
        <v>19</v>
      </c>
      <c r="E1494" s="59" t="s">
        <v>632</v>
      </c>
      <c r="F1494" s="59" t="s">
        <v>29</v>
      </c>
      <c r="G1494" s="61">
        <v>20286.400000000001</v>
      </c>
      <c r="H1494" s="61">
        <v>20286.400000000001</v>
      </c>
      <c r="I1494" s="61">
        <v>20286.400000000001</v>
      </c>
      <c r="J1494" s="61">
        <v>19516.45969</v>
      </c>
      <c r="K1494" s="61">
        <f t="shared" si="649"/>
        <v>96.204647892183914</v>
      </c>
      <c r="L1494" s="61">
        <f t="shared" si="650"/>
        <v>96.204647892183914</v>
      </c>
    </row>
    <row r="1495" spans="1:12" ht="15">
      <c r="A1495" s="58" t="s">
        <v>633</v>
      </c>
      <c r="B1495" s="59" t="s">
        <v>624</v>
      </c>
      <c r="C1495" s="59" t="s">
        <v>17</v>
      </c>
      <c r="D1495" s="59" t="s">
        <v>95</v>
      </c>
      <c r="E1495" s="60" t="s">
        <v>0</v>
      </c>
      <c r="F1495" s="60" t="s">
        <v>0</v>
      </c>
      <c r="G1495" s="61">
        <v>1287.2</v>
      </c>
      <c r="H1495" s="61">
        <f>H1496</f>
        <v>1287.2</v>
      </c>
      <c r="I1495" s="61">
        <f t="shared" ref="I1495:J1499" si="668">I1496</f>
        <v>1287.2</v>
      </c>
      <c r="J1495" s="61">
        <f t="shared" si="668"/>
        <v>949.65823999999998</v>
      </c>
      <c r="K1495" s="61">
        <f t="shared" si="649"/>
        <v>73.777054070851449</v>
      </c>
      <c r="L1495" s="61">
        <f t="shared" si="650"/>
        <v>73.777054070851449</v>
      </c>
    </row>
    <row r="1496" spans="1:12" ht="45">
      <c r="A1496" s="58" t="s">
        <v>625</v>
      </c>
      <c r="B1496" s="59" t="s">
        <v>624</v>
      </c>
      <c r="C1496" s="59" t="s">
        <v>17</v>
      </c>
      <c r="D1496" s="59" t="s">
        <v>95</v>
      </c>
      <c r="E1496" s="59" t="s">
        <v>626</v>
      </c>
      <c r="F1496" s="60" t="s">
        <v>0</v>
      </c>
      <c r="G1496" s="61">
        <v>1287.2</v>
      </c>
      <c r="H1496" s="61">
        <f>H1497</f>
        <v>1287.2</v>
      </c>
      <c r="I1496" s="61">
        <f t="shared" si="668"/>
        <v>1287.2</v>
      </c>
      <c r="J1496" s="61">
        <f t="shared" si="668"/>
        <v>949.65823999999998</v>
      </c>
      <c r="K1496" s="61">
        <f t="shared" si="649"/>
        <v>73.777054070851449</v>
      </c>
      <c r="L1496" s="61">
        <f t="shared" si="650"/>
        <v>73.777054070851449</v>
      </c>
    </row>
    <row r="1497" spans="1:12" ht="45">
      <c r="A1497" s="58" t="s">
        <v>627</v>
      </c>
      <c r="B1497" s="59" t="s">
        <v>624</v>
      </c>
      <c r="C1497" s="59" t="s">
        <v>17</v>
      </c>
      <c r="D1497" s="59" t="s">
        <v>95</v>
      </c>
      <c r="E1497" s="59" t="s">
        <v>628</v>
      </c>
      <c r="F1497" s="60" t="s">
        <v>0</v>
      </c>
      <c r="G1497" s="61">
        <v>1287.2</v>
      </c>
      <c r="H1497" s="61">
        <f>H1498</f>
        <v>1287.2</v>
      </c>
      <c r="I1497" s="61">
        <f t="shared" si="668"/>
        <v>1287.2</v>
      </c>
      <c r="J1497" s="61">
        <f t="shared" si="668"/>
        <v>949.65823999999998</v>
      </c>
      <c r="K1497" s="61">
        <f t="shared" si="649"/>
        <v>73.777054070851449</v>
      </c>
      <c r="L1497" s="61">
        <f t="shared" si="650"/>
        <v>73.777054070851449</v>
      </c>
    </row>
    <row r="1498" spans="1:12" ht="45">
      <c r="A1498" s="58" t="s">
        <v>634</v>
      </c>
      <c r="B1498" s="59" t="s">
        <v>624</v>
      </c>
      <c r="C1498" s="59" t="s">
        <v>17</v>
      </c>
      <c r="D1498" s="59" t="s">
        <v>95</v>
      </c>
      <c r="E1498" s="59" t="s">
        <v>635</v>
      </c>
      <c r="F1498" s="60" t="s">
        <v>0</v>
      </c>
      <c r="G1498" s="61">
        <v>1287.2</v>
      </c>
      <c r="H1498" s="61">
        <f>H1499</f>
        <v>1287.2</v>
      </c>
      <c r="I1498" s="61">
        <f t="shared" si="668"/>
        <v>1287.2</v>
      </c>
      <c r="J1498" s="61">
        <f t="shared" si="668"/>
        <v>949.65823999999998</v>
      </c>
      <c r="K1498" s="61">
        <f t="shared" si="649"/>
        <v>73.777054070851449</v>
      </c>
      <c r="L1498" s="61">
        <f t="shared" si="650"/>
        <v>73.777054070851449</v>
      </c>
    </row>
    <row r="1499" spans="1:12" ht="15">
      <c r="A1499" s="58" t="s">
        <v>26</v>
      </c>
      <c r="B1499" s="59" t="s">
        <v>624</v>
      </c>
      <c r="C1499" s="59" t="s">
        <v>17</v>
      </c>
      <c r="D1499" s="59" t="s">
        <v>95</v>
      </c>
      <c r="E1499" s="59" t="s">
        <v>635</v>
      </c>
      <c r="F1499" s="59" t="s">
        <v>27</v>
      </c>
      <c r="G1499" s="61">
        <v>1287.2</v>
      </c>
      <c r="H1499" s="61">
        <f>H1500</f>
        <v>1287.2</v>
      </c>
      <c r="I1499" s="61">
        <f t="shared" si="668"/>
        <v>1287.2</v>
      </c>
      <c r="J1499" s="61">
        <f t="shared" si="668"/>
        <v>949.65823999999998</v>
      </c>
      <c r="K1499" s="61">
        <f t="shared" si="649"/>
        <v>73.777054070851449</v>
      </c>
      <c r="L1499" s="61">
        <f t="shared" si="650"/>
        <v>73.777054070851449</v>
      </c>
    </row>
    <row r="1500" spans="1:12" ht="15">
      <c r="A1500" s="58" t="s">
        <v>28</v>
      </c>
      <c r="B1500" s="59" t="s">
        <v>624</v>
      </c>
      <c r="C1500" s="59" t="s">
        <v>17</v>
      </c>
      <c r="D1500" s="59" t="s">
        <v>95</v>
      </c>
      <c r="E1500" s="59" t="s">
        <v>635</v>
      </c>
      <c r="F1500" s="59" t="s">
        <v>29</v>
      </c>
      <c r="G1500" s="61">
        <v>1287.2</v>
      </c>
      <c r="H1500" s="61">
        <v>1287.2</v>
      </c>
      <c r="I1500" s="61">
        <v>1287.2</v>
      </c>
      <c r="J1500" s="61">
        <v>949.65823999999998</v>
      </c>
      <c r="K1500" s="61">
        <f t="shared" si="649"/>
        <v>73.777054070851449</v>
      </c>
      <c r="L1500" s="61">
        <f t="shared" si="650"/>
        <v>73.777054070851449</v>
      </c>
    </row>
    <row r="1501" spans="1:12" ht="45">
      <c r="A1501" s="58" t="s">
        <v>636</v>
      </c>
      <c r="B1501" s="59" t="s">
        <v>624</v>
      </c>
      <c r="C1501" s="59" t="s">
        <v>17</v>
      </c>
      <c r="D1501" s="59" t="s">
        <v>32</v>
      </c>
      <c r="E1501" s="60" t="s">
        <v>0</v>
      </c>
      <c r="F1501" s="60" t="s">
        <v>0</v>
      </c>
      <c r="G1501" s="61">
        <v>70388.100000000006</v>
      </c>
      <c r="H1501" s="61">
        <f>H1502</f>
        <v>70388.130599999989</v>
      </c>
      <c r="I1501" s="61">
        <f t="shared" ref="I1501:J1502" si="669">I1502</f>
        <v>70324.969319999989</v>
      </c>
      <c r="J1501" s="61">
        <f t="shared" si="669"/>
        <v>70277.738419999994</v>
      </c>
      <c r="K1501" s="61">
        <f t="shared" si="649"/>
        <v>99.84320988917159</v>
      </c>
      <c r="L1501" s="61">
        <f t="shared" si="650"/>
        <v>99.843166484094709</v>
      </c>
    </row>
    <row r="1502" spans="1:12" ht="45">
      <c r="A1502" s="58" t="s">
        <v>625</v>
      </c>
      <c r="B1502" s="59" t="s">
        <v>624</v>
      </c>
      <c r="C1502" s="59" t="s">
        <v>17</v>
      </c>
      <c r="D1502" s="59" t="s">
        <v>32</v>
      </c>
      <c r="E1502" s="59" t="s">
        <v>626</v>
      </c>
      <c r="F1502" s="60" t="s">
        <v>0</v>
      </c>
      <c r="G1502" s="61">
        <v>70388.100000000006</v>
      </c>
      <c r="H1502" s="61">
        <f>H1503</f>
        <v>70388.130599999989</v>
      </c>
      <c r="I1502" s="61">
        <f t="shared" si="669"/>
        <v>70324.969319999989</v>
      </c>
      <c r="J1502" s="61">
        <f t="shared" si="669"/>
        <v>70277.738419999994</v>
      </c>
      <c r="K1502" s="61">
        <f t="shared" si="649"/>
        <v>99.84320988917159</v>
      </c>
      <c r="L1502" s="61">
        <f t="shared" si="650"/>
        <v>99.843166484094709</v>
      </c>
    </row>
    <row r="1503" spans="1:12" ht="45">
      <c r="A1503" s="58" t="s">
        <v>627</v>
      </c>
      <c r="B1503" s="59" t="s">
        <v>624</v>
      </c>
      <c r="C1503" s="59" t="s">
        <v>17</v>
      </c>
      <c r="D1503" s="59" t="s">
        <v>32</v>
      </c>
      <c r="E1503" s="59" t="s">
        <v>628</v>
      </c>
      <c r="F1503" s="60" t="s">
        <v>0</v>
      </c>
      <c r="G1503" s="61">
        <v>70388.100000000006</v>
      </c>
      <c r="H1503" s="61">
        <f>H1504+H1514</f>
        <v>70388.130599999989</v>
      </c>
      <c r="I1503" s="61">
        <f t="shared" ref="I1503:J1503" si="670">I1504+I1514</f>
        <v>70324.969319999989</v>
      </c>
      <c r="J1503" s="61">
        <f t="shared" si="670"/>
        <v>70277.738419999994</v>
      </c>
      <c r="K1503" s="61">
        <f t="shared" si="649"/>
        <v>99.84320988917159</v>
      </c>
      <c r="L1503" s="61">
        <f t="shared" si="650"/>
        <v>99.843166484094709</v>
      </c>
    </row>
    <row r="1504" spans="1:12" ht="30">
      <c r="A1504" s="58" t="s">
        <v>58</v>
      </c>
      <c r="B1504" s="59" t="s">
        <v>624</v>
      </c>
      <c r="C1504" s="59" t="s">
        <v>17</v>
      </c>
      <c r="D1504" s="59" t="s">
        <v>32</v>
      </c>
      <c r="E1504" s="59" t="s">
        <v>637</v>
      </c>
      <c r="F1504" s="60" t="s">
        <v>0</v>
      </c>
      <c r="G1504" s="61">
        <v>63413.4</v>
      </c>
      <c r="H1504" s="61">
        <f>H1505+H1507+H1509+H1511</f>
        <v>63413.430599999992</v>
      </c>
      <c r="I1504" s="61">
        <f t="shared" ref="I1504:J1504" si="671">I1505+I1507+I1509+I1511</f>
        <v>63350.269319999992</v>
      </c>
      <c r="J1504" s="61">
        <f t="shared" si="671"/>
        <v>63303.038419999997</v>
      </c>
      <c r="K1504" s="61">
        <f t="shared" si="649"/>
        <v>99.825964890701329</v>
      </c>
      <c r="L1504" s="61">
        <f t="shared" si="650"/>
        <v>99.82591671991959</v>
      </c>
    </row>
    <row r="1505" spans="1:12" ht="60">
      <c r="A1505" s="58" t="s">
        <v>60</v>
      </c>
      <c r="B1505" s="59" t="s">
        <v>624</v>
      </c>
      <c r="C1505" s="59" t="s">
        <v>17</v>
      </c>
      <c r="D1505" s="59" t="s">
        <v>32</v>
      </c>
      <c r="E1505" s="59" t="s">
        <v>637</v>
      </c>
      <c r="F1505" s="59" t="s">
        <v>61</v>
      </c>
      <c r="G1505" s="61">
        <v>61682.400000000001</v>
      </c>
      <c r="H1505" s="61">
        <f>H1506</f>
        <v>61682.399999999994</v>
      </c>
      <c r="I1505" s="61">
        <f t="shared" ref="I1505:J1505" si="672">I1506</f>
        <v>61682.399999999994</v>
      </c>
      <c r="J1505" s="61">
        <f t="shared" si="672"/>
        <v>61639.937590000001</v>
      </c>
      <c r="K1505" s="61">
        <f t="shared" si="649"/>
        <v>99.931159601442218</v>
      </c>
      <c r="L1505" s="61">
        <f t="shared" si="650"/>
        <v>99.931159601442246</v>
      </c>
    </row>
    <row r="1506" spans="1:12" ht="30">
      <c r="A1506" s="58" t="s">
        <v>62</v>
      </c>
      <c r="B1506" s="59" t="s">
        <v>624</v>
      </c>
      <c r="C1506" s="59" t="s">
        <v>17</v>
      </c>
      <c r="D1506" s="59" t="s">
        <v>32</v>
      </c>
      <c r="E1506" s="59" t="s">
        <v>637</v>
      </c>
      <c r="F1506" s="59" t="s">
        <v>63</v>
      </c>
      <c r="G1506" s="61">
        <v>61682.400000000001</v>
      </c>
      <c r="H1506" s="61">
        <f>46487.75+1829.45+13365.2</f>
        <v>61682.399999999994</v>
      </c>
      <c r="I1506" s="61">
        <f>46487.75+1829.45+13365.2</f>
        <v>61682.399999999994</v>
      </c>
      <c r="J1506" s="61">
        <f>46483.75036+1829.43637+13326.75086</f>
        <v>61639.937590000001</v>
      </c>
      <c r="K1506" s="61">
        <f t="shared" si="649"/>
        <v>99.931159601442218</v>
      </c>
      <c r="L1506" s="61">
        <f t="shared" si="650"/>
        <v>99.931159601442246</v>
      </c>
    </row>
    <row r="1507" spans="1:12" ht="30">
      <c r="A1507" s="58" t="s">
        <v>64</v>
      </c>
      <c r="B1507" s="59" t="s">
        <v>624</v>
      </c>
      <c r="C1507" s="59" t="s">
        <v>17</v>
      </c>
      <c r="D1507" s="59" t="s">
        <v>32</v>
      </c>
      <c r="E1507" s="59" t="s">
        <v>637</v>
      </c>
      <c r="F1507" s="59" t="s">
        <v>65</v>
      </c>
      <c r="G1507" s="61">
        <v>1620.7</v>
      </c>
      <c r="H1507" s="61">
        <f>H1508</f>
        <v>1559.7376400000001</v>
      </c>
      <c r="I1507" s="61">
        <f t="shared" ref="I1507:J1507" si="673">I1508</f>
        <v>1559.7370000000001</v>
      </c>
      <c r="J1507" s="61">
        <f t="shared" si="673"/>
        <v>1556.3178700000001</v>
      </c>
      <c r="K1507" s="61">
        <f t="shared" si="649"/>
        <v>96.027510952057753</v>
      </c>
      <c r="L1507" s="61">
        <f t="shared" si="650"/>
        <v>99.780747100518781</v>
      </c>
    </row>
    <row r="1508" spans="1:12" ht="30">
      <c r="A1508" s="58" t="s">
        <v>66</v>
      </c>
      <c r="B1508" s="59" t="s">
        <v>624</v>
      </c>
      <c r="C1508" s="59" t="s">
        <v>17</v>
      </c>
      <c r="D1508" s="59" t="s">
        <v>32</v>
      </c>
      <c r="E1508" s="59" t="s">
        <v>637</v>
      </c>
      <c r="F1508" s="59" t="s">
        <v>67</v>
      </c>
      <c r="G1508" s="61">
        <v>1620.7</v>
      </c>
      <c r="H1508" s="61">
        <v>1559.7376400000001</v>
      </c>
      <c r="I1508" s="61">
        <v>1559.7370000000001</v>
      </c>
      <c r="J1508" s="61">
        <v>1556.3178700000001</v>
      </c>
      <c r="K1508" s="61">
        <f t="shared" si="649"/>
        <v>96.027510952057753</v>
      </c>
      <c r="L1508" s="61">
        <f t="shared" si="650"/>
        <v>99.780747100518781</v>
      </c>
    </row>
    <row r="1509" spans="1:12" ht="15">
      <c r="A1509" s="58" t="s">
        <v>68</v>
      </c>
      <c r="B1509" s="59" t="s">
        <v>624</v>
      </c>
      <c r="C1509" s="59" t="s">
        <v>17</v>
      </c>
      <c r="D1509" s="59" t="s">
        <v>32</v>
      </c>
      <c r="E1509" s="59" t="s">
        <v>637</v>
      </c>
      <c r="F1509" s="59" t="s">
        <v>69</v>
      </c>
      <c r="G1509" s="61">
        <v>60</v>
      </c>
      <c r="H1509" s="61">
        <f>H1510</f>
        <v>60</v>
      </c>
      <c r="I1509" s="61">
        <f t="shared" ref="I1509:J1509" si="674">I1510</f>
        <v>0</v>
      </c>
      <c r="J1509" s="61">
        <f t="shared" si="674"/>
        <v>0</v>
      </c>
      <c r="K1509" s="61">
        <f t="shared" si="649"/>
        <v>0</v>
      </c>
      <c r="L1509" s="61">
        <f t="shared" si="650"/>
        <v>0</v>
      </c>
    </row>
    <row r="1510" spans="1:12" ht="15">
      <c r="A1510" s="58" t="s">
        <v>70</v>
      </c>
      <c r="B1510" s="59" t="s">
        <v>624</v>
      </c>
      <c r="C1510" s="59" t="s">
        <v>17</v>
      </c>
      <c r="D1510" s="59" t="s">
        <v>32</v>
      </c>
      <c r="E1510" s="59" t="s">
        <v>637</v>
      </c>
      <c r="F1510" s="59" t="s">
        <v>71</v>
      </c>
      <c r="G1510" s="61">
        <v>60</v>
      </c>
      <c r="H1510" s="61">
        <v>60</v>
      </c>
      <c r="I1510" s="61">
        <v>0</v>
      </c>
      <c r="J1510" s="61">
        <v>0</v>
      </c>
      <c r="K1510" s="61">
        <f t="shared" si="649"/>
        <v>0</v>
      </c>
      <c r="L1510" s="61">
        <f t="shared" si="650"/>
        <v>0</v>
      </c>
    </row>
    <row r="1511" spans="1:12" ht="15">
      <c r="A1511" s="58" t="s">
        <v>72</v>
      </c>
      <c r="B1511" s="59" t="s">
        <v>624</v>
      </c>
      <c r="C1511" s="59" t="s">
        <v>17</v>
      </c>
      <c r="D1511" s="59" t="s">
        <v>32</v>
      </c>
      <c r="E1511" s="59" t="s">
        <v>637</v>
      </c>
      <c r="F1511" s="59" t="s">
        <v>73</v>
      </c>
      <c r="G1511" s="61">
        <v>50.3</v>
      </c>
      <c r="H1511" s="61">
        <f>H1513+H1512</f>
        <v>111.29295999999999</v>
      </c>
      <c r="I1511" s="61">
        <f t="shared" ref="I1511:J1511" si="675">I1513+I1512</f>
        <v>108.13231999999999</v>
      </c>
      <c r="J1511" s="61">
        <f t="shared" si="675"/>
        <v>106.78296</v>
      </c>
      <c r="K1511" s="61">
        <f t="shared" si="649"/>
        <v>212.29216699801196</v>
      </c>
      <c r="L1511" s="61">
        <f t="shared" si="650"/>
        <v>95.947632267126338</v>
      </c>
    </row>
    <row r="1512" spans="1:12" s="23" customFormat="1" ht="15">
      <c r="A1512" s="58" t="s">
        <v>86</v>
      </c>
      <c r="B1512" s="59" t="s">
        <v>624</v>
      </c>
      <c r="C1512" s="59" t="s">
        <v>17</v>
      </c>
      <c r="D1512" s="59" t="s">
        <v>32</v>
      </c>
      <c r="E1512" s="59" t="s">
        <v>637</v>
      </c>
      <c r="F1512" s="59">
        <v>830</v>
      </c>
      <c r="G1512" s="61"/>
      <c r="H1512" s="61">
        <v>60.992959999999997</v>
      </c>
      <c r="I1512" s="61">
        <v>60.992959999999997</v>
      </c>
      <c r="J1512" s="61">
        <v>60.922960000000003</v>
      </c>
      <c r="K1512" s="61">
        <v>0</v>
      </c>
      <c r="L1512" s="61">
        <f t="shared" si="650"/>
        <v>99.885232656359037</v>
      </c>
    </row>
    <row r="1513" spans="1:12" ht="15">
      <c r="A1513" s="58" t="s">
        <v>74</v>
      </c>
      <c r="B1513" s="59" t="s">
        <v>624</v>
      </c>
      <c r="C1513" s="59" t="s">
        <v>17</v>
      </c>
      <c r="D1513" s="59" t="s">
        <v>32</v>
      </c>
      <c r="E1513" s="59" t="s">
        <v>637</v>
      </c>
      <c r="F1513" s="59" t="s">
        <v>75</v>
      </c>
      <c r="G1513" s="61">
        <v>50.3</v>
      </c>
      <c r="H1513" s="61">
        <v>50.3</v>
      </c>
      <c r="I1513" s="61">
        <v>47.139360000000003</v>
      </c>
      <c r="J1513" s="61">
        <f>5.86+40</f>
        <v>45.86</v>
      </c>
      <c r="K1513" s="61">
        <f t="shared" si="649"/>
        <v>91.172962226640166</v>
      </c>
      <c r="L1513" s="61">
        <f t="shared" si="650"/>
        <v>91.172962226640166</v>
      </c>
    </row>
    <row r="1514" spans="1:12" ht="15">
      <c r="A1514" s="58" t="s">
        <v>638</v>
      </c>
      <c r="B1514" s="59" t="s">
        <v>624</v>
      </c>
      <c r="C1514" s="59" t="s">
        <v>17</v>
      </c>
      <c r="D1514" s="59" t="s">
        <v>32</v>
      </c>
      <c r="E1514" s="59" t="s">
        <v>639</v>
      </c>
      <c r="F1514" s="60" t="s">
        <v>0</v>
      </c>
      <c r="G1514" s="61">
        <v>6974.7</v>
      </c>
      <c r="H1514" s="61">
        <f>H1515</f>
        <v>6974.7</v>
      </c>
      <c r="I1514" s="61">
        <f t="shared" ref="I1514:J1515" si="676">I1515</f>
        <v>6974.7</v>
      </c>
      <c r="J1514" s="61">
        <f t="shared" si="676"/>
        <v>6974.7</v>
      </c>
      <c r="K1514" s="61">
        <f t="shared" si="649"/>
        <v>100</v>
      </c>
      <c r="L1514" s="61">
        <f t="shared" si="650"/>
        <v>100</v>
      </c>
    </row>
    <row r="1515" spans="1:12" ht="30">
      <c r="A1515" s="58" t="s">
        <v>64</v>
      </c>
      <c r="B1515" s="59" t="s">
        <v>624</v>
      </c>
      <c r="C1515" s="59" t="s">
        <v>17</v>
      </c>
      <c r="D1515" s="59" t="s">
        <v>32</v>
      </c>
      <c r="E1515" s="59" t="s">
        <v>639</v>
      </c>
      <c r="F1515" s="59" t="s">
        <v>65</v>
      </c>
      <c r="G1515" s="61">
        <v>6974.7</v>
      </c>
      <c r="H1515" s="61">
        <f>H1516</f>
        <v>6974.7</v>
      </c>
      <c r="I1515" s="61">
        <f t="shared" si="676"/>
        <v>6974.7</v>
      </c>
      <c r="J1515" s="61">
        <f t="shared" si="676"/>
        <v>6974.7</v>
      </c>
      <c r="K1515" s="61">
        <f t="shared" si="649"/>
        <v>100</v>
      </c>
      <c r="L1515" s="61">
        <f t="shared" si="650"/>
        <v>100</v>
      </c>
    </row>
    <row r="1516" spans="1:12" ht="30">
      <c r="A1516" s="58" t="s">
        <v>66</v>
      </c>
      <c r="B1516" s="59" t="s">
        <v>624</v>
      </c>
      <c r="C1516" s="59" t="s">
        <v>17</v>
      </c>
      <c r="D1516" s="59" t="s">
        <v>32</v>
      </c>
      <c r="E1516" s="59" t="s">
        <v>639</v>
      </c>
      <c r="F1516" s="59" t="s">
        <v>67</v>
      </c>
      <c r="G1516" s="61">
        <v>6974.7</v>
      </c>
      <c r="H1516" s="61">
        <v>6974.7</v>
      </c>
      <c r="I1516" s="61">
        <v>6974.7</v>
      </c>
      <c r="J1516" s="61">
        <v>6974.7</v>
      </c>
      <c r="K1516" s="61">
        <f t="shared" si="649"/>
        <v>100</v>
      </c>
      <c r="L1516" s="61">
        <f t="shared" si="650"/>
        <v>100</v>
      </c>
    </row>
    <row r="1517" spans="1:12" ht="15">
      <c r="A1517" s="58" t="s">
        <v>640</v>
      </c>
      <c r="B1517" s="59" t="s">
        <v>624</v>
      </c>
      <c r="C1517" s="59" t="s">
        <v>17</v>
      </c>
      <c r="D1517" s="59" t="s">
        <v>153</v>
      </c>
      <c r="E1517" s="60" t="s">
        <v>0</v>
      </c>
      <c r="F1517" s="60" t="s">
        <v>0</v>
      </c>
      <c r="G1517" s="61">
        <v>216714.8</v>
      </c>
      <c r="H1517" s="61">
        <f>H1518</f>
        <v>2413.8594899999998</v>
      </c>
      <c r="I1517" s="61">
        <f t="shared" ref="I1517:J1520" si="677">I1518</f>
        <v>0</v>
      </c>
      <c r="J1517" s="61">
        <f t="shared" si="677"/>
        <v>0</v>
      </c>
      <c r="K1517" s="61">
        <f t="shared" si="649"/>
        <v>0</v>
      </c>
      <c r="L1517" s="61">
        <f t="shared" si="650"/>
        <v>0</v>
      </c>
    </row>
    <row r="1518" spans="1:12" ht="15">
      <c r="A1518" s="58" t="s">
        <v>641</v>
      </c>
      <c r="B1518" s="59" t="s">
        <v>624</v>
      </c>
      <c r="C1518" s="59" t="s">
        <v>17</v>
      </c>
      <c r="D1518" s="59" t="s">
        <v>153</v>
      </c>
      <c r="E1518" s="59" t="s">
        <v>642</v>
      </c>
      <c r="F1518" s="60" t="s">
        <v>0</v>
      </c>
      <c r="G1518" s="61">
        <v>216714.8</v>
      </c>
      <c r="H1518" s="61">
        <f>H1519</f>
        <v>2413.8594899999998</v>
      </c>
      <c r="I1518" s="61">
        <f t="shared" si="677"/>
        <v>0</v>
      </c>
      <c r="J1518" s="61">
        <f t="shared" si="677"/>
        <v>0</v>
      </c>
      <c r="K1518" s="61">
        <f t="shared" si="649"/>
        <v>0</v>
      </c>
      <c r="L1518" s="61">
        <f t="shared" si="650"/>
        <v>0</v>
      </c>
    </row>
    <row r="1519" spans="1:12" ht="15">
      <c r="A1519" s="58" t="s">
        <v>641</v>
      </c>
      <c r="B1519" s="59" t="s">
        <v>624</v>
      </c>
      <c r="C1519" s="59" t="s">
        <v>17</v>
      </c>
      <c r="D1519" s="59" t="s">
        <v>153</v>
      </c>
      <c r="E1519" s="59" t="s">
        <v>643</v>
      </c>
      <c r="F1519" s="60" t="s">
        <v>0</v>
      </c>
      <c r="G1519" s="61">
        <v>216714.8</v>
      </c>
      <c r="H1519" s="61">
        <f>H1520</f>
        <v>2413.8594899999998</v>
      </c>
      <c r="I1519" s="61">
        <f t="shared" si="677"/>
        <v>0</v>
      </c>
      <c r="J1519" s="61">
        <f t="shared" si="677"/>
        <v>0</v>
      </c>
      <c r="K1519" s="61">
        <f t="shared" si="649"/>
        <v>0</v>
      </c>
      <c r="L1519" s="61">
        <f t="shared" si="650"/>
        <v>0</v>
      </c>
    </row>
    <row r="1520" spans="1:12" ht="15">
      <c r="A1520" s="58" t="s">
        <v>72</v>
      </c>
      <c r="B1520" s="59" t="s">
        <v>624</v>
      </c>
      <c r="C1520" s="59" t="s">
        <v>17</v>
      </c>
      <c r="D1520" s="59" t="s">
        <v>153</v>
      </c>
      <c r="E1520" s="59" t="s">
        <v>643</v>
      </c>
      <c r="F1520" s="59" t="s">
        <v>73</v>
      </c>
      <c r="G1520" s="61">
        <v>216714.8</v>
      </c>
      <c r="H1520" s="61">
        <f>H1521</f>
        <v>2413.8594899999998</v>
      </c>
      <c r="I1520" s="61">
        <f t="shared" si="677"/>
        <v>0</v>
      </c>
      <c r="J1520" s="61">
        <f t="shared" si="677"/>
        <v>0</v>
      </c>
      <c r="K1520" s="61">
        <f t="shared" si="649"/>
        <v>0</v>
      </c>
      <c r="L1520" s="61">
        <f t="shared" si="650"/>
        <v>0</v>
      </c>
    </row>
    <row r="1521" spans="1:12" ht="15">
      <c r="A1521" s="58" t="s">
        <v>381</v>
      </c>
      <c r="B1521" s="59" t="s">
        <v>624</v>
      </c>
      <c r="C1521" s="59" t="s">
        <v>17</v>
      </c>
      <c r="D1521" s="59" t="s">
        <v>153</v>
      </c>
      <c r="E1521" s="59" t="s">
        <v>643</v>
      </c>
      <c r="F1521" s="59" t="s">
        <v>382</v>
      </c>
      <c r="G1521" s="61">
        <v>216714.8</v>
      </c>
      <c r="H1521" s="61">
        <v>2413.8594899999998</v>
      </c>
      <c r="I1521" s="61">
        <v>0</v>
      </c>
      <c r="J1521" s="61">
        <v>0</v>
      </c>
      <c r="K1521" s="61">
        <f t="shared" si="649"/>
        <v>0</v>
      </c>
      <c r="L1521" s="61">
        <f t="shared" si="650"/>
        <v>0</v>
      </c>
    </row>
    <row r="1522" spans="1:12" ht="15">
      <c r="A1522" s="58" t="s">
        <v>361</v>
      </c>
      <c r="B1522" s="59" t="s">
        <v>624</v>
      </c>
      <c r="C1522" s="59" t="s">
        <v>17</v>
      </c>
      <c r="D1522" s="59" t="s">
        <v>362</v>
      </c>
      <c r="E1522" s="60" t="s">
        <v>0</v>
      </c>
      <c r="F1522" s="60" t="s">
        <v>0</v>
      </c>
      <c r="G1522" s="61">
        <v>444539.2</v>
      </c>
      <c r="H1522" s="61">
        <f>H1523+H1530+H1536+H1540</f>
        <v>445968.74424000003</v>
      </c>
      <c r="I1522" s="61">
        <f t="shared" ref="I1522:J1522" si="678">I1523+I1530+I1536</f>
        <v>24583.656590000002</v>
      </c>
      <c r="J1522" s="61">
        <f t="shared" si="678"/>
        <v>24572.681490000003</v>
      </c>
      <c r="K1522" s="61">
        <f t="shared" ref="K1522:K1590" si="679">J1522/G1522*100</f>
        <v>5.5276748349751843</v>
      </c>
      <c r="L1522" s="61">
        <f t="shared" ref="L1522:L1590" si="680">J1522/H1522*100</f>
        <v>5.5099559795105524</v>
      </c>
    </row>
    <row r="1523" spans="1:12" ht="45">
      <c r="A1523" s="58" t="s">
        <v>625</v>
      </c>
      <c r="B1523" s="59" t="s">
        <v>624</v>
      </c>
      <c r="C1523" s="59" t="s">
        <v>17</v>
      </c>
      <c r="D1523" s="59" t="s">
        <v>362</v>
      </c>
      <c r="E1523" s="59" t="s">
        <v>626</v>
      </c>
      <c r="F1523" s="60" t="s">
        <v>0</v>
      </c>
      <c r="G1523" s="61">
        <v>24207.200000000001</v>
      </c>
      <c r="H1523" s="61">
        <f>H1524</f>
        <v>24207.206590000002</v>
      </c>
      <c r="I1523" s="61">
        <f t="shared" ref="I1523:J1525" si="681">I1524</f>
        <v>24207.206590000002</v>
      </c>
      <c r="J1523" s="61">
        <f t="shared" si="681"/>
        <v>24207.206590000002</v>
      </c>
      <c r="K1523" s="61">
        <f t="shared" si="679"/>
        <v>100.00002722330548</v>
      </c>
      <c r="L1523" s="61">
        <f t="shared" si="680"/>
        <v>100</v>
      </c>
    </row>
    <row r="1524" spans="1:12" ht="45">
      <c r="A1524" s="58" t="s">
        <v>627</v>
      </c>
      <c r="B1524" s="59" t="s">
        <v>624</v>
      </c>
      <c r="C1524" s="59" t="s">
        <v>17</v>
      </c>
      <c r="D1524" s="59" t="s">
        <v>362</v>
      </c>
      <c r="E1524" s="59" t="s">
        <v>628</v>
      </c>
      <c r="F1524" s="60" t="s">
        <v>0</v>
      </c>
      <c r="G1524" s="61">
        <v>24207.200000000001</v>
      </c>
      <c r="H1524" s="61">
        <f>H1525</f>
        <v>24207.206590000002</v>
      </c>
      <c r="I1524" s="61">
        <f t="shared" si="681"/>
        <v>24207.206590000002</v>
      </c>
      <c r="J1524" s="61">
        <f t="shared" si="681"/>
        <v>24207.206590000002</v>
      </c>
      <c r="K1524" s="61">
        <f t="shared" si="679"/>
        <v>100.00002722330548</v>
      </c>
      <c r="L1524" s="61">
        <f t="shared" si="680"/>
        <v>100</v>
      </c>
    </row>
    <row r="1525" spans="1:12" ht="15">
      <c r="A1525" s="58" t="s">
        <v>638</v>
      </c>
      <c r="B1525" s="59" t="s">
        <v>624</v>
      </c>
      <c r="C1525" s="59" t="s">
        <v>17</v>
      </c>
      <c r="D1525" s="59" t="s">
        <v>362</v>
      </c>
      <c r="E1525" s="59" t="s">
        <v>639</v>
      </c>
      <c r="F1525" s="60" t="s">
        <v>0</v>
      </c>
      <c r="G1525" s="61">
        <v>24207.200000000001</v>
      </c>
      <c r="H1525" s="61">
        <f>H1526</f>
        <v>24207.206590000002</v>
      </c>
      <c r="I1525" s="61">
        <f t="shared" si="681"/>
        <v>24207.206590000002</v>
      </c>
      <c r="J1525" s="61">
        <f t="shared" si="681"/>
        <v>24207.206590000002</v>
      </c>
      <c r="K1525" s="61">
        <f t="shared" si="679"/>
        <v>100.00002722330548</v>
      </c>
      <c r="L1525" s="61">
        <f t="shared" si="680"/>
        <v>100</v>
      </c>
    </row>
    <row r="1526" spans="1:12" ht="15">
      <c r="A1526" s="58" t="s">
        <v>72</v>
      </c>
      <c r="B1526" s="59" t="s">
        <v>624</v>
      </c>
      <c r="C1526" s="59" t="s">
        <v>17</v>
      </c>
      <c r="D1526" s="59" t="s">
        <v>362</v>
      </c>
      <c r="E1526" s="59" t="s">
        <v>639</v>
      </c>
      <c r="F1526" s="59" t="s">
        <v>73</v>
      </c>
      <c r="G1526" s="61">
        <v>24207.200000000001</v>
      </c>
      <c r="H1526" s="61">
        <f>H1527+H1528</f>
        <v>24207.206590000002</v>
      </c>
      <c r="I1526" s="61">
        <f t="shared" ref="I1526:J1526" si="682">I1527+I1528</f>
        <v>24207.206590000002</v>
      </c>
      <c r="J1526" s="61">
        <f t="shared" si="682"/>
        <v>24207.206590000002</v>
      </c>
      <c r="K1526" s="61">
        <f t="shared" si="679"/>
        <v>100.00002722330548</v>
      </c>
      <c r="L1526" s="61">
        <f t="shared" si="680"/>
        <v>100</v>
      </c>
    </row>
    <row r="1527" spans="1:12" ht="15">
      <c r="A1527" s="58" t="s">
        <v>86</v>
      </c>
      <c r="B1527" s="59" t="s">
        <v>624</v>
      </c>
      <c r="C1527" s="59" t="s">
        <v>17</v>
      </c>
      <c r="D1527" s="59" t="s">
        <v>362</v>
      </c>
      <c r="E1527" s="59" t="s">
        <v>639</v>
      </c>
      <c r="F1527" s="59" t="s">
        <v>87</v>
      </c>
      <c r="G1527" s="61">
        <v>23207.200000000001</v>
      </c>
      <c r="H1527" s="61">
        <v>23207.206590000002</v>
      </c>
      <c r="I1527" s="61">
        <v>23207.206590000002</v>
      </c>
      <c r="J1527" s="61">
        <v>23207.206590000002</v>
      </c>
      <c r="K1527" s="61">
        <f t="shared" si="679"/>
        <v>100.00002839635975</v>
      </c>
      <c r="L1527" s="61">
        <f t="shared" si="680"/>
        <v>100</v>
      </c>
    </row>
    <row r="1528" spans="1:12" s="23" customFormat="1" ht="15">
      <c r="A1528" s="58" t="s">
        <v>74</v>
      </c>
      <c r="B1528" s="59" t="s">
        <v>624</v>
      </c>
      <c r="C1528" s="59" t="s">
        <v>17</v>
      </c>
      <c r="D1528" s="59" t="s">
        <v>362</v>
      </c>
      <c r="E1528" s="59" t="s">
        <v>639</v>
      </c>
      <c r="F1528" s="59">
        <v>850</v>
      </c>
      <c r="G1528" s="61"/>
      <c r="H1528" s="61">
        <v>1000</v>
      </c>
      <c r="I1528" s="61">
        <v>1000</v>
      </c>
      <c r="J1528" s="61">
        <v>1000</v>
      </c>
      <c r="K1528" s="61"/>
      <c r="L1528" s="61">
        <f t="shared" si="680"/>
        <v>100</v>
      </c>
    </row>
    <row r="1529" spans="1:12" ht="15">
      <c r="A1529" s="58" t="s">
        <v>644</v>
      </c>
      <c r="B1529" s="59" t="s">
        <v>624</v>
      </c>
      <c r="C1529" s="59" t="s">
        <v>17</v>
      </c>
      <c r="D1529" s="59" t="s">
        <v>362</v>
      </c>
      <c r="E1529" s="59" t="s">
        <v>639</v>
      </c>
      <c r="F1529" s="59" t="s">
        <v>645</v>
      </c>
      <c r="G1529" s="61">
        <v>1000</v>
      </c>
      <c r="H1529" s="61">
        <v>0</v>
      </c>
      <c r="I1529" s="61">
        <v>0</v>
      </c>
      <c r="J1529" s="61">
        <v>0</v>
      </c>
      <c r="K1529" s="61">
        <f t="shared" si="679"/>
        <v>0</v>
      </c>
      <c r="L1529" s="61">
        <v>0</v>
      </c>
    </row>
    <row r="1530" spans="1:12" ht="45">
      <c r="A1530" s="58" t="s">
        <v>387</v>
      </c>
      <c r="B1530" s="59" t="s">
        <v>624</v>
      </c>
      <c r="C1530" s="59" t="s">
        <v>17</v>
      </c>
      <c r="D1530" s="59" t="s">
        <v>362</v>
      </c>
      <c r="E1530" s="59" t="s">
        <v>388</v>
      </c>
      <c r="F1530" s="60" t="s">
        <v>0</v>
      </c>
      <c r="G1530" s="61">
        <v>705</v>
      </c>
      <c r="H1530" s="61">
        <f>H1531</f>
        <v>705</v>
      </c>
      <c r="I1530" s="61">
        <f t="shared" ref="I1530:J1530" si="683">I1531</f>
        <v>376.45000000000005</v>
      </c>
      <c r="J1530" s="61">
        <f t="shared" si="683"/>
        <v>365.47490000000005</v>
      </c>
      <c r="K1530" s="61">
        <f t="shared" si="679"/>
        <v>51.840411347517737</v>
      </c>
      <c r="L1530" s="61">
        <f t="shared" si="680"/>
        <v>51.840411347517737</v>
      </c>
    </row>
    <row r="1531" spans="1:12" ht="30">
      <c r="A1531" s="58" t="s">
        <v>646</v>
      </c>
      <c r="B1531" s="59" t="s">
        <v>624</v>
      </c>
      <c r="C1531" s="59" t="s">
        <v>17</v>
      </c>
      <c r="D1531" s="59" t="s">
        <v>362</v>
      </c>
      <c r="E1531" s="59" t="s">
        <v>647</v>
      </c>
      <c r="F1531" s="60" t="s">
        <v>0</v>
      </c>
      <c r="G1531" s="61">
        <v>705</v>
      </c>
      <c r="H1531" s="61">
        <f>H1532+H1534</f>
        <v>705</v>
      </c>
      <c r="I1531" s="61">
        <f t="shared" ref="I1531:J1531" si="684">I1532+I1534</f>
        <v>376.45000000000005</v>
      </c>
      <c r="J1531" s="61">
        <f t="shared" si="684"/>
        <v>365.47490000000005</v>
      </c>
      <c r="K1531" s="61">
        <f t="shared" si="679"/>
        <v>51.840411347517737</v>
      </c>
      <c r="L1531" s="61">
        <f t="shared" si="680"/>
        <v>51.840411347517737</v>
      </c>
    </row>
    <row r="1532" spans="1:12" ht="67.5" customHeight="1">
      <c r="A1532" s="58" t="s">
        <v>60</v>
      </c>
      <c r="B1532" s="59" t="s">
        <v>624</v>
      </c>
      <c r="C1532" s="59" t="s">
        <v>17</v>
      </c>
      <c r="D1532" s="59" t="s">
        <v>362</v>
      </c>
      <c r="E1532" s="59" t="s">
        <v>647</v>
      </c>
      <c r="F1532" s="59" t="s">
        <v>61</v>
      </c>
      <c r="G1532" s="61">
        <v>230</v>
      </c>
      <c r="H1532" s="61">
        <f>H1533</f>
        <v>230</v>
      </c>
      <c r="I1532" s="61">
        <f>I1533</f>
        <v>147.30000000000001</v>
      </c>
      <c r="J1532" s="61">
        <f>J1533</f>
        <v>137.23400000000001</v>
      </c>
      <c r="K1532" s="61">
        <f t="shared" si="679"/>
        <v>59.666956521739131</v>
      </c>
      <c r="L1532" s="61">
        <f t="shared" si="680"/>
        <v>59.666956521739131</v>
      </c>
    </row>
    <row r="1533" spans="1:12" ht="30">
      <c r="A1533" s="58" t="s">
        <v>62</v>
      </c>
      <c r="B1533" s="59" t="s">
        <v>624</v>
      </c>
      <c r="C1533" s="59" t="s">
        <v>17</v>
      </c>
      <c r="D1533" s="59" t="s">
        <v>362</v>
      </c>
      <c r="E1533" s="59" t="s">
        <v>647</v>
      </c>
      <c r="F1533" s="59" t="s">
        <v>63</v>
      </c>
      <c r="G1533" s="61">
        <v>230</v>
      </c>
      <c r="H1533" s="61">
        <v>230</v>
      </c>
      <c r="I1533" s="61">
        <v>147.30000000000001</v>
      </c>
      <c r="J1533" s="61">
        <v>137.23400000000001</v>
      </c>
      <c r="K1533" s="61">
        <f>J1533/G1533*100</f>
        <v>59.666956521739131</v>
      </c>
      <c r="L1533" s="61">
        <f>J1533/H1533*100</f>
        <v>59.666956521739131</v>
      </c>
    </row>
    <row r="1534" spans="1:12" ht="30">
      <c r="A1534" s="58" t="s">
        <v>64</v>
      </c>
      <c r="B1534" s="59" t="s">
        <v>624</v>
      </c>
      <c r="C1534" s="59" t="s">
        <v>17</v>
      </c>
      <c r="D1534" s="59" t="s">
        <v>362</v>
      </c>
      <c r="E1534" s="59" t="s">
        <v>647</v>
      </c>
      <c r="F1534" s="59" t="s">
        <v>65</v>
      </c>
      <c r="G1534" s="61">
        <v>475</v>
      </c>
      <c r="H1534" s="61">
        <f>H1535</f>
        <v>475</v>
      </c>
      <c r="I1534" s="61">
        <f>I1535</f>
        <v>229.15</v>
      </c>
      <c r="J1534" s="61">
        <f>J1535</f>
        <v>228.24090000000001</v>
      </c>
      <c r="K1534" s="61">
        <f t="shared" si="679"/>
        <v>48.050715789473685</v>
      </c>
      <c r="L1534" s="61">
        <f t="shared" si="680"/>
        <v>48.050715789473685</v>
      </c>
    </row>
    <row r="1535" spans="1:12" ht="30">
      <c r="A1535" s="58" t="s">
        <v>66</v>
      </c>
      <c r="B1535" s="59" t="s">
        <v>624</v>
      </c>
      <c r="C1535" s="59" t="s">
        <v>17</v>
      </c>
      <c r="D1535" s="59" t="s">
        <v>362</v>
      </c>
      <c r="E1535" s="59" t="s">
        <v>647</v>
      </c>
      <c r="F1535" s="59" t="s">
        <v>67</v>
      </c>
      <c r="G1535" s="61">
        <v>475</v>
      </c>
      <c r="H1535" s="61">
        <v>475</v>
      </c>
      <c r="I1535" s="61">
        <v>229.15</v>
      </c>
      <c r="J1535" s="61">
        <v>228.24090000000001</v>
      </c>
      <c r="K1535" s="61">
        <f>J1535/G1535*100</f>
        <v>48.050715789473685</v>
      </c>
      <c r="L1535" s="61">
        <f>J1535/H1535*100</f>
        <v>48.050715789473685</v>
      </c>
    </row>
    <row r="1536" spans="1:12" ht="75">
      <c r="A1536" s="58" t="s">
        <v>1260</v>
      </c>
      <c r="B1536" s="59" t="s">
        <v>624</v>
      </c>
      <c r="C1536" s="59" t="s">
        <v>17</v>
      </c>
      <c r="D1536" s="59" t="s">
        <v>362</v>
      </c>
      <c r="E1536" s="59" t="s">
        <v>648</v>
      </c>
      <c r="F1536" s="60" t="s">
        <v>0</v>
      </c>
      <c r="G1536" s="61">
        <v>419627</v>
      </c>
      <c r="H1536" s="61">
        <f>H1537</f>
        <v>419627</v>
      </c>
      <c r="I1536" s="61">
        <f t="shared" ref="I1536:J1538" si="685">I1537</f>
        <v>0</v>
      </c>
      <c r="J1536" s="61">
        <f t="shared" si="685"/>
        <v>0</v>
      </c>
      <c r="K1536" s="61">
        <f t="shared" si="679"/>
        <v>0</v>
      </c>
      <c r="L1536" s="61">
        <f t="shared" si="680"/>
        <v>0</v>
      </c>
    </row>
    <row r="1537" spans="1:12" ht="75">
      <c r="A1537" s="58" t="s">
        <v>1260</v>
      </c>
      <c r="B1537" s="59" t="s">
        <v>624</v>
      </c>
      <c r="C1537" s="59" t="s">
        <v>17</v>
      </c>
      <c r="D1537" s="59" t="s">
        <v>362</v>
      </c>
      <c r="E1537" s="59" t="s">
        <v>649</v>
      </c>
      <c r="F1537" s="60" t="s">
        <v>0</v>
      </c>
      <c r="G1537" s="61">
        <v>419627</v>
      </c>
      <c r="H1537" s="61">
        <f>H1538</f>
        <v>419627</v>
      </c>
      <c r="I1537" s="61">
        <f t="shared" si="685"/>
        <v>0</v>
      </c>
      <c r="J1537" s="61">
        <f t="shared" si="685"/>
        <v>0</v>
      </c>
      <c r="K1537" s="61">
        <f t="shared" si="679"/>
        <v>0</v>
      </c>
      <c r="L1537" s="61">
        <f t="shared" si="680"/>
        <v>0</v>
      </c>
    </row>
    <row r="1538" spans="1:12" ht="15">
      <c r="A1538" s="58" t="s">
        <v>72</v>
      </c>
      <c r="B1538" s="59" t="s">
        <v>624</v>
      </c>
      <c r="C1538" s="59" t="s">
        <v>17</v>
      </c>
      <c r="D1538" s="59" t="s">
        <v>362</v>
      </c>
      <c r="E1538" s="59" t="s">
        <v>649</v>
      </c>
      <c r="F1538" s="59" t="s">
        <v>73</v>
      </c>
      <c r="G1538" s="61">
        <v>419627</v>
      </c>
      <c r="H1538" s="61">
        <f>H1539</f>
        <v>419627</v>
      </c>
      <c r="I1538" s="61">
        <f t="shared" si="685"/>
        <v>0</v>
      </c>
      <c r="J1538" s="61">
        <f t="shared" si="685"/>
        <v>0</v>
      </c>
      <c r="K1538" s="61">
        <f t="shared" si="679"/>
        <v>0</v>
      </c>
      <c r="L1538" s="61">
        <f t="shared" si="680"/>
        <v>0</v>
      </c>
    </row>
    <row r="1539" spans="1:12" ht="15">
      <c r="A1539" s="58" t="s">
        <v>381</v>
      </c>
      <c r="B1539" s="59" t="s">
        <v>624</v>
      </c>
      <c r="C1539" s="59" t="s">
        <v>17</v>
      </c>
      <c r="D1539" s="59" t="s">
        <v>362</v>
      </c>
      <c r="E1539" s="59" t="s">
        <v>649</v>
      </c>
      <c r="F1539" s="59" t="s">
        <v>382</v>
      </c>
      <c r="G1539" s="61">
        <v>419627</v>
      </c>
      <c r="H1539" s="61">
        <v>419627</v>
      </c>
      <c r="I1539" s="61">
        <v>0</v>
      </c>
      <c r="J1539" s="61">
        <v>0</v>
      </c>
      <c r="K1539" s="61">
        <f t="shared" si="679"/>
        <v>0</v>
      </c>
      <c r="L1539" s="61">
        <f t="shared" si="680"/>
        <v>0</v>
      </c>
    </row>
    <row r="1540" spans="1:12" s="30" customFormat="1" ht="64.5" customHeight="1">
      <c r="A1540" s="43" t="s">
        <v>1212</v>
      </c>
      <c r="B1540" s="59" t="s">
        <v>624</v>
      </c>
      <c r="C1540" s="59" t="s">
        <v>17</v>
      </c>
      <c r="D1540" s="59" t="s">
        <v>362</v>
      </c>
      <c r="E1540" s="59" t="s">
        <v>1256</v>
      </c>
      <c r="F1540" s="59"/>
      <c r="G1540" s="61"/>
      <c r="H1540" s="61">
        <f>H1541</f>
        <v>1429.53765</v>
      </c>
      <c r="I1540" s="61">
        <f t="shared" ref="I1540:J1540" si="686">I1541</f>
        <v>0</v>
      </c>
      <c r="J1540" s="61">
        <f t="shared" si="686"/>
        <v>0</v>
      </c>
      <c r="K1540" s="61">
        <v>0</v>
      </c>
      <c r="L1540" s="61">
        <f t="shared" si="680"/>
        <v>0</v>
      </c>
    </row>
    <row r="1541" spans="1:12" s="23" customFormat="1" ht="60">
      <c r="A1541" s="58" t="s">
        <v>1212</v>
      </c>
      <c r="B1541" s="59" t="s">
        <v>624</v>
      </c>
      <c r="C1541" s="59" t="s">
        <v>17</v>
      </c>
      <c r="D1541" s="59" t="s">
        <v>362</v>
      </c>
      <c r="E1541" s="59" t="s">
        <v>1211</v>
      </c>
      <c r="F1541" s="59"/>
      <c r="G1541" s="61"/>
      <c r="H1541" s="61">
        <f>H1542</f>
        <v>1429.53765</v>
      </c>
      <c r="I1541" s="61">
        <v>0</v>
      </c>
      <c r="J1541" s="61">
        <v>0</v>
      </c>
      <c r="K1541" s="61">
        <v>0</v>
      </c>
      <c r="L1541" s="61">
        <f t="shared" si="680"/>
        <v>0</v>
      </c>
    </row>
    <row r="1542" spans="1:12" s="23" customFormat="1" ht="15">
      <c r="A1542" s="58" t="s">
        <v>72</v>
      </c>
      <c r="B1542" s="59" t="s">
        <v>624</v>
      </c>
      <c r="C1542" s="59" t="s">
        <v>17</v>
      </c>
      <c r="D1542" s="59" t="s">
        <v>362</v>
      </c>
      <c r="E1542" s="59" t="s">
        <v>1211</v>
      </c>
      <c r="F1542" s="59">
        <v>800</v>
      </c>
      <c r="G1542" s="61"/>
      <c r="H1542" s="61">
        <f>H1543</f>
        <v>1429.53765</v>
      </c>
      <c r="I1542" s="61">
        <v>0</v>
      </c>
      <c r="J1542" s="61">
        <v>0</v>
      </c>
      <c r="K1542" s="61">
        <v>0</v>
      </c>
      <c r="L1542" s="61">
        <f t="shared" si="680"/>
        <v>0</v>
      </c>
    </row>
    <row r="1543" spans="1:12" s="23" customFormat="1" ht="15">
      <c r="A1543" s="58" t="s">
        <v>644</v>
      </c>
      <c r="B1543" s="59" t="s">
        <v>624</v>
      </c>
      <c r="C1543" s="59" t="s">
        <v>17</v>
      </c>
      <c r="D1543" s="59" t="s">
        <v>362</v>
      </c>
      <c r="E1543" s="59" t="s">
        <v>1211</v>
      </c>
      <c r="F1543" s="59">
        <v>880</v>
      </c>
      <c r="G1543" s="61"/>
      <c r="H1543" s="61">
        <v>1429.53765</v>
      </c>
      <c r="I1543" s="61">
        <v>0</v>
      </c>
      <c r="J1543" s="61">
        <v>0</v>
      </c>
      <c r="K1543" s="61">
        <v>0</v>
      </c>
      <c r="L1543" s="61">
        <f t="shared" si="680"/>
        <v>0</v>
      </c>
    </row>
    <row r="1544" spans="1:12" ht="15">
      <c r="A1544" s="62" t="s">
        <v>0</v>
      </c>
      <c r="B1544" s="60" t="s">
        <v>0</v>
      </c>
      <c r="C1544" s="60" t="s">
        <v>0</v>
      </c>
      <c r="D1544" s="60" t="s">
        <v>0</v>
      </c>
      <c r="E1544" s="60" t="s">
        <v>0</v>
      </c>
      <c r="F1544" s="60" t="s">
        <v>0</v>
      </c>
      <c r="G1544" s="63" t="s">
        <v>0</v>
      </c>
      <c r="H1544" s="63"/>
      <c r="I1544" s="63"/>
      <c r="J1544" s="63"/>
      <c r="K1544" s="63"/>
      <c r="L1544" s="63"/>
    </row>
    <row r="1545" spans="1:12" ht="15">
      <c r="A1545" s="58" t="s">
        <v>650</v>
      </c>
      <c r="B1545" s="59" t="s">
        <v>624</v>
      </c>
      <c r="C1545" s="59" t="s">
        <v>106</v>
      </c>
      <c r="D1545" s="60" t="s">
        <v>0</v>
      </c>
      <c r="E1545" s="60" t="s">
        <v>0</v>
      </c>
      <c r="F1545" s="60" t="s">
        <v>0</v>
      </c>
      <c r="G1545" s="61">
        <v>31272.5</v>
      </c>
      <c r="H1545" s="61">
        <f t="shared" ref="H1545:H1550" si="687">H1546</f>
        <v>31272.5</v>
      </c>
      <c r="I1545" s="61">
        <f t="shared" ref="I1545:J1550" si="688">I1546</f>
        <v>31272.5</v>
      </c>
      <c r="J1545" s="61">
        <f t="shared" si="688"/>
        <v>31210.931570000001</v>
      </c>
      <c r="K1545" s="61">
        <f t="shared" si="679"/>
        <v>99.803122775601565</v>
      </c>
      <c r="L1545" s="61">
        <f t="shared" si="680"/>
        <v>99.803122775601565</v>
      </c>
    </row>
    <row r="1546" spans="1:12" ht="15">
      <c r="A1546" s="58" t="s">
        <v>651</v>
      </c>
      <c r="B1546" s="59" t="s">
        <v>624</v>
      </c>
      <c r="C1546" s="59" t="s">
        <v>106</v>
      </c>
      <c r="D1546" s="59" t="s">
        <v>149</v>
      </c>
      <c r="E1546" s="60" t="s">
        <v>0</v>
      </c>
      <c r="F1546" s="60" t="s">
        <v>0</v>
      </c>
      <c r="G1546" s="61">
        <v>31272.5</v>
      </c>
      <c r="H1546" s="61">
        <f t="shared" si="687"/>
        <v>31272.5</v>
      </c>
      <c r="I1546" s="61">
        <f t="shared" si="688"/>
        <v>31272.5</v>
      </c>
      <c r="J1546" s="61">
        <f t="shared" si="688"/>
        <v>31210.931570000001</v>
      </c>
      <c r="K1546" s="61">
        <f t="shared" si="679"/>
        <v>99.803122775601565</v>
      </c>
      <c r="L1546" s="61">
        <f t="shared" si="680"/>
        <v>99.803122775601565</v>
      </c>
    </row>
    <row r="1547" spans="1:12" ht="45">
      <c r="A1547" s="58" t="s">
        <v>625</v>
      </c>
      <c r="B1547" s="59" t="s">
        <v>624</v>
      </c>
      <c r="C1547" s="59" t="s">
        <v>106</v>
      </c>
      <c r="D1547" s="59" t="s">
        <v>149</v>
      </c>
      <c r="E1547" s="59" t="s">
        <v>626</v>
      </c>
      <c r="F1547" s="60" t="s">
        <v>0</v>
      </c>
      <c r="G1547" s="61">
        <v>31272.5</v>
      </c>
      <c r="H1547" s="61">
        <f t="shared" si="687"/>
        <v>31272.5</v>
      </c>
      <c r="I1547" s="61">
        <f t="shared" si="688"/>
        <v>31272.5</v>
      </c>
      <c r="J1547" s="61">
        <f t="shared" si="688"/>
        <v>31210.931570000001</v>
      </c>
      <c r="K1547" s="61">
        <f t="shared" si="679"/>
        <v>99.803122775601565</v>
      </c>
      <c r="L1547" s="61">
        <f t="shared" si="680"/>
        <v>99.803122775601565</v>
      </c>
    </row>
    <row r="1548" spans="1:12" ht="45">
      <c r="A1548" s="58" t="s">
        <v>627</v>
      </c>
      <c r="B1548" s="59" t="s">
        <v>624</v>
      </c>
      <c r="C1548" s="59" t="s">
        <v>106</v>
      </c>
      <c r="D1548" s="59" t="s">
        <v>149</v>
      </c>
      <c r="E1548" s="59" t="s">
        <v>628</v>
      </c>
      <c r="F1548" s="60" t="s">
        <v>0</v>
      </c>
      <c r="G1548" s="61">
        <v>31272.5</v>
      </c>
      <c r="H1548" s="61">
        <f t="shared" si="687"/>
        <v>31272.5</v>
      </c>
      <c r="I1548" s="61">
        <f t="shared" si="688"/>
        <v>31272.5</v>
      </c>
      <c r="J1548" s="61">
        <f t="shared" si="688"/>
        <v>31210.931570000001</v>
      </c>
      <c r="K1548" s="61">
        <f t="shared" si="679"/>
        <v>99.803122775601565</v>
      </c>
      <c r="L1548" s="61">
        <f t="shared" si="680"/>
        <v>99.803122775601565</v>
      </c>
    </row>
    <row r="1549" spans="1:12" ht="30">
      <c r="A1549" s="58" t="s">
        <v>652</v>
      </c>
      <c r="B1549" s="59" t="s">
        <v>624</v>
      </c>
      <c r="C1549" s="59" t="s">
        <v>106</v>
      </c>
      <c r="D1549" s="59" t="s">
        <v>149</v>
      </c>
      <c r="E1549" s="59" t="s">
        <v>653</v>
      </c>
      <c r="F1549" s="60" t="s">
        <v>0</v>
      </c>
      <c r="G1549" s="61">
        <v>31272.5</v>
      </c>
      <c r="H1549" s="61">
        <f t="shared" si="687"/>
        <v>31272.5</v>
      </c>
      <c r="I1549" s="61">
        <f t="shared" si="688"/>
        <v>31272.5</v>
      </c>
      <c r="J1549" s="61">
        <f t="shared" si="688"/>
        <v>31210.931570000001</v>
      </c>
      <c r="K1549" s="61">
        <f t="shared" si="679"/>
        <v>99.803122775601565</v>
      </c>
      <c r="L1549" s="61">
        <f t="shared" si="680"/>
        <v>99.803122775601565</v>
      </c>
    </row>
    <row r="1550" spans="1:12" ht="15">
      <c r="A1550" s="58" t="s">
        <v>26</v>
      </c>
      <c r="B1550" s="59" t="s">
        <v>624</v>
      </c>
      <c r="C1550" s="59" t="s">
        <v>106</v>
      </c>
      <c r="D1550" s="59" t="s">
        <v>149</v>
      </c>
      <c r="E1550" s="59" t="s">
        <v>653</v>
      </c>
      <c r="F1550" s="59" t="s">
        <v>27</v>
      </c>
      <c r="G1550" s="61">
        <v>31272.5</v>
      </c>
      <c r="H1550" s="61">
        <f t="shared" si="687"/>
        <v>31272.5</v>
      </c>
      <c r="I1550" s="61">
        <f t="shared" si="688"/>
        <v>31272.5</v>
      </c>
      <c r="J1550" s="61">
        <f t="shared" si="688"/>
        <v>31210.931570000001</v>
      </c>
      <c r="K1550" s="61">
        <f t="shared" si="679"/>
        <v>99.803122775601565</v>
      </c>
      <c r="L1550" s="61">
        <f t="shared" si="680"/>
        <v>99.803122775601565</v>
      </c>
    </row>
    <row r="1551" spans="1:12" ht="15">
      <c r="A1551" s="58" t="s">
        <v>28</v>
      </c>
      <c r="B1551" s="59" t="s">
        <v>624</v>
      </c>
      <c r="C1551" s="59" t="s">
        <v>106</v>
      </c>
      <c r="D1551" s="59" t="s">
        <v>149</v>
      </c>
      <c r="E1551" s="59" t="s">
        <v>653</v>
      </c>
      <c r="F1551" s="59" t="s">
        <v>29</v>
      </c>
      <c r="G1551" s="61">
        <v>31272.5</v>
      </c>
      <c r="H1551" s="61">
        <v>31272.5</v>
      </c>
      <c r="I1551" s="61">
        <v>31272.5</v>
      </c>
      <c r="J1551" s="61">
        <v>31210.931570000001</v>
      </c>
      <c r="K1551" s="61">
        <f t="shared" si="679"/>
        <v>99.803122775601565</v>
      </c>
      <c r="L1551" s="61">
        <f t="shared" si="680"/>
        <v>99.803122775601565</v>
      </c>
    </row>
    <row r="1552" spans="1:12" ht="15">
      <c r="A1552" s="62" t="s">
        <v>0</v>
      </c>
      <c r="B1552" s="60" t="s">
        <v>0</v>
      </c>
      <c r="C1552" s="60" t="s">
        <v>0</v>
      </c>
      <c r="D1552" s="60" t="s">
        <v>0</v>
      </c>
      <c r="E1552" s="60" t="s">
        <v>0</v>
      </c>
      <c r="F1552" s="60" t="s">
        <v>0</v>
      </c>
      <c r="G1552" s="63" t="s">
        <v>0</v>
      </c>
      <c r="H1552" s="63"/>
      <c r="I1552" s="63"/>
      <c r="J1552" s="63"/>
      <c r="K1552" s="63"/>
      <c r="L1552" s="63"/>
    </row>
    <row r="1553" spans="1:12" ht="15">
      <c r="A1553" s="58" t="s">
        <v>654</v>
      </c>
      <c r="B1553" s="59" t="s">
        <v>624</v>
      </c>
      <c r="C1553" s="59" t="s">
        <v>362</v>
      </c>
      <c r="D1553" s="60" t="s">
        <v>0</v>
      </c>
      <c r="E1553" s="60" t="s">
        <v>0</v>
      </c>
      <c r="F1553" s="60" t="s">
        <v>0</v>
      </c>
      <c r="G1553" s="61">
        <v>1120839.8</v>
      </c>
      <c r="H1553" s="61">
        <f t="shared" ref="H1553:H1558" si="689">H1554</f>
        <v>1120839.8187500001</v>
      </c>
      <c r="I1553" s="61">
        <f t="shared" ref="I1553:J1558" si="690">I1554</f>
        <v>1119880.7372900001</v>
      </c>
      <c r="J1553" s="61">
        <f t="shared" si="690"/>
        <v>1119880.7372900001</v>
      </c>
      <c r="K1553" s="61">
        <f t="shared" si="679"/>
        <v>99.914433560442802</v>
      </c>
      <c r="L1553" s="61">
        <f t="shared" si="680"/>
        <v>99.914431889021429</v>
      </c>
    </row>
    <row r="1554" spans="1:12" ht="30">
      <c r="A1554" s="58" t="s">
        <v>655</v>
      </c>
      <c r="B1554" s="59" t="s">
        <v>624</v>
      </c>
      <c r="C1554" s="59" t="s">
        <v>362</v>
      </c>
      <c r="D1554" s="59" t="s">
        <v>17</v>
      </c>
      <c r="E1554" s="60" t="s">
        <v>0</v>
      </c>
      <c r="F1554" s="60" t="s">
        <v>0</v>
      </c>
      <c r="G1554" s="61">
        <v>1120839.8</v>
      </c>
      <c r="H1554" s="61">
        <f t="shared" si="689"/>
        <v>1120839.8187500001</v>
      </c>
      <c r="I1554" s="61">
        <f t="shared" si="690"/>
        <v>1119880.7372900001</v>
      </c>
      <c r="J1554" s="61">
        <f t="shared" si="690"/>
        <v>1119880.7372900001</v>
      </c>
      <c r="K1554" s="61">
        <f t="shared" si="679"/>
        <v>99.914433560442802</v>
      </c>
      <c r="L1554" s="61">
        <f t="shared" si="680"/>
        <v>99.914431889021429</v>
      </c>
    </row>
    <row r="1555" spans="1:12" ht="45">
      <c r="A1555" s="58" t="s">
        <v>625</v>
      </c>
      <c r="B1555" s="59" t="s">
        <v>624</v>
      </c>
      <c r="C1555" s="59" t="s">
        <v>362</v>
      </c>
      <c r="D1555" s="59" t="s">
        <v>17</v>
      </c>
      <c r="E1555" s="59" t="s">
        <v>626</v>
      </c>
      <c r="F1555" s="60" t="s">
        <v>0</v>
      </c>
      <c r="G1555" s="61">
        <v>1120839.8</v>
      </c>
      <c r="H1555" s="61">
        <f t="shared" si="689"/>
        <v>1120839.8187500001</v>
      </c>
      <c r="I1555" s="61">
        <f t="shared" si="690"/>
        <v>1119880.7372900001</v>
      </c>
      <c r="J1555" s="61">
        <f t="shared" si="690"/>
        <v>1119880.7372900001</v>
      </c>
      <c r="K1555" s="61">
        <f t="shared" si="679"/>
        <v>99.914433560442802</v>
      </c>
      <c r="L1555" s="61">
        <f t="shared" si="680"/>
        <v>99.914431889021429</v>
      </c>
    </row>
    <row r="1556" spans="1:12" ht="30">
      <c r="A1556" s="58" t="s">
        <v>656</v>
      </c>
      <c r="B1556" s="59" t="s">
        <v>624</v>
      </c>
      <c r="C1556" s="59" t="s">
        <v>362</v>
      </c>
      <c r="D1556" s="59" t="s">
        <v>17</v>
      </c>
      <c r="E1556" s="59" t="s">
        <v>657</v>
      </c>
      <c r="F1556" s="60" t="s">
        <v>0</v>
      </c>
      <c r="G1556" s="61">
        <v>1120839.8</v>
      </c>
      <c r="H1556" s="61">
        <f t="shared" si="689"/>
        <v>1120839.8187500001</v>
      </c>
      <c r="I1556" s="61">
        <f t="shared" si="690"/>
        <v>1119880.7372900001</v>
      </c>
      <c r="J1556" s="61">
        <f t="shared" si="690"/>
        <v>1119880.7372900001</v>
      </c>
      <c r="K1556" s="61">
        <f t="shared" si="679"/>
        <v>99.914433560442802</v>
      </c>
      <c r="L1556" s="61">
        <f t="shared" si="680"/>
        <v>99.914431889021429</v>
      </c>
    </row>
    <row r="1557" spans="1:12" ht="15">
      <c r="A1557" s="58" t="s">
        <v>658</v>
      </c>
      <c r="B1557" s="59" t="s">
        <v>624</v>
      </c>
      <c r="C1557" s="59" t="s">
        <v>362</v>
      </c>
      <c r="D1557" s="59" t="s">
        <v>17</v>
      </c>
      <c r="E1557" s="59" t="s">
        <v>659</v>
      </c>
      <c r="F1557" s="60" t="s">
        <v>0</v>
      </c>
      <c r="G1557" s="61">
        <v>1120839.8</v>
      </c>
      <c r="H1557" s="61">
        <f t="shared" si="689"/>
        <v>1120839.8187500001</v>
      </c>
      <c r="I1557" s="61">
        <f t="shared" si="690"/>
        <v>1119880.7372900001</v>
      </c>
      <c r="J1557" s="61">
        <f t="shared" si="690"/>
        <v>1119880.7372900001</v>
      </c>
      <c r="K1557" s="61">
        <f t="shared" si="679"/>
        <v>99.914433560442802</v>
      </c>
      <c r="L1557" s="61">
        <f t="shared" si="680"/>
        <v>99.914431889021429</v>
      </c>
    </row>
    <row r="1558" spans="1:12" ht="15">
      <c r="A1558" s="58" t="s">
        <v>660</v>
      </c>
      <c r="B1558" s="59" t="s">
        <v>624</v>
      </c>
      <c r="C1558" s="59" t="s">
        <v>362</v>
      </c>
      <c r="D1558" s="59" t="s">
        <v>17</v>
      </c>
      <c r="E1558" s="59" t="s">
        <v>659</v>
      </c>
      <c r="F1558" s="59" t="s">
        <v>661</v>
      </c>
      <c r="G1558" s="61">
        <v>1120839.8</v>
      </c>
      <c r="H1558" s="61">
        <f t="shared" si="689"/>
        <v>1120839.8187500001</v>
      </c>
      <c r="I1558" s="61">
        <f t="shared" si="690"/>
        <v>1119880.7372900001</v>
      </c>
      <c r="J1558" s="61">
        <f t="shared" si="690"/>
        <v>1119880.7372900001</v>
      </c>
      <c r="K1558" s="61">
        <f t="shared" si="679"/>
        <v>99.914433560442802</v>
      </c>
      <c r="L1558" s="61">
        <f t="shared" si="680"/>
        <v>99.914431889021429</v>
      </c>
    </row>
    <row r="1559" spans="1:12" ht="30">
      <c r="A1559" s="58" t="s">
        <v>662</v>
      </c>
      <c r="B1559" s="59" t="s">
        <v>624</v>
      </c>
      <c r="C1559" s="59" t="s">
        <v>362</v>
      </c>
      <c r="D1559" s="59" t="s">
        <v>17</v>
      </c>
      <c r="E1559" s="59" t="s">
        <v>659</v>
      </c>
      <c r="F1559" s="59" t="s">
        <v>663</v>
      </c>
      <c r="G1559" s="61">
        <v>1120839.8</v>
      </c>
      <c r="H1559" s="61">
        <v>1120839.8187500001</v>
      </c>
      <c r="I1559" s="61">
        <v>1119880.7372900001</v>
      </c>
      <c r="J1559" s="61">
        <v>1119880.7372900001</v>
      </c>
      <c r="K1559" s="61">
        <f t="shared" si="679"/>
        <v>99.914433560442802</v>
      </c>
      <c r="L1559" s="61">
        <f t="shared" si="680"/>
        <v>99.914431889021429</v>
      </c>
    </row>
    <row r="1560" spans="1:12" ht="90">
      <c r="A1560" s="83" t="s">
        <v>664</v>
      </c>
      <c r="B1560" s="62" t="s">
        <v>0</v>
      </c>
      <c r="C1560" s="62" t="s">
        <v>0</v>
      </c>
      <c r="D1560" s="62" t="s">
        <v>0</v>
      </c>
      <c r="E1560" s="62" t="s">
        <v>0</v>
      </c>
      <c r="F1560" s="62" t="s">
        <v>0</v>
      </c>
      <c r="G1560" s="61">
        <v>711.1</v>
      </c>
      <c r="H1560" s="61">
        <v>711.1</v>
      </c>
      <c r="I1560" s="61">
        <v>711.1</v>
      </c>
      <c r="J1560" s="61">
        <v>711.1</v>
      </c>
      <c r="K1560" s="61">
        <f t="shared" si="679"/>
        <v>100</v>
      </c>
      <c r="L1560" s="61">
        <f t="shared" si="680"/>
        <v>100</v>
      </c>
    </row>
    <row r="1561" spans="1:12" ht="120">
      <c r="A1561" s="83" t="s">
        <v>665</v>
      </c>
      <c r="B1561" s="62" t="s">
        <v>0</v>
      </c>
      <c r="C1561" s="62" t="s">
        <v>0</v>
      </c>
      <c r="D1561" s="62" t="s">
        <v>0</v>
      </c>
      <c r="E1561" s="62" t="s">
        <v>0</v>
      </c>
      <c r="F1561" s="62" t="s">
        <v>0</v>
      </c>
      <c r="G1561" s="61">
        <v>2012</v>
      </c>
      <c r="H1561" s="61">
        <v>2012</v>
      </c>
      <c r="I1561" s="61">
        <v>2012</v>
      </c>
      <c r="J1561" s="61">
        <v>2012</v>
      </c>
      <c r="K1561" s="61">
        <f t="shared" si="679"/>
        <v>100</v>
      </c>
      <c r="L1561" s="61">
        <f t="shared" si="680"/>
        <v>100</v>
      </c>
    </row>
    <row r="1562" spans="1:12" ht="120">
      <c r="A1562" s="83" t="s">
        <v>666</v>
      </c>
      <c r="B1562" s="62" t="s">
        <v>0</v>
      </c>
      <c r="C1562" s="62" t="s">
        <v>0</v>
      </c>
      <c r="D1562" s="62" t="s">
        <v>0</v>
      </c>
      <c r="E1562" s="62" t="s">
        <v>0</v>
      </c>
      <c r="F1562" s="62" t="s">
        <v>0</v>
      </c>
      <c r="G1562" s="61">
        <v>453.3</v>
      </c>
      <c r="H1562" s="61">
        <v>453.3</v>
      </c>
      <c r="I1562" s="61">
        <v>453.3</v>
      </c>
      <c r="J1562" s="61">
        <v>453.3</v>
      </c>
      <c r="K1562" s="61">
        <f t="shared" si="679"/>
        <v>100</v>
      </c>
      <c r="L1562" s="61">
        <f t="shared" si="680"/>
        <v>100</v>
      </c>
    </row>
    <row r="1563" spans="1:12" ht="119.25" customHeight="1">
      <c r="A1563" s="83" t="s">
        <v>667</v>
      </c>
      <c r="B1563" s="62" t="s">
        <v>0</v>
      </c>
      <c r="C1563" s="62" t="s">
        <v>0</v>
      </c>
      <c r="D1563" s="62" t="s">
        <v>0</v>
      </c>
      <c r="E1563" s="62" t="s">
        <v>0</v>
      </c>
      <c r="F1563" s="62" t="s">
        <v>0</v>
      </c>
      <c r="G1563" s="61">
        <v>100.7</v>
      </c>
      <c r="H1563" s="61">
        <v>100.7</v>
      </c>
      <c r="I1563" s="61">
        <v>100.7</v>
      </c>
      <c r="J1563" s="61">
        <v>100.7</v>
      </c>
      <c r="K1563" s="61">
        <f t="shared" si="679"/>
        <v>100</v>
      </c>
      <c r="L1563" s="61">
        <f t="shared" si="680"/>
        <v>100</v>
      </c>
    </row>
    <row r="1564" spans="1:12" ht="15">
      <c r="A1564" s="62" t="s">
        <v>0</v>
      </c>
      <c r="B1564" s="60" t="s">
        <v>0</v>
      </c>
      <c r="C1564" s="60" t="s">
        <v>0</v>
      </c>
      <c r="D1564" s="60" t="s">
        <v>0</v>
      </c>
      <c r="E1564" s="60" t="s">
        <v>0</v>
      </c>
      <c r="F1564" s="60" t="s">
        <v>0</v>
      </c>
      <c r="G1564" s="63" t="s">
        <v>0</v>
      </c>
      <c r="H1564" s="63"/>
      <c r="I1564" s="63"/>
      <c r="J1564" s="63"/>
      <c r="K1564" s="63"/>
      <c r="L1564" s="63"/>
    </row>
    <row r="1565" spans="1:12" ht="30">
      <c r="A1565" s="58" t="s">
        <v>668</v>
      </c>
      <c r="B1565" s="59" t="s">
        <v>624</v>
      </c>
      <c r="C1565" s="59" t="s">
        <v>669</v>
      </c>
      <c r="D1565" s="60" t="s">
        <v>0</v>
      </c>
      <c r="E1565" s="60" t="s">
        <v>0</v>
      </c>
      <c r="F1565" s="60" t="s">
        <v>0</v>
      </c>
      <c r="G1565" s="61">
        <v>3480694.5</v>
      </c>
      <c r="H1565" s="61">
        <f>H1566+H1575+H1584</f>
        <v>3486717.75</v>
      </c>
      <c r="I1565" s="61">
        <f t="shared" ref="I1565:J1565" si="691">I1566+I1575+I1584</f>
        <v>3389883.8419500003</v>
      </c>
      <c r="J1565" s="61">
        <f t="shared" si="691"/>
        <v>3389883.8220300004</v>
      </c>
      <c r="K1565" s="61">
        <f t="shared" si="679"/>
        <v>97.391018431235494</v>
      </c>
      <c r="L1565" s="61">
        <f t="shared" si="680"/>
        <v>97.222776980729236</v>
      </c>
    </row>
    <row r="1566" spans="1:12" ht="30">
      <c r="A1566" s="58" t="s">
        <v>670</v>
      </c>
      <c r="B1566" s="59" t="s">
        <v>624</v>
      </c>
      <c r="C1566" s="59" t="s">
        <v>669</v>
      </c>
      <c r="D1566" s="59" t="s">
        <v>17</v>
      </c>
      <c r="E1566" s="60" t="s">
        <v>0</v>
      </c>
      <c r="F1566" s="60" t="s">
        <v>0</v>
      </c>
      <c r="G1566" s="61">
        <v>1220429</v>
      </c>
      <c r="H1566" s="61">
        <f>H1567</f>
        <v>1220429</v>
      </c>
      <c r="I1566" s="61">
        <f t="shared" ref="I1566:J1567" si="692">I1567</f>
        <v>1219052.9919500002</v>
      </c>
      <c r="J1566" s="61">
        <f t="shared" si="692"/>
        <v>1219052.9919500002</v>
      </c>
      <c r="K1566" s="61">
        <f t="shared" si="679"/>
        <v>99.887252101515131</v>
      </c>
      <c r="L1566" s="61">
        <f t="shared" si="680"/>
        <v>99.887252101515131</v>
      </c>
    </row>
    <row r="1567" spans="1:12" ht="45">
      <c r="A1567" s="58" t="s">
        <v>625</v>
      </c>
      <c r="B1567" s="59" t="s">
        <v>624</v>
      </c>
      <c r="C1567" s="59" t="s">
        <v>669</v>
      </c>
      <c r="D1567" s="59" t="s">
        <v>17</v>
      </c>
      <c r="E1567" s="59" t="s">
        <v>626</v>
      </c>
      <c r="F1567" s="60" t="s">
        <v>0</v>
      </c>
      <c r="G1567" s="61">
        <v>1220429</v>
      </c>
      <c r="H1567" s="61">
        <f>H1568</f>
        <v>1220429</v>
      </c>
      <c r="I1567" s="61">
        <f t="shared" si="692"/>
        <v>1219052.9919500002</v>
      </c>
      <c r="J1567" s="61">
        <f t="shared" si="692"/>
        <v>1219052.9919500002</v>
      </c>
      <c r="K1567" s="61">
        <f t="shared" si="679"/>
        <v>99.887252101515131</v>
      </c>
      <c r="L1567" s="61">
        <f t="shared" si="680"/>
        <v>99.887252101515131</v>
      </c>
    </row>
    <row r="1568" spans="1:12" ht="30">
      <c r="A1568" s="58" t="s">
        <v>671</v>
      </c>
      <c r="B1568" s="59" t="s">
        <v>624</v>
      </c>
      <c r="C1568" s="59" t="s">
        <v>669</v>
      </c>
      <c r="D1568" s="59" t="s">
        <v>17</v>
      </c>
      <c r="E1568" s="59" t="s">
        <v>672</v>
      </c>
      <c r="F1568" s="60" t="s">
        <v>0</v>
      </c>
      <c r="G1568" s="61">
        <v>1220429</v>
      </c>
      <c r="H1568" s="61">
        <f>H1569+H1572</f>
        <v>1220429</v>
      </c>
      <c r="I1568" s="61">
        <f t="shared" ref="I1568:J1568" si="693">I1569+I1572</f>
        <v>1219052.9919500002</v>
      </c>
      <c r="J1568" s="61">
        <f t="shared" si="693"/>
        <v>1219052.9919500002</v>
      </c>
      <c r="K1568" s="61">
        <f t="shared" si="679"/>
        <v>99.887252101515131</v>
      </c>
      <c r="L1568" s="61">
        <f t="shared" si="680"/>
        <v>99.887252101515131</v>
      </c>
    </row>
    <row r="1569" spans="1:12" ht="15">
      <c r="A1569" s="58" t="s">
        <v>673</v>
      </c>
      <c r="B1569" s="59" t="s">
        <v>624</v>
      </c>
      <c r="C1569" s="59" t="s">
        <v>669</v>
      </c>
      <c r="D1569" s="59" t="s">
        <v>17</v>
      </c>
      <c r="E1569" s="59" t="s">
        <v>674</v>
      </c>
      <c r="F1569" s="60" t="s">
        <v>0</v>
      </c>
      <c r="G1569" s="61">
        <v>135022.1</v>
      </c>
      <c r="H1569" s="61">
        <f>H1570</f>
        <v>135022.1</v>
      </c>
      <c r="I1569" s="61">
        <f t="shared" ref="I1569:J1570" si="694">I1570</f>
        <v>135022.1</v>
      </c>
      <c r="J1569" s="61">
        <f t="shared" si="694"/>
        <v>135022.1</v>
      </c>
      <c r="K1569" s="61">
        <f t="shared" si="679"/>
        <v>100</v>
      </c>
      <c r="L1569" s="61">
        <f t="shared" si="680"/>
        <v>100</v>
      </c>
    </row>
    <row r="1570" spans="1:12" ht="15">
      <c r="A1570" s="58" t="s">
        <v>26</v>
      </c>
      <c r="B1570" s="59" t="s">
        <v>624</v>
      </c>
      <c r="C1570" s="59" t="s">
        <v>669</v>
      </c>
      <c r="D1570" s="59" t="s">
        <v>17</v>
      </c>
      <c r="E1570" s="59" t="s">
        <v>674</v>
      </c>
      <c r="F1570" s="59" t="s">
        <v>27</v>
      </c>
      <c r="G1570" s="61">
        <v>135022.1</v>
      </c>
      <c r="H1570" s="61">
        <f>H1571</f>
        <v>135022.1</v>
      </c>
      <c r="I1570" s="61">
        <f t="shared" si="694"/>
        <v>135022.1</v>
      </c>
      <c r="J1570" s="61">
        <f t="shared" si="694"/>
        <v>135022.1</v>
      </c>
      <c r="K1570" s="61">
        <f t="shared" si="679"/>
        <v>100</v>
      </c>
      <c r="L1570" s="61">
        <f t="shared" si="680"/>
        <v>100</v>
      </c>
    </row>
    <row r="1571" spans="1:12" ht="15">
      <c r="A1571" s="58" t="s">
        <v>675</v>
      </c>
      <c r="B1571" s="59" t="s">
        <v>624</v>
      </c>
      <c r="C1571" s="59" t="s">
        <v>669</v>
      </c>
      <c r="D1571" s="59" t="s">
        <v>17</v>
      </c>
      <c r="E1571" s="59" t="s">
        <v>674</v>
      </c>
      <c r="F1571" s="59" t="s">
        <v>676</v>
      </c>
      <c r="G1571" s="61">
        <v>135022.1</v>
      </c>
      <c r="H1571" s="61">
        <v>135022.1</v>
      </c>
      <c r="I1571" s="61">
        <v>135022.1</v>
      </c>
      <c r="J1571" s="61">
        <v>135022.1</v>
      </c>
      <c r="K1571" s="61">
        <f t="shared" si="679"/>
        <v>100</v>
      </c>
      <c r="L1571" s="61">
        <f t="shared" si="680"/>
        <v>100</v>
      </c>
    </row>
    <row r="1572" spans="1:12" ht="30">
      <c r="A1572" s="58" t="s">
        <v>677</v>
      </c>
      <c r="B1572" s="59" t="s">
        <v>624</v>
      </c>
      <c r="C1572" s="59" t="s">
        <v>669</v>
      </c>
      <c r="D1572" s="59" t="s">
        <v>17</v>
      </c>
      <c r="E1572" s="59" t="s">
        <v>678</v>
      </c>
      <c r="F1572" s="60" t="s">
        <v>0</v>
      </c>
      <c r="G1572" s="61">
        <v>1085406.8999999999</v>
      </c>
      <c r="H1572" s="61">
        <f>H1573</f>
        <v>1085406.8999999999</v>
      </c>
      <c r="I1572" s="61">
        <f t="shared" ref="I1572:J1573" si="695">I1573</f>
        <v>1084030.8919500001</v>
      </c>
      <c r="J1572" s="61">
        <f t="shared" si="695"/>
        <v>1084030.8919500001</v>
      </c>
      <c r="K1572" s="61">
        <f t="shared" si="679"/>
        <v>99.873226524541181</v>
      </c>
      <c r="L1572" s="61">
        <f t="shared" si="680"/>
        <v>99.873226524541181</v>
      </c>
    </row>
    <row r="1573" spans="1:12" ht="15">
      <c r="A1573" s="58" t="s">
        <v>26</v>
      </c>
      <c r="B1573" s="59" t="s">
        <v>624</v>
      </c>
      <c r="C1573" s="59" t="s">
        <v>669</v>
      </c>
      <c r="D1573" s="59" t="s">
        <v>17</v>
      </c>
      <c r="E1573" s="59" t="s">
        <v>678</v>
      </c>
      <c r="F1573" s="59" t="s">
        <v>27</v>
      </c>
      <c r="G1573" s="61">
        <v>1085406.8999999999</v>
      </c>
      <c r="H1573" s="61">
        <f>H1574</f>
        <v>1085406.8999999999</v>
      </c>
      <c r="I1573" s="61">
        <f t="shared" si="695"/>
        <v>1084030.8919500001</v>
      </c>
      <c r="J1573" s="61">
        <f t="shared" si="695"/>
        <v>1084030.8919500001</v>
      </c>
      <c r="K1573" s="61">
        <f t="shared" si="679"/>
        <v>99.873226524541181</v>
      </c>
      <c r="L1573" s="61">
        <f t="shared" si="680"/>
        <v>99.873226524541181</v>
      </c>
    </row>
    <row r="1574" spans="1:12" ht="15">
      <c r="A1574" s="58" t="s">
        <v>675</v>
      </c>
      <c r="B1574" s="59" t="s">
        <v>624</v>
      </c>
      <c r="C1574" s="59" t="s">
        <v>669</v>
      </c>
      <c r="D1574" s="59" t="s">
        <v>17</v>
      </c>
      <c r="E1574" s="59" t="s">
        <v>678</v>
      </c>
      <c r="F1574" s="59" t="s">
        <v>676</v>
      </c>
      <c r="G1574" s="61">
        <v>1085406.8999999999</v>
      </c>
      <c r="H1574" s="61">
        <v>1085406.8999999999</v>
      </c>
      <c r="I1574" s="61">
        <v>1084030.8919500001</v>
      </c>
      <c r="J1574" s="61">
        <v>1084030.8919500001</v>
      </c>
      <c r="K1574" s="61">
        <f t="shared" si="679"/>
        <v>99.873226524541181</v>
      </c>
      <c r="L1574" s="61">
        <f t="shared" si="680"/>
        <v>99.873226524541181</v>
      </c>
    </row>
    <row r="1575" spans="1:12" ht="15">
      <c r="A1575" s="58" t="s">
        <v>679</v>
      </c>
      <c r="B1575" s="59" t="s">
        <v>624</v>
      </c>
      <c r="C1575" s="59" t="s">
        <v>669</v>
      </c>
      <c r="D1575" s="59" t="s">
        <v>106</v>
      </c>
      <c r="E1575" s="60" t="s">
        <v>0</v>
      </c>
      <c r="F1575" s="60" t="s">
        <v>0</v>
      </c>
      <c r="G1575" s="61">
        <v>267955.5</v>
      </c>
      <c r="H1575" s="61">
        <f>H1576</f>
        <v>267955.5</v>
      </c>
      <c r="I1575" s="61">
        <f t="shared" ref="I1575:J1576" si="696">I1576</f>
        <v>172497.6</v>
      </c>
      <c r="J1575" s="61">
        <f t="shared" si="696"/>
        <v>172497.6</v>
      </c>
      <c r="K1575" s="61">
        <f t="shared" si="679"/>
        <v>64.375465329131146</v>
      </c>
      <c r="L1575" s="61">
        <f t="shared" si="680"/>
        <v>64.375465329131146</v>
      </c>
    </row>
    <row r="1576" spans="1:12" ht="45">
      <c r="A1576" s="58" t="s">
        <v>625</v>
      </c>
      <c r="B1576" s="59" t="s">
        <v>624</v>
      </c>
      <c r="C1576" s="59" t="s">
        <v>669</v>
      </c>
      <c r="D1576" s="59" t="s">
        <v>106</v>
      </c>
      <c r="E1576" s="59" t="s">
        <v>626</v>
      </c>
      <c r="F1576" s="60" t="s">
        <v>0</v>
      </c>
      <c r="G1576" s="61">
        <v>267955.5</v>
      </c>
      <c r="H1576" s="61">
        <f>H1577</f>
        <v>267955.5</v>
      </c>
      <c r="I1576" s="61">
        <f t="shared" si="696"/>
        <v>172497.6</v>
      </c>
      <c r="J1576" s="61">
        <f t="shared" si="696"/>
        <v>172497.6</v>
      </c>
      <c r="K1576" s="61">
        <f t="shared" si="679"/>
        <v>64.375465329131146</v>
      </c>
      <c r="L1576" s="61">
        <f t="shared" si="680"/>
        <v>64.375465329131146</v>
      </c>
    </row>
    <row r="1577" spans="1:12" ht="30">
      <c r="A1577" s="58" t="s">
        <v>671</v>
      </c>
      <c r="B1577" s="59" t="s">
        <v>624</v>
      </c>
      <c r="C1577" s="59" t="s">
        <v>669</v>
      </c>
      <c r="D1577" s="59" t="s">
        <v>106</v>
      </c>
      <c r="E1577" s="59" t="s">
        <v>672</v>
      </c>
      <c r="F1577" s="60" t="s">
        <v>0</v>
      </c>
      <c r="G1577" s="61">
        <v>267955.5</v>
      </c>
      <c r="H1577" s="61">
        <f>H1578+H1581</f>
        <v>267955.5</v>
      </c>
      <c r="I1577" s="61">
        <f t="shared" ref="I1577:J1577" si="697">I1578+I1581</f>
        <v>172497.6</v>
      </c>
      <c r="J1577" s="61">
        <f t="shared" si="697"/>
        <v>172497.6</v>
      </c>
      <c r="K1577" s="61">
        <f t="shared" si="679"/>
        <v>64.375465329131146</v>
      </c>
      <c r="L1577" s="61">
        <f t="shared" si="680"/>
        <v>64.375465329131146</v>
      </c>
    </row>
    <row r="1578" spans="1:12" ht="45">
      <c r="A1578" s="58" t="s">
        <v>680</v>
      </c>
      <c r="B1578" s="59" t="s">
        <v>624</v>
      </c>
      <c r="C1578" s="59" t="s">
        <v>669</v>
      </c>
      <c r="D1578" s="59" t="s">
        <v>106</v>
      </c>
      <c r="E1578" s="59" t="s">
        <v>681</v>
      </c>
      <c r="F1578" s="60" t="s">
        <v>0</v>
      </c>
      <c r="G1578" s="61">
        <v>207668</v>
      </c>
      <c r="H1578" s="61">
        <f>H1579</f>
        <v>207668</v>
      </c>
      <c r="I1578" s="61">
        <f t="shared" ref="I1578:J1579" si="698">I1579</f>
        <v>112657.7</v>
      </c>
      <c r="J1578" s="61">
        <f t="shared" si="698"/>
        <v>112657.7</v>
      </c>
      <c r="K1578" s="61">
        <f t="shared" si="679"/>
        <v>54.248945432132054</v>
      </c>
      <c r="L1578" s="61">
        <f t="shared" si="680"/>
        <v>54.248945432132054</v>
      </c>
    </row>
    <row r="1579" spans="1:12" ht="15">
      <c r="A1579" s="58" t="s">
        <v>26</v>
      </c>
      <c r="B1579" s="59" t="s">
        <v>624</v>
      </c>
      <c r="C1579" s="59" t="s">
        <v>669</v>
      </c>
      <c r="D1579" s="59" t="s">
        <v>106</v>
      </c>
      <c r="E1579" s="59" t="s">
        <v>681</v>
      </c>
      <c r="F1579" s="59" t="s">
        <v>27</v>
      </c>
      <c r="G1579" s="61">
        <v>207668</v>
      </c>
      <c r="H1579" s="61">
        <f>H1580</f>
        <v>207668</v>
      </c>
      <c r="I1579" s="61">
        <f t="shared" si="698"/>
        <v>112657.7</v>
      </c>
      <c r="J1579" s="61">
        <f t="shared" si="698"/>
        <v>112657.7</v>
      </c>
      <c r="K1579" s="61">
        <f t="shared" si="679"/>
        <v>54.248945432132054</v>
      </c>
      <c r="L1579" s="61">
        <f t="shared" si="680"/>
        <v>54.248945432132054</v>
      </c>
    </row>
    <row r="1580" spans="1:12" ht="15">
      <c r="A1580" s="58" t="s">
        <v>675</v>
      </c>
      <c r="B1580" s="59" t="s">
        <v>624</v>
      </c>
      <c r="C1580" s="59" t="s">
        <v>669</v>
      </c>
      <c r="D1580" s="59" t="s">
        <v>106</v>
      </c>
      <c r="E1580" s="59" t="s">
        <v>681</v>
      </c>
      <c r="F1580" s="59" t="s">
        <v>676</v>
      </c>
      <c r="G1580" s="61">
        <v>207668</v>
      </c>
      <c r="H1580" s="61">
        <v>207668</v>
      </c>
      <c r="I1580" s="61">
        <v>112657.7</v>
      </c>
      <c r="J1580" s="61">
        <v>112657.7</v>
      </c>
      <c r="K1580" s="61">
        <f t="shared" si="679"/>
        <v>54.248945432132054</v>
      </c>
      <c r="L1580" s="61">
        <f t="shared" si="680"/>
        <v>54.248945432132054</v>
      </c>
    </row>
    <row r="1581" spans="1:12" ht="30">
      <c r="A1581" s="58" t="s">
        <v>682</v>
      </c>
      <c r="B1581" s="59" t="s">
        <v>624</v>
      </c>
      <c r="C1581" s="59" t="s">
        <v>669</v>
      </c>
      <c r="D1581" s="59" t="s">
        <v>106</v>
      </c>
      <c r="E1581" s="59" t="s">
        <v>683</v>
      </c>
      <c r="F1581" s="60" t="s">
        <v>0</v>
      </c>
      <c r="G1581" s="61">
        <v>60287.5</v>
      </c>
      <c r="H1581" s="61">
        <f>H1582</f>
        <v>60287.5</v>
      </c>
      <c r="I1581" s="61">
        <f t="shared" ref="I1581:J1582" si="699">I1582</f>
        <v>59839.9</v>
      </c>
      <c r="J1581" s="61">
        <f t="shared" si="699"/>
        <v>59839.9</v>
      </c>
      <c r="K1581" s="61">
        <f t="shared" si="679"/>
        <v>99.257557536802821</v>
      </c>
      <c r="L1581" s="61">
        <f t="shared" si="680"/>
        <v>99.257557536802821</v>
      </c>
    </row>
    <row r="1582" spans="1:12" ht="15">
      <c r="A1582" s="58" t="s">
        <v>26</v>
      </c>
      <c r="B1582" s="59" t="s">
        <v>624</v>
      </c>
      <c r="C1582" s="59" t="s">
        <v>669</v>
      </c>
      <c r="D1582" s="59" t="s">
        <v>106</v>
      </c>
      <c r="E1582" s="59" t="s">
        <v>683</v>
      </c>
      <c r="F1582" s="59" t="s">
        <v>27</v>
      </c>
      <c r="G1582" s="61">
        <v>60287.5</v>
      </c>
      <c r="H1582" s="61">
        <f>H1583</f>
        <v>60287.5</v>
      </c>
      <c r="I1582" s="61">
        <f t="shared" si="699"/>
        <v>59839.9</v>
      </c>
      <c r="J1582" s="61">
        <f t="shared" si="699"/>
        <v>59839.9</v>
      </c>
      <c r="K1582" s="61">
        <f t="shared" si="679"/>
        <v>99.257557536802821</v>
      </c>
      <c r="L1582" s="61">
        <f t="shared" si="680"/>
        <v>99.257557536802821</v>
      </c>
    </row>
    <row r="1583" spans="1:12" ht="15">
      <c r="A1583" s="58" t="s">
        <v>675</v>
      </c>
      <c r="B1583" s="59" t="s">
        <v>624</v>
      </c>
      <c r="C1583" s="59" t="s">
        <v>669</v>
      </c>
      <c r="D1583" s="59" t="s">
        <v>106</v>
      </c>
      <c r="E1583" s="59" t="s">
        <v>683</v>
      </c>
      <c r="F1583" s="59" t="s">
        <v>676</v>
      </c>
      <c r="G1583" s="61">
        <v>60287.5</v>
      </c>
      <c r="H1583" s="61">
        <v>60287.5</v>
      </c>
      <c r="I1583" s="61">
        <v>59839.9</v>
      </c>
      <c r="J1583" s="61">
        <v>59839.9</v>
      </c>
      <c r="K1583" s="61">
        <f t="shared" si="679"/>
        <v>99.257557536802821</v>
      </c>
      <c r="L1583" s="61">
        <f t="shared" si="680"/>
        <v>99.257557536802821</v>
      </c>
    </row>
    <row r="1584" spans="1:12" ht="15">
      <c r="A1584" s="58" t="s">
        <v>684</v>
      </c>
      <c r="B1584" s="59" t="s">
        <v>624</v>
      </c>
      <c r="C1584" s="59" t="s">
        <v>669</v>
      </c>
      <c r="D1584" s="59" t="s">
        <v>149</v>
      </c>
      <c r="E1584" s="60" t="s">
        <v>0</v>
      </c>
      <c r="F1584" s="60" t="s">
        <v>0</v>
      </c>
      <c r="G1584" s="61">
        <v>1992310</v>
      </c>
      <c r="H1584" s="61">
        <f>H1585+H1600</f>
        <v>1998333.25</v>
      </c>
      <c r="I1584" s="61">
        <f t="shared" ref="I1584:J1584" si="700">I1585+I1600</f>
        <v>1998333.25</v>
      </c>
      <c r="J1584" s="61">
        <f t="shared" si="700"/>
        <v>1998333.2300799999</v>
      </c>
      <c r="K1584" s="61">
        <f t="shared" si="679"/>
        <v>100.30232393954755</v>
      </c>
      <c r="L1584" s="61">
        <f t="shared" si="680"/>
        <v>99.999999003169265</v>
      </c>
    </row>
    <row r="1585" spans="1:12" ht="45">
      <c r="A1585" s="58" t="s">
        <v>625</v>
      </c>
      <c r="B1585" s="59" t="s">
        <v>624</v>
      </c>
      <c r="C1585" s="59" t="s">
        <v>669</v>
      </c>
      <c r="D1585" s="59" t="s">
        <v>149</v>
      </c>
      <c r="E1585" s="59" t="s">
        <v>626</v>
      </c>
      <c r="F1585" s="60" t="s">
        <v>0</v>
      </c>
      <c r="G1585" s="61">
        <v>1992310</v>
      </c>
      <c r="H1585" s="61">
        <f>H1586+H1593</f>
        <v>1992310</v>
      </c>
      <c r="I1585" s="61">
        <f t="shared" ref="I1585:J1585" si="701">I1586+I1593</f>
        <v>1992310</v>
      </c>
      <c r="J1585" s="61">
        <f t="shared" si="701"/>
        <v>1992310</v>
      </c>
      <c r="K1585" s="61">
        <f t="shared" si="679"/>
        <v>100</v>
      </c>
      <c r="L1585" s="61">
        <f t="shared" si="680"/>
        <v>100</v>
      </c>
    </row>
    <row r="1586" spans="1:12" ht="45">
      <c r="A1586" s="58" t="s">
        <v>627</v>
      </c>
      <c r="B1586" s="59" t="s">
        <v>624</v>
      </c>
      <c r="C1586" s="59" t="s">
        <v>669</v>
      </c>
      <c r="D1586" s="59" t="s">
        <v>149</v>
      </c>
      <c r="E1586" s="59" t="s">
        <v>628</v>
      </c>
      <c r="F1586" s="60" t="s">
        <v>0</v>
      </c>
      <c r="G1586" s="61">
        <v>5490</v>
      </c>
      <c r="H1586" s="61">
        <f>H1587+H1590</f>
        <v>5490</v>
      </c>
      <c r="I1586" s="61">
        <f t="shared" ref="I1586:J1586" si="702">I1587+I1590</f>
        <v>5490</v>
      </c>
      <c r="J1586" s="61">
        <f t="shared" si="702"/>
        <v>5490</v>
      </c>
      <c r="K1586" s="61">
        <f t="shared" si="679"/>
        <v>100</v>
      </c>
      <c r="L1586" s="61">
        <f t="shared" si="680"/>
        <v>100</v>
      </c>
    </row>
    <row r="1587" spans="1:12" ht="45">
      <c r="A1587" s="58" t="s">
        <v>685</v>
      </c>
      <c r="B1587" s="59" t="s">
        <v>624</v>
      </c>
      <c r="C1587" s="59" t="s">
        <v>669</v>
      </c>
      <c r="D1587" s="59" t="s">
        <v>149</v>
      </c>
      <c r="E1587" s="59" t="s">
        <v>686</v>
      </c>
      <c r="F1587" s="60" t="s">
        <v>0</v>
      </c>
      <c r="G1587" s="61">
        <v>3990</v>
      </c>
      <c r="H1587" s="61">
        <f>H1588</f>
        <v>3990</v>
      </c>
      <c r="I1587" s="61">
        <f t="shared" ref="I1587:J1588" si="703">I1588</f>
        <v>3990</v>
      </c>
      <c r="J1587" s="61">
        <f t="shared" si="703"/>
        <v>3990</v>
      </c>
      <c r="K1587" s="61">
        <f t="shared" si="679"/>
        <v>100</v>
      </c>
      <c r="L1587" s="61">
        <f t="shared" si="680"/>
        <v>100</v>
      </c>
    </row>
    <row r="1588" spans="1:12" ht="15">
      <c r="A1588" s="58" t="s">
        <v>26</v>
      </c>
      <c r="B1588" s="59" t="s">
        <v>624</v>
      </c>
      <c r="C1588" s="59" t="s">
        <v>669</v>
      </c>
      <c r="D1588" s="59" t="s">
        <v>149</v>
      </c>
      <c r="E1588" s="59" t="s">
        <v>686</v>
      </c>
      <c r="F1588" s="59" t="s">
        <v>27</v>
      </c>
      <c r="G1588" s="61">
        <v>3990</v>
      </c>
      <c r="H1588" s="61">
        <f>H1589</f>
        <v>3990</v>
      </c>
      <c r="I1588" s="61">
        <f t="shared" si="703"/>
        <v>3990</v>
      </c>
      <c r="J1588" s="61">
        <f t="shared" si="703"/>
        <v>3990</v>
      </c>
      <c r="K1588" s="61">
        <f t="shared" si="679"/>
        <v>100</v>
      </c>
      <c r="L1588" s="61">
        <f t="shared" si="680"/>
        <v>100</v>
      </c>
    </row>
    <row r="1589" spans="1:12" ht="15">
      <c r="A1589" s="58" t="s">
        <v>56</v>
      </c>
      <c r="B1589" s="59" t="s">
        <v>624</v>
      </c>
      <c r="C1589" s="59" t="s">
        <v>669</v>
      </c>
      <c r="D1589" s="59" t="s">
        <v>149</v>
      </c>
      <c r="E1589" s="59" t="s">
        <v>686</v>
      </c>
      <c r="F1589" s="59" t="s">
        <v>57</v>
      </c>
      <c r="G1589" s="61">
        <v>3990</v>
      </c>
      <c r="H1589" s="61">
        <v>3990</v>
      </c>
      <c r="I1589" s="61">
        <v>3990</v>
      </c>
      <c r="J1589" s="61">
        <v>3990</v>
      </c>
      <c r="K1589" s="61">
        <f t="shared" si="679"/>
        <v>100</v>
      </c>
      <c r="L1589" s="61">
        <f t="shared" si="680"/>
        <v>100</v>
      </c>
    </row>
    <row r="1590" spans="1:12" ht="90">
      <c r="A1590" s="58" t="s">
        <v>687</v>
      </c>
      <c r="B1590" s="59" t="s">
        <v>624</v>
      </c>
      <c r="C1590" s="59" t="s">
        <v>669</v>
      </c>
      <c r="D1590" s="59" t="s">
        <v>149</v>
      </c>
      <c r="E1590" s="59" t="s">
        <v>688</v>
      </c>
      <c r="F1590" s="60" t="s">
        <v>0</v>
      </c>
      <c r="G1590" s="61">
        <v>1500</v>
      </c>
      <c r="H1590" s="61">
        <f>H1591</f>
        <v>1500</v>
      </c>
      <c r="I1590" s="61">
        <f t="shared" ref="I1590:J1591" si="704">I1591</f>
        <v>1500</v>
      </c>
      <c r="J1590" s="61">
        <f t="shared" si="704"/>
        <v>1500</v>
      </c>
      <c r="K1590" s="61">
        <f t="shared" si="679"/>
        <v>100</v>
      </c>
      <c r="L1590" s="61">
        <f t="shared" si="680"/>
        <v>100</v>
      </c>
    </row>
    <row r="1591" spans="1:12" ht="15">
      <c r="A1591" s="58" t="s">
        <v>26</v>
      </c>
      <c r="B1591" s="59" t="s">
        <v>624</v>
      </c>
      <c r="C1591" s="59" t="s">
        <v>669</v>
      </c>
      <c r="D1591" s="59" t="s">
        <v>149</v>
      </c>
      <c r="E1591" s="59" t="s">
        <v>688</v>
      </c>
      <c r="F1591" s="59" t="s">
        <v>27</v>
      </c>
      <c r="G1591" s="61">
        <v>1500</v>
      </c>
      <c r="H1591" s="61">
        <f>H1592</f>
        <v>1500</v>
      </c>
      <c r="I1591" s="61">
        <f t="shared" si="704"/>
        <v>1500</v>
      </c>
      <c r="J1591" s="61">
        <f t="shared" si="704"/>
        <v>1500</v>
      </c>
      <c r="K1591" s="61">
        <f t="shared" ref="K1591:K1677" si="705">J1591/G1591*100</f>
        <v>100</v>
      </c>
      <c r="L1591" s="61">
        <f t="shared" ref="L1591:L1677" si="706">J1591/H1591*100</f>
        <v>100</v>
      </c>
    </row>
    <row r="1592" spans="1:12" ht="15">
      <c r="A1592" s="58" t="s">
        <v>56</v>
      </c>
      <c r="B1592" s="59" t="s">
        <v>624</v>
      </c>
      <c r="C1592" s="59" t="s">
        <v>669</v>
      </c>
      <c r="D1592" s="59" t="s">
        <v>149</v>
      </c>
      <c r="E1592" s="59" t="s">
        <v>688</v>
      </c>
      <c r="F1592" s="59" t="s">
        <v>57</v>
      </c>
      <c r="G1592" s="61">
        <v>1500</v>
      </c>
      <c r="H1592" s="61">
        <v>1500</v>
      </c>
      <c r="I1592" s="61">
        <v>1500</v>
      </c>
      <c r="J1592" s="61">
        <v>1500</v>
      </c>
      <c r="K1592" s="61">
        <f t="shared" si="705"/>
        <v>100</v>
      </c>
      <c r="L1592" s="61">
        <f t="shared" si="706"/>
        <v>100</v>
      </c>
    </row>
    <row r="1593" spans="1:12" ht="30">
      <c r="A1593" s="58" t="s">
        <v>671</v>
      </c>
      <c r="B1593" s="59" t="s">
        <v>624</v>
      </c>
      <c r="C1593" s="59" t="s">
        <v>669</v>
      </c>
      <c r="D1593" s="59" t="s">
        <v>149</v>
      </c>
      <c r="E1593" s="59" t="s">
        <v>672</v>
      </c>
      <c r="F1593" s="60" t="s">
        <v>0</v>
      </c>
      <c r="G1593" s="61">
        <v>1986820</v>
      </c>
      <c r="H1593" s="61">
        <f>+H1597+H1594</f>
        <v>1986820</v>
      </c>
      <c r="I1593" s="61">
        <f t="shared" ref="I1593:J1593" si="707">+I1597+I1594</f>
        <v>1986820</v>
      </c>
      <c r="J1593" s="61">
        <f t="shared" si="707"/>
        <v>1986820</v>
      </c>
      <c r="K1593" s="61">
        <f t="shared" si="705"/>
        <v>100</v>
      </c>
      <c r="L1593" s="61">
        <f t="shared" si="706"/>
        <v>100</v>
      </c>
    </row>
    <row r="1594" spans="1:12" ht="15">
      <c r="A1594" s="58" t="s">
        <v>673</v>
      </c>
      <c r="B1594" s="59" t="s">
        <v>624</v>
      </c>
      <c r="C1594" s="59" t="s">
        <v>669</v>
      </c>
      <c r="D1594" s="59" t="s">
        <v>149</v>
      </c>
      <c r="E1594" s="59" t="s">
        <v>674</v>
      </c>
      <c r="F1594" s="60" t="s">
        <v>0</v>
      </c>
      <c r="G1594" s="61">
        <v>88150.9</v>
      </c>
      <c r="H1594" s="61">
        <f>H1595</f>
        <v>88150.9</v>
      </c>
      <c r="I1594" s="61">
        <f t="shared" ref="I1594:J1595" si="708">I1595</f>
        <v>88150.9</v>
      </c>
      <c r="J1594" s="61">
        <f t="shared" si="708"/>
        <v>88150.9</v>
      </c>
      <c r="K1594" s="61">
        <f t="shared" si="705"/>
        <v>100</v>
      </c>
      <c r="L1594" s="61">
        <f t="shared" si="706"/>
        <v>100</v>
      </c>
    </row>
    <row r="1595" spans="1:12" ht="15">
      <c r="A1595" s="58" t="s">
        <v>26</v>
      </c>
      <c r="B1595" s="59" t="s">
        <v>624</v>
      </c>
      <c r="C1595" s="59" t="s">
        <v>669</v>
      </c>
      <c r="D1595" s="59" t="s">
        <v>149</v>
      </c>
      <c r="E1595" s="59" t="s">
        <v>674</v>
      </c>
      <c r="F1595" s="59" t="s">
        <v>27</v>
      </c>
      <c r="G1595" s="61">
        <v>88150.9</v>
      </c>
      <c r="H1595" s="61">
        <f>H1596</f>
        <v>88150.9</v>
      </c>
      <c r="I1595" s="61">
        <f t="shared" si="708"/>
        <v>88150.9</v>
      </c>
      <c r="J1595" s="61">
        <f t="shared" si="708"/>
        <v>88150.9</v>
      </c>
      <c r="K1595" s="61">
        <f t="shared" si="705"/>
        <v>100</v>
      </c>
      <c r="L1595" s="61">
        <f t="shared" si="706"/>
        <v>100</v>
      </c>
    </row>
    <row r="1596" spans="1:12" ht="15">
      <c r="A1596" s="58" t="s">
        <v>28</v>
      </c>
      <c r="B1596" s="59" t="s">
        <v>624</v>
      </c>
      <c r="C1596" s="59" t="s">
        <v>669</v>
      </c>
      <c r="D1596" s="59" t="s">
        <v>149</v>
      </c>
      <c r="E1596" s="59" t="s">
        <v>674</v>
      </c>
      <c r="F1596" s="59" t="s">
        <v>29</v>
      </c>
      <c r="G1596" s="61">
        <v>88150.9</v>
      </c>
      <c r="H1596" s="61">
        <v>88150.9</v>
      </c>
      <c r="I1596" s="61">
        <v>88150.9</v>
      </c>
      <c r="J1596" s="61">
        <v>88150.9</v>
      </c>
      <c r="K1596" s="61">
        <f t="shared" si="705"/>
        <v>100</v>
      </c>
      <c r="L1596" s="61">
        <f t="shared" si="706"/>
        <v>100</v>
      </c>
    </row>
    <row r="1597" spans="1:12" ht="15">
      <c r="A1597" s="58" t="s">
        <v>689</v>
      </c>
      <c r="B1597" s="59" t="s">
        <v>624</v>
      </c>
      <c r="C1597" s="59" t="s">
        <v>669</v>
      </c>
      <c r="D1597" s="59" t="s">
        <v>149</v>
      </c>
      <c r="E1597" s="59" t="s">
        <v>690</v>
      </c>
      <c r="F1597" s="60" t="s">
        <v>0</v>
      </c>
      <c r="G1597" s="61">
        <v>1898669.1</v>
      </c>
      <c r="H1597" s="61">
        <f>H1598</f>
        <v>1898669.1</v>
      </c>
      <c r="I1597" s="61">
        <f t="shared" ref="I1597:J1598" si="709">I1598</f>
        <v>1898669.1</v>
      </c>
      <c r="J1597" s="61">
        <f t="shared" si="709"/>
        <v>1898669.1</v>
      </c>
      <c r="K1597" s="61">
        <f t="shared" si="705"/>
        <v>100</v>
      </c>
      <c r="L1597" s="61">
        <f t="shared" si="706"/>
        <v>100</v>
      </c>
    </row>
    <row r="1598" spans="1:12" ht="15">
      <c r="A1598" s="58" t="s">
        <v>26</v>
      </c>
      <c r="B1598" s="59" t="s">
        <v>624</v>
      </c>
      <c r="C1598" s="59" t="s">
        <v>669</v>
      </c>
      <c r="D1598" s="59" t="s">
        <v>149</v>
      </c>
      <c r="E1598" s="59" t="s">
        <v>690</v>
      </c>
      <c r="F1598" s="59" t="s">
        <v>27</v>
      </c>
      <c r="G1598" s="61">
        <v>1898669.1</v>
      </c>
      <c r="H1598" s="61">
        <f>H1599</f>
        <v>1898669.1</v>
      </c>
      <c r="I1598" s="61">
        <f t="shared" si="709"/>
        <v>1898669.1</v>
      </c>
      <c r="J1598" s="61">
        <f t="shared" si="709"/>
        <v>1898669.1</v>
      </c>
      <c r="K1598" s="61">
        <f t="shared" si="705"/>
        <v>100</v>
      </c>
      <c r="L1598" s="61">
        <f t="shared" si="706"/>
        <v>100</v>
      </c>
    </row>
    <row r="1599" spans="1:12" ht="15">
      <c r="A1599" s="58" t="s">
        <v>56</v>
      </c>
      <c r="B1599" s="59" t="s">
        <v>624</v>
      </c>
      <c r="C1599" s="59" t="s">
        <v>669</v>
      </c>
      <c r="D1599" s="59" t="s">
        <v>149</v>
      </c>
      <c r="E1599" s="59" t="s">
        <v>690</v>
      </c>
      <c r="F1599" s="59" t="s">
        <v>57</v>
      </c>
      <c r="G1599" s="61">
        <v>1898669.1</v>
      </c>
      <c r="H1599" s="61">
        <v>1898669.1</v>
      </c>
      <c r="I1599" s="61">
        <v>1898669.1</v>
      </c>
      <c r="J1599" s="61">
        <v>1898669.1</v>
      </c>
      <c r="K1599" s="61">
        <f t="shared" si="705"/>
        <v>100</v>
      </c>
      <c r="L1599" s="61">
        <f t="shared" si="706"/>
        <v>100</v>
      </c>
    </row>
    <row r="1600" spans="1:12" s="23" customFormat="1" ht="15">
      <c r="A1600" s="58" t="s">
        <v>641</v>
      </c>
      <c r="B1600" s="59" t="s">
        <v>624</v>
      </c>
      <c r="C1600" s="59" t="s">
        <v>669</v>
      </c>
      <c r="D1600" s="59" t="s">
        <v>149</v>
      </c>
      <c r="E1600" s="59" t="s">
        <v>642</v>
      </c>
      <c r="F1600" s="59"/>
      <c r="G1600" s="61"/>
      <c r="H1600" s="61">
        <f>H1601</f>
        <v>6023.25</v>
      </c>
      <c r="I1600" s="61">
        <f t="shared" ref="I1600:J1602" si="710">I1601</f>
        <v>6023.25</v>
      </c>
      <c r="J1600" s="61">
        <f t="shared" si="710"/>
        <v>6023.2300800000003</v>
      </c>
      <c r="K1600" s="61">
        <v>0</v>
      </c>
      <c r="L1600" s="61">
        <f t="shared" si="706"/>
        <v>99.999669281534068</v>
      </c>
    </row>
    <row r="1601" spans="1:12" s="23" customFormat="1" ht="15">
      <c r="A1601" s="58" t="s">
        <v>641</v>
      </c>
      <c r="B1601" s="59" t="s">
        <v>624</v>
      </c>
      <c r="C1601" s="59" t="s">
        <v>669</v>
      </c>
      <c r="D1601" s="59" t="s">
        <v>149</v>
      </c>
      <c r="E1601" s="59" t="s">
        <v>643</v>
      </c>
      <c r="F1601" s="59"/>
      <c r="G1601" s="61"/>
      <c r="H1601" s="61">
        <f>H1602</f>
        <v>6023.25</v>
      </c>
      <c r="I1601" s="61">
        <f t="shared" si="710"/>
        <v>6023.25</v>
      </c>
      <c r="J1601" s="61">
        <f t="shared" si="710"/>
        <v>6023.2300800000003</v>
      </c>
      <c r="K1601" s="61">
        <v>0</v>
      </c>
      <c r="L1601" s="61">
        <f t="shared" si="706"/>
        <v>99.999669281534068</v>
      </c>
    </row>
    <row r="1602" spans="1:12" s="23" customFormat="1" ht="15">
      <c r="A1602" s="58" t="s">
        <v>26</v>
      </c>
      <c r="B1602" s="59" t="s">
        <v>624</v>
      </c>
      <c r="C1602" s="59" t="s">
        <v>669</v>
      </c>
      <c r="D1602" s="59" t="s">
        <v>149</v>
      </c>
      <c r="E1602" s="59" t="s">
        <v>643</v>
      </c>
      <c r="F1602" s="59">
        <v>500</v>
      </c>
      <c r="G1602" s="61"/>
      <c r="H1602" s="61">
        <f>H1603</f>
        <v>6023.25</v>
      </c>
      <c r="I1602" s="61">
        <f t="shared" si="710"/>
        <v>6023.25</v>
      </c>
      <c r="J1602" s="61">
        <f t="shared" si="710"/>
        <v>6023.2300800000003</v>
      </c>
      <c r="K1602" s="61">
        <v>0</v>
      </c>
      <c r="L1602" s="61">
        <f t="shared" si="706"/>
        <v>99.999669281534068</v>
      </c>
    </row>
    <row r="1603" spans="1:12" s="23" customFormat="1" ht="15">
      <c r="A1603" s="58" t="s">
        <v>202</v>
      </c>
      <c r="B1603" s="59" t="s">
        <v>624</v>
      </c>
      <c r="C1603" s="59" t="s">
        <v>669</v>
      </c>
      <c r="D1603" s="59" t="s">
        <v>149</v>
      </c>
      <c r="E1603" s="59" t="s">
        <v>643</v>
      </c>
      <c r="F1603" s="59">
        <v>540</v>
      </c>
      <c r="G1603" s="61"/>
      <c r="H1603" s="61">
        <v>6023.25</v>
      </c>
      <c r="I1603" s="61">
        <v>6023.25</v>
      </c>
      <c r="J1603" s="61">
        <v>6023.2300800000003</v>
      </c>
      <c r="K1603" s="61">
        <v>0</v>
      </c>
      <c r="L1603" s="61">
        <f t="shared" si="706"/>
        <v>99.999669281534068</v>
      </c>
    </row>
    <row r="1604" spans="1:12" ht="15">
      <c r="A1604" s="66" t="s">
        <v>0</v>
      </c>
      <c r="B1604" s="67" t="s">
        <v>0</v>
      </c>
      <c r="C1604" s="60" t="s">
        <v>0</v>
      </c>
      <c r="D1604" s="60" t="s">
        <v>0</v>
      </c>
      <c r="E1604" s="60" t="s">
        <v>0</v>
      </c>
      <c r="F1604" s="60" t="s">
        <v>0</v>
      </c>
      <c r="G1604" s="68" t="s">
        <v>0</v>
      </c>
      <c r="H1604" s="68"/>
      <c r="I1604" s="68"/>
      <c r="J1604" s="68"/>
      <c r="K1604" s="68"/>
      <c r="L1604" s="68"/>
    </row>
    <row r="1605" spans="1:12" ht="28.5">
      <c r="A1605" s="69" t="s">
        <v>691</v>
      </c>
      <c r="B1605" s="70" t="s">
        <v>692</v>
      </c>
      <c r="C1605" s="60" t="s">
        <v>0</v>
      </c>
      <c r="D1605" s="60" t="s">
        <v>0</v>
      </c>
      <c r="E1605" s="60" t="s">
        <v>0</v>
      </c>
      <c r="F1605" s="60" t="s">
        <v>0</v>
      </c>
      <c r="G1605" s="71">
        <v>7082102.5</v>
      </c>
      <c r="H1605" s="71">
        <f>H1614+H1606</f>
        <v>7164873.1175300004</v>
      </c>
      <c r="I1605" s="71">
        <f t="shared" ref="I1605:J1605" si="711">I1614+I1606</f>
        <v>6814842.4462100016</v>
      </c>
      <c r="J1605" s="71">
        <f t="shared" si="711"/>
        <v>6762438.5706000011</v>
      </c>
      <c r="K1605" s="71">
        <f t="shared" si="705"/>
        <v>95.486313147825825</v>
      </c>
      <c r="L1605" s="71">
        <f t="shared" si="706"/>
        <v>94.383228560665231</v>
      </c>
    </row>
    <row r="1606" spans="1:12" s="23" customFormat="1" ht="15">
      <c r="A1606" s="58" t="s">
        <v>16</v>
      </c>
      <c r="B1606" s="59" t="s">
        <v>692</v>
      </c>
      <c r="C1606" s="72" t="s">
        <v>17</v>
      </c>
      <c r="D1606" s="59"/>
      <c r="E1606" s="60"/>
      <c r="F1606" s="60"/>
      <c r="G1606" s="71"/>
      <c r="H1606" s="61">
        <f t="shared" ref="H1606:H1611" si="712">H1607</f>
        <v>324.69600000000003</v>
      </c>
      <c r="I1606" s="61">
        <f t="shared" ref="I1606:J1611" si="713">I1607</f>
        <v>324.69600000000003</v>
      </c>
      <c r="J1606" s="61">
        <f t="shared" si="713"/>
        <v>324.69600000000003</v>
      </c>
      <c r="K1606" s="61">
        <v>0</v>
      </c>
      <c r="L1606" s="61">
        <f t="shared" si="706"/>
        <v>100</v>
      </c>
    </row>
    <row r="1607" spans="1:12" s="23" customFormat="1" ht="17.25" customHeight="1">
      <c r="A1607" s="43" t="s">
        <v>361</v>
      </c>
      <c r="B1607" s="59" t="s">
        <v>692</v>
      </c>
      <c r="C1607" s="72" t="s">
        <v>17</v>
      </c>
      <c r="D1607" s="59">
        <v>13</v>
      </c>
      <c r="E1607" s="60"/>
      <c r="F1607" s="60"/>
      <c r="G1607" s="71"/>
      <c r="H1607" s="61">
        <f t="shared" si="712"/>
        <v>324.69600000000003</v>
      </c>
      <c r="I1607" s="61">
        <f t="shared" si="713"/>
        <v>324.69600000000003</v>
      </c>
      <c r="J1607" s="61">
        <f t="shared" si="713"/>
        <v>324.69600000000003</v>
      </c>
      <c r="K1607" s="61">
        <v>0</v>
      </c>
      <c r="L1607" s="61">
        <f t="shared" si="706"/>
        <v>100</v>
      </c>
    </row>
    <row r="1608" spans="1:12" s="23" customFormat="1" ht="36" customHeight="1">
      <c r="A1608" s="43" t="s">
        <v>409</v>
      </c>
      <c r="B1608" s="59" t="s">
        <v>692</v>
      </c>
      <c r="C1608" s="72" t="s">
        <v>17</v>
      </c>
      <c r="D1608" s="59">
        <v>13</v>
      </c>
      <c r="E1608" s="59" t="s">
        <v>410</v>
      </c>
      <c r="F1608" s="60"/>
      <c r="G1608" s="71"/>
      <c r="H1608" s="61">
        <f t="shared" si="712"/>
        <v>324.69600000000003</v>
      </c>
      <c r="I1608" s="61">
        <f t="shared" si="713"/>
        <v>324.69600000000003</v>
      </c>
      <c r="J1608" s="61">
        <f t="shared" si="713"/>
        <v>324.69600000000003</v>
      </c>
      <c r="K1608" s="61">
        <v>0</v>
      </c>
      <c r="L1608" s="61">
        <f t="shared" si="706"/>
        <v>100</v>
      </c>
    </row>
    <row r="1609" spans="1:12" s="23" customFormat="1" ht="30.75" customHeight="1">
      <c r="A1609" s="43" t="s">
        <v>411</v>
      </c>
      <c r="B1609" s="59" t="s">
        <v>692</v>
      </c>
      <c r="C1609" s="72" t="s">
        <v>17</v>
      </c>
      <c r="D1609" s="59">
        <v>13</v>
      </c>
      <c r="E1609" s="59" t="s">
        <v>412</v>
      </c>
      <c r="F1609" s="60"/>
      <c r="G1609" s="71"/>
      <c r="H1609" s="61">
        <f t="shared" si="712"/>
        <v>324.69600000000003</v>
      </c>
      <c r="I1609" s="61">
        <f t="shared" si="713"/>
        <v>324.69600000000003</v>
      </c>
      <c r="J1609" s="61">
        <f t="shared" si="713"/>
        <v>324.69600000000003</v>
      </c>
      <c r="K1609" s="61">
        <v>0</v>
      </c>
      <c r="L1609" s="61">
        <f t="shared" si="706"/>
        <v>100</v>
      </c>
    </row>
    <row r="1610" spans="1:12" s="23" customFormat="1" ht="15">
      <c r="A1610" s="58" t="s">
        <v>638</v>
      </c>
      <c r="B1610" s="59" t="s">
        <v>692</v>
      </c>
      <c r="C1610" s="72" t="s">
        <v>17</v>
      </c>
      <c r="D1610" s="59">
        <v>13</v>
      </c>
      <c r="E1610" s="60" t="s">
        <v>1213</v>
      </c>
      <c r="F1610" s="60"/>
      <c r="G1610" s="71"/>
      <c r="H1610" s="61">
        <f t="shared" si="712"/>
        <v>324.69600000000003</v>
      </c>
      <c r="I1610" s="61">
        <f t="shared" si="713"/>
        <v>324.69600000000003</v>
      </c>
      <c r="J1610" s="61">
        <f t="shared" si="713"/>
        <v>324.69600000000003</v>
      </c>
      <c r="K1610" s="61">
        <v>0</v>
      </c>
      <c r="L1610" s="61">
        <f t="shared" si="706"/>
        <v>100</v>
      </c>
    </row>
    <row r="1611" spans="1:12" s="23" customFormat="1" ht="15">
      <c r="A1611" s="58" t="s">
        <v>72</v>
      </c>
      <c r="B1611" s="59" t="s">
        <v>692</v>
      </c>
      <c r="C1611" s="84" t="s">
        <v>17</v>
      </c>
      <c r="D1611" s="60">
        <v>13</v>
      </c>
      <c r="E1611" s="60" t="s">
        <v>1213</v>
      </c>
      <c r="F1611" s="60">
        <v>800</v>
      </c>
      <c r="G1611" s="71"/>
      <c r="H1611" s="61">
        <f t="shared" si="712"/>
        <v>324.69600000000003</v>
      </c>
      <c r="I1611" s="61">
        <f t="shared" si="713"/>
        <v>324.69600000000003</v>
      </c>
      <c r="J1611" s="61">
        <f t="shared" si="713"/>
        <v>324.69600000000003</v>
      </c>
      <c r="K1611" s="61">
        <v>0</v>
      </c>
      <c r="L1611" s="61">
        <f t="shared" si="706"/>
        <v>100</v>
      </c>
    </row>
    <row r="1612" spans="1:12" s="23" customFormat="1" ht="15">
      <c r="A1612" s="58" t="s">
        <v>86</v>
      </c>
      <c r="B1612" s="59" t="s">
        <v>692</v>
      </c>
      <c r="C1612" s="84" t="s">
        <v>17</v>
      </c>
      <c r="D1612" s="60">
        <v>13</v>
      </c>
      <c r="E1612" s="60" t="s">
        <v>1213</v>
      </c>
      <c r="F1612" s="60">
        <v>830</v>
      </c>
      <c r="G1612" s="71"/>
      <c r="H1612" s="61">
        <v>324.69600000000003</v>
      </c>
      <c r="I1612" s="61">
        <v>324.69600000000003</v>
      </c>
      <c r="J1612" s="61">
        <v>324.69600000000003</v>
      </c>
      <c r="K1612" s="61">
        <v>0</v>
      </c>
      <c r="L1612" s="61">
        <f t="shared" si="706"/>
        <v>100</v>
      </c>
    </row>
    <row r="1613" spans="1:12" s="23" customFormat="1" ht="15">
      <c r="A1613" s="69"/>
      <c r="B1613" s="70"/>
      <c r="C1613" s="60"/>
      <c r="D1613" s="60"/>
      <c r="E1613" s="60"/>
      <c r="F1613" s="60"/>
      <c r="G1613" s="71"/>
      <c r="H1613" s="71"/>
      <c r="I1613" s="71"/>
      <c r="J1613" s="71"/>
      <c r="K1613" s="71"/>
      <c r="L1613" s="71"/>
    </row>
    <row r="1614" spans="1:12" ht="15">
      <c r="A1614" s="58" t="s">
        <v>30</v>
      </c>
      <c r="B1614" s="59" t="s">
        <v>692</v>
      </c>
      <c r="C1614" s="59" t="s">
        <v>19</v>
      </c>
      <c r="D1614" s="60" t="s">
        <v>0</v>
      </c>
      <c r="E1614" s="60" t="s">
        <v>0</v>
      </c>
      <c r="F1614" s="60" t="s">
        <v>0</v>
      </c>
      <c r="G1614" s="61">
        <v>7082102.5</v>
      </c>
      <c r="H1614" s="61">
        <f>H1615+H1662</f>
        <v>7164548.4215299999</v>
      </c>
      <c r="I1614" s="61">
        <f>I1615+I1662</f>
        <v>6814517.7502100011</v>
      </c>
      <c r="J1614" s="61">
        <f>J1615+J1662</f>
        <v>6762113.8746000007</v>
      </c>
      <c r="K1614" s="61">
        <f t="shared" si="705"/>
        <v>95.481728407630371</v>
      </c>
      <c r="L1614" s="61">
        <f t="shared" si="706"/>
        <v>94.382974009629777</v>
      </c>
    </row>
    <row r="1615" spans="1:12" ht="15">
      <c r="A1615" s="58" t="s">
        <v>693</v>
      </c>
      <c r="B1615" s="59" t="s">
        <v>692</v>
      </c>
      <c r="C1615" s="59" t="s">
        <v>19</v>
      </c>
      <c r="D1615" s="59" t="s">
        <v>134</v>
      </c>
      <c r="E1615" s="60" t="s">
        <v>0</v>
      </c>
      <c r="F1615" s="60" t="s">
        <v>0</v>
      </c>
      <c r="G1615" s="61">
        <v>513057.7</v>
      </c>
      <c r="H1615" s="61">
        <f>H1616+H1627+H1658</f>
        <v>543396.22285000014</v>
      </c>
      <c r="I1615" s="61">
        <f t="shared" ref="I1615:J1615" si="714">I1616+I1627+I1658</f>
        <v>539064.30580000009</v>
      </c>
      <c r="J1615" s="61">
        <f t="shared" si="714"/>
        <v>538879.72800000012</v>
      </c>
      <c r="K1615" s="61">
        <f t="shared" si="705"/>
        <v>105.03296763697341</v>
      </c>
      <c r="L1615" s="61">
        <f t="shared" si="706"/>
        <v>99.168839483956674</v>
      </c>
    </row>
    <row r="1616" spans="1:12" ht="36" customHeight="1">
      <c r="A1616" s="58" t="s">
        <v>300</v>
      </c>
      <c r="B1616" s="59" t="s">
        <v>692</v>
      </c>
      <c r="C1616" s="59" t="s">
        <v>19</v>
      </c>
      <c r="D1616" s="59" t="s">
        <v>134</v>
      </c>
      <c r="E1616" s="59" t="s">
        <v>301</v>
      </c>
      <c r="F1616" s="60" t="s">
        <v>0</v>
      </c>
      <c r="G1616" s="61">
        <v>824</v>
      </c>
      <c r="H1616" s="61">
        <f>H1617</f>
        <v>2424</v>
      </c>
      <c r="I1616" s="61">
        <f t="shared" ref="I1616:J1622" si="715">I1617</f>
        <v>2424</v>
      </c>
      <c r="J1616" s="61">
        <f t="shared" si="715"/>
        <v>2424</v>
      </c>
      <c r="K1616" s="61">
        <f t="shared" si="705"/>
        <v>294.17475728155341</v>
      </c>
      <c r="L1616" s="61">
        <f t="shared" si="706"/>
        <v>100</v>
      </c>
    </row>
    <row r="1617" spans="1:12" ht="15">
      <c r="A1617" s="58" t="s">
        <v>302</v>
      </c>
      <c r="B1617" s="59" t="s">
        <v>692</v>
      </c>
      <c r="C1617" s="59" t="s">
        <v>19</v>
      </c>
      <c r="D1617" s="59" t="s">
        <v>134</v>
      </c>
      <c r="E1617" s="59" t="s">
        <v>303</v>
      </c>
      <c r="F1617" s="60" t="s">
        <v>0</v>
      </c>
      <c r="G1617" s="61">
        <v>824</v>
      </c>
      <c r="H1617" s="61">
        <f>H1621+H1618+H1624</f>
        <v>2424</v>
      </c>
      <c r="I1617" s="61">
        <f t="shared" ref="I1617:J1617" si="716">I1621+I1618+I1624</f>
        <v>2424</v>
      </c>
      <c r="J1617" s="61">
        <f t="shared" si="716"/>
        <v>2424</v>
      </c>
      <c r="K1617" s="61">
        <f t="shared" si="705"/>
        <v>294.17475728155341</v>
      </c>
      <c r="L1617" s="61">
        <f t="shared" si="706"/>
        <v>100</v>
      </c>
    </row>
    <row r="1618" spans="1:12" s="23" customFormat="1" ht="30">
      <c r="A1618" s="58" t="s">
        <v>1146</v>
      </c>
      <c r="B1618" s="59" t="s">
        <v>692</v>
      </c>
      <c r="C1618" s="59" t="s">
        <v>19</v>
      </c>
      <c r="D1618" s="59" t="s">
        <v>134</v>
      </c>
      <c r="E1618" s="59" t="s">
        <v>1145</v>
      </c>
      <c r="F1618" s="60"/>
      <c r="G1618" s="61"/>
      <c r="H1618" s="61">
        <f>H1619</f>
        <v>1600</v>
      </c>
      <c r="I1618" s="61">
        <f t="shared" ref="I1618:J1619" si="717">I1619</f>
        <v>1600</v>
      </c>
      <c r="J1618" s="61">
        <f t="shared" si="717"/>
        <v>1600</v>
      </c>
      <c r="K1618" s="61">
        <v>0</v>
      </c>
      <c r="L1618" s="61">
        <f t="shared" si="706"/>
        <v>100</v>
      </c>
    </row>
    <row r="1619" spans="1:12" s="23" customFormat="1" ht="15">
      <c r="A1619" s="58" t="s">
        <v>26</v>
      </c>
      <c r="B1619" s="59" t="s">
        <v>692</v>
      </c>
      <c r="C1619" s="59" t="s">
        <v>19</v>
      </c>
      <c r="D1619" s="59" t="s">
        <v>134</v>
      </c>
      <c r="E1619" s="59" t="s">
        <v>1145</v>
      </c>
      <c r="F1619" s="59" t="s">
        <v>27</v>
      </c>
      <c r="G1619" s="61"/>
      <c r="H1619" s="61">
        <f>H1620</f>
        <v>1600</v>
      </c>
      <c r="I1619" s="61">
        <f t="shared" si="717"/>
        <v>1600</v>
      </c>
      <c r="J1619" s="61">
        <f t="shared" si="717"/>
        <v>1600</v>
      </c>
      <c r="K1619" s="61">
        <v>0</v>
      </c>
      <c r="L1619" s="61">
        <f t="shared" si="706"/>
        <v>100</v>
      </c>
    </row>
    <row r="1620" spans="1:12" s="23" customFormat="1" ht="15">
      <c r="A1620" s="58" t="s">
        <v>56</v>
      </c>
      <c r="B1620" s="59" t="s">
        <v>692</v>
      </c>
      <c r="C1620" s="59" t="s">
        <v>19</v>
      </c>
      <c r="D1620" s="59" t="s">
        <v>134</v>
      </c>
      <c r="E1620" s="59" t="s">
        <v>1145</v>
      </c>
      <c r="F1620" s="59" t="s">
        <v>57</v>
      </c>
      <c r="G1620" s="61"/>
      <c r="H1620" s="61">
        <v>1600</v>
      </c>
      <c r="I1620" s="61">
        <v>1600</v>
      </c>
      <c r="J1620" s="61">
        <v>1600</v>
      </c>
      <c r="K1620" s="61">
        <v>0</v>
      </c>
      <c r="L1620" s="61">
        <f t="shared" si="706"/>
        <v>100</v>
      </c>
    </row>
    <row r="1621" spans="1:12" ht="33" customHeight="1">
      <c r="A1621" s="58" t="s">
        <v>694</v>
      </c>
      <c r="B1621" s="59" t="s">
        <v>692</v>
      </c>
      <c r="C1621" s="59" t="s">
        <v>19</v>
      </c>
      <c r="D1621" s="59" t="s">
        <v>134</v>
      </c>
      <c r="E1621" s="59" t="s">
        <v>695</v>
      </c>
      <c r="F1621" s="60" t="s">
        <v>0</v>
      </c>
      <c r="G1621" s="61">
        <v>824</v>
      </c>
      <c r="H1621" s="61">
        <f>H1622</f>
        <v>0</v>
      </c>
      <c r="I1621" s="61">
        <f t="shared" si="715"/>
        <v>0</v>
      </c>
      <c r="J1621" s="61">
        <f t="shared" si="715"/>
        <v>0</v>
      </c>
      <c r="K1621" s="61">
        <f t="shared" si="705"/>
        <v>0</v>
      </c>
      <c r="L1621" s="61">
        <v>0</v>
      </c>
    </row>
    <row r="1622" spans="1:12" ht="15">
      <c r="A1622" s="58" t="s">
        <v>26</v>
      </c>
      <c r="B1622" s="59" t="s">
        <v>692</v>
      </c>
      <c r="C1622" s="59" t="s">
        <v>19</v>
      </c>
      <c r="D1622" s="59" t="s">
        <v>134</v>
      </c>
      <c r="E1622" s="59" t="s">
        <v>695</v>
      </c>
      <c r="F1622" s="59" t="s">
        <v>27</v>
      </c>
      <c r="G1622" s="61">
        <v>824</v>
      </c>
      <c r="H1622" s="61">
        <f>H1623</f>
        <v>0</v>
      </c>
      <c r="I1622" s="61">
        <f t="shared" si="715"/>
        <v>0</v>
      </c>
      <c r="J1622" s="61">
        <f t="shared" si="715"/>
        <v>0</v>
      </c>
      <c r="K1622" s="61">
        <f t="shared" si="705"/>
        <v>0</v>
      </c>
      <c r="L1622" s="61">
        <v>0</v>
      </c>
    </row>
    <row r="1623" spans="1:12" ht="15">
      <c r="A1623" s="58" t="s">
        <v>56</v>
      </c>
      <c r="B1623" s="59" t="s">
        <v>692</v>
      </c>
      <c r="C1623" s="59" t="s">
        <v>19</v>
      </c>
      <c r="D1623" s="59" t="s">
        <v>134</v>
      </c>
      <c r="E1623" s="59" t="s">
        <v>695</v>
      </c>
      <c r="F1623" s="59" t="s">
        <v>57</v>
      </c>
      <c r="G1623" s="61">
        <v>824</v>
      </c>
      <c r="H1623" s="61">
        <v>0</v>
      </c>
      <c r="I1623" s="61">
        <v>0</v>
      </c>
      <c r="J1623" s="61">
        <v>0</v>
      </c>
      <c r="K1623" s="61">
        <f t="shared" si="705"/>
        <v>0</v>
      </c>
      <c r="L1623" s="61">
        <v>0</v>
      </c>
    </row>
    <row r="1624" spans="1:12" s="27" customFormat="1" ht="33" customHeight="1">
      <c r="A1624" s="58" t="s">
        <v>1147</v>
      </c>
      <c r="B1624" s="59" t="s">
        <v>692</v>
      </c>
      <c r="C1624" s="59" t="s">
        <v>19</v>
      </c>
      <c r="D1624" s="59" t="s">
        <v>134</v>
      </c>
      <c r="E1624" s="59" t="s">
        <v>370</v>
      </c>
      <c r="F1624" s="59"/>
      <c r="G1624" s="61"/>
      <c r="H1624" s="61">
        <f t="shared" ref="H1624:J1625" si="718">H1625</f>
        <v>824</v>
      </c>
      <c r="I1624" s="61">
        <f t="shared" si="718"/>
        <v>824</v>
      </c>
      <c r="J1624" s="61">
        <f t="shared" si="718"/>
        <v>824</v>
      </c>
      <c r="K1624" s="61">
        <v>0</v>
      </c>
      <c r="L1624" s="61">
        <f t="shared" si="706"/>
        <v>100</v>
      </c>
    </row>
    <row r="1625" spans="1:12" s="27" customFormat="1" ht="15">
      <c r="A1625" s="58" t="s">
        <v>26</v>
      </c>
      <c r="B1625" s="59" t="s">
        <v>692</v>
      </c>
      <c r="C1625" s="59" t="s">
        <v>19</v>
      </c>
      <c r="D1625" s="59" t="s">
        <v>134</v>
      </c>
      <c r="E1625" s="59" t="s">
        <v>370</v>
      </c>
      <c r="F1625" s="59" t="s">
        <v>27</v>
      </c>
      <c r="G1625" s="61"/>
      <c r="H1625" s="61">
        <f t="shared" si="718"/>
        <v>824</v>
      </c>
      <c r="I1625" s="61">
        <f t="shared" si="718"/>
        <v>824</v>
      </c>
      <c r="J1625" s="61">
        <f t="shared" si="718"/>
        <v>824</v>
      </c>
      <c r="K1625" s="61">
        <v>0</v>
      </c>
      <c r="L1625" s="61">
        <f t="shared" si="706"/>
        <v>100</v>
      </c>
    </row>
    <row r="1626" spans="1:12" s="27" customFormat="1" ht="15">
      <c r="A1626" s="58" t="s">
        <v>56</v>
      </c>
      <c r="B1626" s="59" t="s">
        <v>692</v>
      </c>
      <c r="C1626" s="59" t="s">
        <v>19</v>
      </c>
      <c r="D1626" s="59" t="s">
        <v>134</v>
      </c>
      <c r="E1626" s="59" t="s">
        <v>370</v>
      </c>
      <c r="F1626" s="59" t="s">
        <v>57</v>
      </c>
      <c r="G1626" s="61"/>
      <c r="H1626" s="61">
        <v>824</v>
      </c>
      <c r="I1626" s="61">
        <v>824</v>
      </c>
      <c r="J1626" s="61">
        <v>824</v>
      </c>
      <c r="K1626" s="61">
        <v>0</v>
      </c>
      <c r="L1626" s="61">
        <f t="shared" si="706"/>
        <v>100</v>
      </c>
    </row>
    <row r="1627" spans="1:12" ht="33.75" customHeight="1">
      <c r="A1627" s="58" t="s">
        <v>409</v>
      </c>
      <c r="B1627" s="59" t="s">
        <v>692</v>
      </c>
      <c r="C1627" s="59" t="s">
        <v>19</v>
      </c>
      <c r="D1627" s="59" t="s">
        <v>134</v>
      </c>
      <c r="E1627" s="59" t="s">
        <v>410</v>
      </c>
      <c r="F1627" s="60" t="s">
        <v>0</v>
      </c>
      <c r="G1627" s="61">
        <v>512233.7</v>
      </c>
      <c r="H1627" s="61">
        <f>H1628+H1641+H1647</f>
        <v>540720.50685000012</v>
      </c>
      <c r="I1627" s="61">
        <f t="shared" ref="I1627:J1627" si="719">I1628+I1641+I1647</f>
        <v>536388.58980000007</v>
      </c>
      <c r="J1627" s="61">
        <f t="shared" si="719"/>
        <v>536204.0120000001</v>
      </c>
      <c r="K1627" s="61">
        <f t="shared" si="705"/>
        <v>104.67956559671885</v>
      </c>
      <c r="L1627" s="61">
        <f t="shared" si="706"/>
        <v>99.164726546749421</v>
      </c>
    </row>
    <row r="1628" spans="1:12" ht="30">
      <c r="A1628" s="58" t="s">
        <v>696</v>
      </c>
      <c r="B1628" s="59" t="s">
        <v>692</v>
      </c>
      <c r="C1628" s="59" t="s">
        <v>19</v>
      </c>
      <c r="D1628" s="59" t="s">
        <v>134</v>
      </c>
      <c r="E1628" s="59" t="s">
        <v>697</v>
      </c>
      <c r="F1628" s="60" t="s">
        <v>0</v>
      </c>
      <c r="G1628" s="61">
        <v>484047.3</v>
      </c>
      <c r="H1628" s="61">
        <f>H1629+H1632+H1635+H1638</f>
        <v>483745.60400000005</v>
      </c>
      <c r="I1628" s="61">
        <f t="shared" ref="I1628:J1628" si="720">I1629+I1632+I1635+I1638</f>
        <v>480306.15497000003</v>
      </c>
      <c r="J1628" s="61">
        <f t="shared" si="720"/>
        <v>480306.15497000003</v>
      </c>
      <c r="K1628" s="61">
        <f t="shared" si="705"/>
        <v>99.227111683093796</v>
      </c>
      <c r="L1628" s="61">
        <f t="shared" si="706"/>
        <v>99.288996323365026</v>
      </c>
    </row>
    <row r="1629" spans="1:12" ht="60">
      <c r="A1629" s="58" t="s">
        <v>698</v>
      </c>
      <c r="B1629" s="59" t="s">
        <v>692</v>
      </c>
      <c r="C1629" s="59" t="s">
        <v>19</v>
      </c>
      <c r="D1629" s="59" t="s">
        <v>134</v>
      </c>
      <c r="E1629" s="59" t="s">
        <v>699</v>
      </c>
      <c r="F1629" s="60" t="s">
        <v>0</v>
      </c>
      <c r="G1629" s="61">
        <v>80899.899999999994</v>
      </c>
      <c r="H1629" s="61">
        <f>H1630</f>
        <v>80899.899999999994</v>
      </c>
      <c r="I1629" s="61">
        <f t="shared" ref="I1629:J1630" si="721">I1630</f>
        <v>80247.888000000006</v>
      </c>
      <c r="J1629" s="61">
        <f t="shared" si="721"/>
        <v>80247.888000000006</v>
      </c>
      <c r="K1629" s="61">
        <f t="shared" si="705"/>
        <v>99.194050919716844</v>
      </c>
      <c r="L1629" s="61">
        <f t="shared" si="706"/>
        <v>99.194050919716844</v>
      </c>
    </row>
    <row r="1630" spans="1:12" ht="15">
      <c r="A1630" s="58" t="s">
        <v>72</v>
      </c>
      <c r="B1630" s="59" t="s">
        <v>692</v>
      </c>
      <c r="C1630" s="59" t="s">
        <v>19</v>
      </c>
      <c r="D1630" s="59" t="s">
        <v>134</v>
      </c>
      <c r="E1630" s="59" t="s">
        <v>699</v>
      </c>
      <c r="F1630" s="59" t="s">
        <v>73</v>
      </c>
      <c r="G1630" s="61">
        <v>80899.899999999994</v>
      </c>
      <c r="H1630" s="61">
        <f>H1631</f>
        <v>80899.899999999994</v>
      </c>
      <c r="I1630" s="61">
        <f t="shared" si="721"/>
        <v>80247.888000000006</v>
      </c>
      <c r="J1630" s="61">
        <f t="shared" si="721"/>
        <v>80247.888000000006</v>
      </c>
      <c r="K1630" s="61">
        <f t="shared" si="705"/>
        <v>99.194050919716844</v>
      </c>
      <c r="L1630" s="61">
        <f t="shared" si="706"/>
        <v>99.194050919716844</v>
      </c>
    </row>
    <row r="1631" spans="1:12" ht="45">
      <c r="A1631" s="58" t="s">
        <v>222</v>
      </c>
      <c r="B1631" s="59" t="s">
        <v>692</v>
      </c>
      <c r="C1631" s="59" t="s">
        <v>19</v>
      </c>
      <c r="D1631" s="59" t="s">
        <v>134</v>
      </c>
      <c r="E1631" s="59" t="s">
        <v>699</v>
      </c>
      <c r="F1631" s="59" t="s">
        <v>223</v>
      </c>
      <c r="G1631" s="61">
        <v>80899.899999999994</v>
      </c>
      <c r="H1631" s="61">
        <v>80899.899999999994</v>
      </c>
      <c r="I1631" s="61">
        <v>80247.888000000006</v>
      </c>
      <c r="J1631" s="61">
        <v>80247.888000000006</v>
      </c>
      <c r="K1631" s="61">
        <f t="shared" si="705"/>
        <v>99.194050919716844</v>
      </c>
      <c r="L1631" s="61">
        <f t="shared" si="706"/>
        <v>99.194050919716844</v>
      </c>
    </row>
    <row r="1632" spans="1:12" ht="60">
      <c r="A1632" s="58" t="s">
        <v>700</v>
      </c>
      <c r="B1632" s="59" t="s">
        <v>692</v>
      </c>
      <c r="C1632" s="59" t="s">
        <v>19</v>
      </c>
      <c r="D1632" s="59" t="s">
        <v>134</v>
      </c>
      <c r="E1632" s="59" t="s">
        <v>701</v>
      </c>
      <c r="F1632" s="60" t="s">
        <v>0</v>
      </c>
      <c r="G1632" s="61">
        <v>99183.5</v>
      </c>
      <c r="H1632" s="61">
        <f>H1633</f>
        <v>98881.804000000004</v>
      </c>
      <c r="I1632" s="61">
        <f t="shared" ref="I1632:J1633" si="722">I1633</f>
        <v>96094.366970000003</v>
      </c>
      <c r="J1632" s="61">
        <f t="shared" si="722"/>
        <v>96094.366970000003</v>
      </c>
      <c r="K1632" s="61">
        <f t="shared" si="705"/>
        <v>96.885436559508392</v>
      </c>
      <c r="L1632" s="61">
        <f t="shared" si="706"/>
        <v>97.181041488684812</v>
      </c>
    </row>
    <row r="1633" spans="1:12" ht="15">
      <c r="A1633" s="58" t="s">
        <v>72</v>
      </c>
      <c r="B1633" s="59" t="s">
        <v>692</v>
      </c>
      <c r="C1633" s="59" t="s">
        <v>19</v>
      </c>
      <c r="D1633" s="59" t="s">
        <v>134</v>
      </c>
      <c r="E1633" s="59" t="s">
        <v>701</v>
      </c>
      <c r="F1633" s="59" t="s">
        <v>73</v>
      </c>
      <c r="G1633" s="61">
        <v>99183.5</v>
      </c>
      <c r="H1633" s="61">
        <f>H1634</f>
        <v>98881.804000000004</v>
      </c>
      <c r="I1633" s="61">
        <f t="shared" si="722"/>
        <v>96094.366970000003</v>
      </c>
      <c r="J1633" s="61">
        <f t="shared" si="722"/>
        <v>96094.366970000003</v>
      </c>
      <c r="K1633" s="61">
        <f t="shared" si="705"/>
        <v>96.885436559508392</v>
      </c>
      <c r="L1633" s="61">
        <f t="shared" si="706"/>
        <v>97.181041488684812</v>
      </c>
    </row>
    <row r="1634" spans="1:12" ht="45">
      <c r="A1634" s="58" t="s">
        <v>222</v>
      </c>
      <c r="B1634" s="59" t="s">
        <v>692</v>
      </c>
      <c r="C1634" s="59" t="s">
        <v>19</v>
      </c>
      <c r="D1634" s="59" t="s">
        <v>134</v>
      </c>
      <c r="E1634" s="59" t="s">
        <v>701</v>
      </c>
      <c r="F1634" s="59" t="s">
        <v>223</v>
      </c>
      <c r="G1634" s="61">
        <v>99183.5</v>
      </c>
      <c r="H1634" s="61">
        <v>98881.804000000004</v>
      </c>
      <c r="I1634" s="61">
        <v>96094.366970000003</v>
      </c>
      <c r="J1634" s="61">
        <v>96094.366970000003</v>
      </c>
      <c r="K1634" s="61">
        <f t="shared" si="705"/>
        <v>96.885436559508392</v>
      </c>
      <c r="L1634" s="61">
        <f t="shared" si="706"/>
        <v>97.181041488684812</v>
      </c>
    </row>
    <row r="1635" spans="1:12" ht="75">
      <c r="A1635" s="58" t="s">
        <v>702</v>
      </c>
      <c r="B1635" s="59" t="s">
        <v>692</v>
      </c>
      <c r="C1635" s="59" t="s">
        <v>19</v>
      </c>
      <c r="D1635" s="59" t="s">
        <v>134</v>
      </c>
      <c r="E1635" s="59" t="s">
        <v>703</v>
      </c>
      <c r="F1635" s="60" t="s">
        <v>0</v>
      </c>
      <c r="G1635" s="61">
        <v>298069</v>
      </c>
      <c r="H1635" s="61">
        <f>H1636</f>
        <v>298069</v>
      </c>
      <c r="I1635" s="61">
        <f t="shared" ref="I1635:J1636" si="723">I1636</f>
        <v>298069</v>
      </c>
      <c r="J1635" s="61">
        <f t="shared" si="723"/>
        <v>298069</v>
      </c>
      <c r="K1635" s="61">
        <f t="shared" si="705"/>
        <v>100</v>
      </c>
      <c r="L1635" s="61">
        <f t="shared" si="706"/>
        <v>100</v>
      </c>
    </row>
    <row r="1636" spans="1:12" ht="15">
      <c r="A1636" s="58" t="s">
        <v>72</v>
      </c>
      <c r="B1636" s="59" t="s">
        <v>692</v>
      </c>
      <c r="C1636" s="59" t="s">
        <v>19</v>
      </c>
      <c r="D1636" s="59" t="s">
        <v>134</v>
      </c>
      <c r="E1636" s="59" t="s">
        <v>703</v>
      </c>
      <c r="F1636" s="59" t="s">
        <v>73</v>
      </c>
      <c r="G1636" s="61">
        <v>298069</v>
      </c>
      <c r="H1636" s="61">
        <f>H1637</f>
        <v>298069</v>
      </c>
      <c r="I1636" s="61">
        <f t="shared" si="723"/>
        <v>298069</v>
      </c>
      <c r="J1636" s="61">
        <f t="shared" si="723"/>
        <v>298069</v>
      </c>
      <c r="K1636" s="61">
        <f t="shared" si="705"/>
        <v>100</v>
      </c>
      <c r="L1636" s="61">
        <f t="shared" si="706"/>
        <v>100</v>
      </c>
    </row>
    <row r="1637" spans="1:12" ht="45">
      <c r="A1637" s="58" t="s">
        <v>222</v>
      </c>
      <c r="B1637" s="59" t="s">
        <v>692</v>
      </c>
      <c r="C1637" s="59" t="s">
        <v>19</v>
      </c>
      <c r="D1637" s="59" t="s">
        <v>134</v>
      </c>
      <c r="E1637" s="59" t="s">
        <v>703</v>
      </c>
      <c r="F1637" s="59" t="s">
        <v>223</v>
      </c>
      <c r="G1637" s="61">
        <v>298069</v>
      </c>
      <c r="H1637" s="61">
        <v>298069</v>
      </c>
      <c r="I1637" s="61">
        <v>298069</v>
      </c>
      <c r="J1637" s="61">
        <v>298069</v>
      </c>
      <c r="K1637" s="61">
        <f t="shared" si="705"/>
        <v>100</v>
      </c>
      <c r="L1637" s="61">
        <f t="shared" si="706"/>
        <v>100</v>
      </c>
    </row>
    <row r="1638" spans="1:12" ht="135">
      <c r="A1638" s="58" t="s">
        <v>704</v>
      </c>
      <c r="B1638" s="59" t="s">
        <v>692</v>
      </c>
      <c r="C1638" s="59" t="s">
        <v>19</v>
      </c>
      <c r="D1638" s="59" t="s">
        <v>134</v>
      </c>
      <c r="E1638" s="59" t="s">
        <v>705</v>
      </c>
      <c r="F1638" s="60" t="s">
        <v>0</v>
      </c>
      <c r="G1638" s="61">
        <v>5894.9</v>
      </c>
      <c r="H1638" s="61">
        <f>H1639</f>
        <v>5894.9</v>
      </c>
      <c r="I1638" s="61">
        <f t="shared" ref="I1638:J1639" si="724">I1639</f>
        <v>5894.9</v>
      </c>
      <c r="J1638" s="61">
        <f t="shared" si="724"/>
        <v>5894.9</v>
      </c>
      <c r="K1638" s="61">
        <f t="shared" si="705"/>
        <v>100</v>
      </c>
      <c r="L1638" s="61">
        <f t="shared" si="706"/>
        <v>100</v>
      </c>
    </row>
    <row r="1639" spans="1:12" ht="15">
      <c r="A1639" s="58" t="s">
        <v>72</v>
      </c>
      <c r="B1639" s="59" t="s">
        <v>692</v>
      </c>
      <c r="C1639" s="59" t="s">
        <v>19</v>
      </c>
      <c r="D1639" s="59" t="s">
        <v>134</v>
      </c>
      <c r="E1639" s="59" t="s">
        <v>705</v>
      </c>
      <c r="F1639" s="59" t="s">
        <v>73</v>
      </c>
      <c r="G1639" s="61">
        <v>5894.9</v>
      </c>
      <c r="H1639" s="61">
        <f>H1640</f>
        <v>5894.9</v>
      </c>
      <c r="I1639" s="61">
        <f t="shared" si="724"/>
        <v>5894.9</v>
      </c>
      <c r="J1639" s="61">
        <f t="shared" si="724"/>
        <v>5894.9</v>
      </c>
      <c r="K1639" s="61">
        <f t="shared" si="705"/>
        <v>100</v>
      </c>
      <c r="L1639" s="61">
        <f t="shared" si="706"/>
        <v>100</v>
      </c>
    </row>
    <row r="1640" spans="1:12" ht="45">
      <c r="A1640" s="58" t="s">
        <v>222</v>
      </c>
      <c r="B1640" s="59" t="s">
        <v>692</v>
      </c>
      <c r="C1640" s="59" t="s">
        <v>19</v>
      </c>
      <c r="D1640" s="59" t="s">
        <v>134</v>
      </c>
      <c r="E1640" s="59" t="s">
        <v>705</v>
      </c>
      <c r="F1640" s="59" t="s">
        <v>223</v>
      </c>
      <c r="G1640" s="61">
        <v>5894.9</v>
      </c>
      <c r="H1640" s="61">
        <v>5894.9</v>
      </c>
      <c r="I1640" s="61">
        <v>5894.9</v>
      </c>
      <c r="J1640" s="61">
        <v>5894.9</v>
      </c>
      <c r="K1640" s="61">
        <f t="shared" si="705"/>
        <v>100</v>
      </c>
      <c r="L1640" s="61">
        <f t="shared" si="706"/>
        <v>100</v>
      </c>
    </row>
    <row r="1641" spans="1:12" ht="45">
      <c r="A1641" s="58" t="s">
        <v>706</v>
      </c>
      <c r="B1641" s="59" t="s">
        <v>692</v>
      </c>
      <c r="C1641" s="59" t="s">
        <v>19</v>
      </c>
      <c r="D1641" s="59" t="s">
        <v>134</v>
      </c>
      <c r="E1641" s="59" t="s">
        <v>707</v>
      </c>
      <c r="F1641" s="60" t="s">
        <v>0</v>
      </c>
      <c r="G1641" s="61">
        <v>12165.4</v>
      </c>
      <c r="H1641" s="61">
        <f>H1642</f>
        <v>12165.4</v>
      </c>
      <c r="I1641" s="61">
        <f t="shared" ref="I1641:J1641" si="725">I1642</f>
        <v>12165.4</v>
      </c>
      <c r="J1641" s="61">
        <f t="shared" si="725"/>
        <v>12165.4</v>
      </c>
      <c r="K1641" s="61">
        <f t="shared" si="705"/>
        <v>100</v>
      </c>
      <c r="L1641" s="61">
        <f t="shared" si="706"/>
        <v>100</v>
      </c>
    </row>
    <row r="1642" spans="1:12" ht="30">
      <c r="A1642" s="58" t="s">
        <v>708</v>
      </c>
      <c r="B1642" s="59" t="s">
        <v>692</v>
      </c>
      <c r="C1642" s="59" t="s">
        <v>19</v>
      </c>
      <c r="D1642" s="59" t="s">
        <v>134</v>
      </c>
      <c r="E1642" s="59" t="s">
        <v>709</v>
      </c>
      <c r="F1642" s="60" t="s">
        <v>0</v>
      </c>
      <c r="G1642" s="61">
        <v>12165.4</v>
      </c>
      <c r="H1642" s="61">
        <f>H1643+H1645</f>
        <v>12165.4</v>
      </c>
      <c r="I1642" s="61">
        <f t="shared" ref="I1642:J1642" si="726">I1643+I1645</f>
        <v>12165.4</v>
      </c>
      <c r="J1642" s="61">
        <f t="shared" si="726"/>
        <v>12165.4</v>
      </c>
      <c r="K1642" s="61">
        <f t="shared" si="705"/>
        <v>100</v>
      </c>
      <c r="L1642" s="61">
        <f t="shared" si="706"/>
        <v>100</v>
      </c>
    </row>
    <row r="1643" spans="1:12" ht="15">
      <c r="A1643" s="58" t="s">
        <v>26</v>
      </c>
      <c r="B1643" s="59" t="s">
        <v>692</v>
      </c>
      <c r="C1643" s="59" t="s">
        <v>19</v>
      </c>
      <c r="D1643" s="59" t="s">
        <v>134</v>
      </c>
      <c r="E1643" s="59" t="s">
        <v>709</v>
      </c>
      <c r="F1643" s="59" t="s">
        <v>27</v>
      </c>
      <c r="G1643" s="61">
        <v>3101.6</v>
      </c>
      <c r="H1643" s="61">
        <f>H1644</f>
        <v>3101.6</v>
      </c>
      <c r="I1643" s="61">
        <f t="shared" ref="I1643:J1643" si="727">I1644</f>
        <v>3101.6</v>
      </c>
      <c r="J1643" s="61">
        <f t="shared" si="727"/>
        <v>3101.6</v>
      </c>
      <c r="K1643" s="61">
        <f t="shared" si="705"/>
        <v>100</v>
      </c>
      <c r="L1643" s="61">
        <f t="shared" si="706"/>
        <v>100</v>
      </c>
    </row>
    <row r="1644" spans="1:12" ht="15">
      <c r="A1644" s="58" t="s">
        <v>56</v>
      </c>
      <c r="B1644" s="59" t="s">
        <v>692</v>
      </c>
      <c r="C1644" s="59" t="s">
        <v>19</v>
      </c>
      <c r="D1644" s="59" t="s">
        <v>134</v>
      </c>
      <c r="E1644" s="59" t="s">
        <v>709</v>
      </c>
      <c r="F1644" s="59" t="s">
        <v>57</v>
      </c>
      <c r="G1644" s="61">
        <v>3101.6</v>
      </c>
      <c r="H1644" s="61">
        <v>3101.6</v>
      </c>
      <c r="I1644" s="61">
        <v>3101.6</v>
      </c>
      <c r="J1644" s="61">
        <v>3101.6</v>
      </c>
      <c r="K1644" s="61">
        <f t="shared" si="705"/>
        <v>100</v>
      </c>
      <c r="L1644" s="61">
        <f t="shared" si="706"/>
        <v>100</v>
      </c>
    </row>
    <row r="1645" spans="1:12" ht="15">
      <c r="A1645" s="58" t="s">
        <v>72</v>
      </c>
      <c r="B1645" s="59" t="s">
        <v>692</v>
      </c>
      <c r="C1645" s="59" t="s">
        <v>19</v>
      </c>
      <c r="D1645" s="59" t="s">
        <v>134</v>
      </c>
      <c r="E1645" s="59" t="s">
        <v>709</v>
      </c>
      <c r="F1645" s="59" t="s">
        <v>73</v>
      </c>
      <c r="G1645" s="61">
        <v>9063.7999999999993</v>
      </c>
      <c r="H1645" s="61">
        <f>H1646</f>
        <v>9063.7999999999993</v>
      </c>
      <c r="I1645" s="61">
        <f t="shared" ref="I1645:J1645" si="728">I1646</f>
        <v>9063.7999999999993</v>
      </c>
      <c r="J1645" s="61">
        <f t="shared" si="728"/>
        <v>9063.7999999999993</v>
      </c>
      <c r="K1645" s="61">
        <f t="shared" si="705"/>
        <v>100</v>
      </c>
      <c r="L1645" s="61">
        <f t="shared" si="706"/>
        <v>100</v>
      </c>
    </row>
    <row r="1646" spans="1:12" ht="45">
      <c r="A1646" s="58" t="s">
        <v>222</v>
      </c>
      <c r="B1646" s="59" t="s">
        <v>692</v>
      </c>
      <c r="C1646" s="59" t="s">
        <v>19</v>
      </c>
      <c r="D1646" s="59" t="s">
        <v>134</v>
      </c>
      <c r="E1646" s="59" t="s">
        <v>709</v>
      </c>
      <c r="F1646" s="59" t="s">
        <v>223</v>
      </c>
      <c r="G1646" s="61">
        <v>9063.7999999999993</v>
      </c>
      <c r="H1646" s="61">
        <v>9063.7999999999993</v>
      </c>
      <c r="I1646" s="61">
        <v>9063.7999999999993</v>
      </c>
      <c r="J1646" s="61">
        <v>9063.7999999999993</v>
      </c>
      <c r="K1646" s="61">
        <f t="shared" si="705"/>
        <v>100</v>
      </c>
      <c r="L1646" s="61">
        <f t="shared" si="706"/>
        <v>100</v>
      </c>
    </row>
    <row r="1647" spans="1:12" ht="30">
      <c r="A1647" s="58" t="s">
        <v>411</v>
      </c>
      <c r="B1647" s="59" t="s">
        <v>692</v>
      </c>
      <c r="C1647" s="59" t="s">
        <v>19</v>
      </c>
      <c r="D1647" s="59" t="s">
        <v>134</v>
      </c>
      <c r="E1647" s="59" t="s">
        <v>412</v>
      </c>
      <c r="F1647" s="60" t="s">
        <v>0</v>
      </c>
      <c r="G1647" s="61">
        <v>16021</v>
      </c>
      <c r="H1647" s="61">
        <f>H1648</f>
        <v>44809.502849999997</v>
      </c>
      <c r="I1647" s="61">
        <f t="shared" ref="I1647:J1647" si="729">I1648</f>
        <v>43917.034830000004</v>
      </c>
      <c r="J1647" s="61">
        <f t="shared" si="729"/>
        <v>43732.457029999998</v>
      </c>
      <c r="K1647" s="61">
        <f t="shared" si="705"/>
        <v>272.96958385868544</v>
      </c>
      <c r="L1647" s="61">
        <f t="shared" si="706"/>
        <v>97.596389713125333</v>
      </c>
    </row>
    <row r="1648" spans="1:12" ht="30">
      <c r="A1648" s="58" t="s">
        <v>58</v>
      </c>
      <c r="B1648" s="59" t="s">
        <v>692</v>
      </c>
      <c r="C1648" s="59" t="s">
        <v>19</v>
      </c>
      <c r="D1648" s="59" t="s">
        <v>134</v>
      </c>
      <c r="E1648" s="59" t="s">
        <v>710</v>
      </c>
      <c r="F1648" s="60" t="s">
        <v>0</v>
      </c>
      <c r="G1648" s="61">
        <v>16021</v>
      </c>
      <c r="H1648" s="61">
        <f>H1649+H1651+H1653+H1656</f>
        <v>44809.502849999997</v>
      </c>
      <c r="I1648" s="61">
        <f>I1649+I1651+I1653+I1656</f>
        <v>43917.034830000004</v>
      </c>
      <c r="J1648" s="61">
        <f>J1649+J1651+J1653+J1656</f>
        <v>43732.457029999998</v>
      </c>
      <c r="K1648" s="61">
        <f t="shared" si="705"/>
        <v>272.96958385868544</v>
      </c>
      <c r="L1648" s="61">
        <f t="shared" si="706"/>
        <v>97.596389713125333</v>
      </c>
    </row>
    <row r="1649" spans="1:12" ht="60">
      <c r="A1649" s="58" t="s">
        <v>60</v>
      </c>
      <c r="B1649" s="59" t="s">
        <v>692</v>
      </c>
      <c r="C1649" s="59" t="s">
        <v>19</v>
      </c>
      <c r="D1649" s="59" t="s">
        <v>134</v>
      </c>
      <c r="E1649" s="59" t="s">
        <v>710</v>
      </c>
      <c r="F1649" s="59" t="s">
        <v>61</v>
      </c>
      <c r="G1649" s="61">
        <v>15437.1</v>
      </c>
      <c r="H1649" s="61">
        <f>H1650</f>
        <v>40602.530070000001</v>
      </c>
      <c r="I1649" s="61">
        <f t="shared" ref="I1649:J1649" si="730">I1650</f>
        <v>40077.618490000001</v>
      </c>
      <c r="J1649" s="61">
        <f t="shared" si="730"/>
        <v>40077.123449999999</v>
      </c>
      <c r="K1649" s="61">
        <f t="shared" si="705"/>
        <v>259.61562372466329</v>
      </c>
      <c r="L1649" s="61">
        <f t="shared" si="706"/>
        <v>98.705975664338681</v>
      </c>
    </row>
    <row r="1650" spans="1:12" ht="30">
      <c r="A1650" s="58" t="s">
        <v>62</v>
      </c>
      <c r="B1650" s="59" t="s">
        <v>692</v>
      </c>
      <c r="C1650" s="59" t="s">
        <v>19</v>
      </c>
      <c r="D1650" s="59" t="s">
        <v>134</v>
      </c>
      <c r="E1650" s="59" t="s">
        <v>710</v>
      </c>
      <c r="F1650" s="59" t="s">
        <v>63</v>
      </c>
      <c r="G1650" s="61">
        <v>15437.1</v>
      </c>
      <c r="H1650" s="61">
        <f>30756.41663+1700.4+8145.71344</f>
        <v>40602.530070000001</v>
      </c>
      <c r="I1650" s="61">
        <f>30756.41663+1700.4+7620.80186</f>
        <v>40077.618490000001</v>
      </c>
      <c r="J1650" s="61">
        <f>30755.92159+1700.4+7620.80186</f>
        <v>40077.123449999999</v>
      </c>
      <c r="K1650" s="61">
        <f t="shared" si="705"/>
        <v>259.61562372466329</v>
      </c>
      <c r="L1650" s="61">
        <f t="shared" si="706"/>
        <v>98.705975664338681</v>
      </c>
    </row>
    <row r="1651" spans="1:12" ht="30">
      <c r="A1651" s="58" t="s">
        <v>64</v>
      </c>
      <c r="B1651" s="59" t="s">
        <v>692</v>
      </c>
      <c r="C1651" s="59" t="s">
        <v>19</v>
      </c>
      <c r="D1651" s="59" t="s">
        <v>134</v>
      </c>
      <c r="E1651" s="59" t="s">
        <v>710</v>
      </c>
      <c r="F1651" s="59" t="s">
        <v>65</v>
      </c>
      <c r="G1651" s="61">
        <v>400.5</v>
      </c>
      <c r="H1651" s="61">
        <f>H1652</f>
        <v>3765.47289</v>
      </c>
      <c r="I1651" s="61">
        <f t="shared" ref="I1651:J1651" si="731">I1652</f>
        <v>3584.4614499999998</v>
      </c>
      <c r="J1651" s="61">
        <f t="shared" si="731"/>
        <v>3411.1861399999998</v>
      </c>
      <c r="K1651" s="61">
        <f t="shared" si="705"/>
        <v>851.73187016229713</v>
      </c>
      <c r="L1651" s="61">
        <f t="shared" si="706"/>
        <v>90.591175123292416</v>
      </c>
    </row>
    <row r="1652" spans="1:12" ht="30">
      <c r="A1652" s="58" t="s">
        <v>66</v>
      </c>
      <c r="B1652" s="59" t="s">
        <v>692</v>
      </c>
      <c r="C1652" s="59" t="s">
        <v>19</v>
      </c>
      <c r="D1652" s="59" t="s">
        <v>134</v>
      </c>
      <c r="E1652" s="59" t="s">
        <v>710</v>
      </c>
      <c r="F1652" s="59" t="s">
        <v>67</v>
      </c>
      <c r="G1652" s="61">
        <v>400.5</v>
      </c>
      <c r="H1652" s="61">
        <v>3765.47289</v>
      </c>
      <c r="I1652" s="61">
        <v>3584.4614499999998</v>
      </c>
      <c r="J1652" s="61">
        <v>3411.1861399999998</v>
      </c>
      <c r="K1652" s="61">
        <f t="shared" si="705"/>
        <v>851.73187016229713</v>
      </c>
      <c r="L1652" s="61">
        <f t="shared" si="706"/>
        <v>90.591175123292416</v>
      </c>
    </row>
    <row r="1653" spans="1:12" ht="15">
      <c r="A1653" s="58" t="s">
        <v>68</v>
      </c>
      <c r="B1653" s="59" t="s">
        <v>692</v>
      </c>
      <c r="C1653" s="59" t="s">
        <v>19</v>
      </c>
      <c r="D1653" s="59" t="s">
        <v>134</v>
      </c>
      <c r="E1653" s="59" t="s">
        <v>710</v>
      </c>
      <c r="F1653" s="59" t="s">
        <v>69</v>
      </c>
      <c r="G1653" s="61">
        <v>180</v>
      </c>
      <c r="H1653" s="61">
        <f>H1655+H1654</f>
        <v>404.56988999999999</v>
      </c>
      <c r="I1653" s="61">
        <f t="shared" ref="I1653:J1653" si="732">I1655+I1654</f>
        <v>224.56988999999999</v>
      </c>
      <c r="J1653" s="61">
        <f t="shared" si="732"/>
        <v>224.56988999999999</v>
      </c>
      <c r="K1653" s="61">
        <f t="shared" si="705"/>
        <v>124.76105</v>
      </c>
      <c r="L1653" s="61">
        <f t="shared" si="706"/>
        <v>55.508305375864722</v>
      </c>
    </row>
    <row r="1654" spans="1:12" s="23" customFormat="1" ht="30">
      <c r="A1654" s="58" t="s">
        <v>80</v>
      </c>
      <c r="B1654" s="59" t="s">
        <v>692</v>
      </c>
      <c r="C1654" s="59" t="s">
        <v>19</v>
      </c>
      <c r="D1654" s="59" t="s">
        <v>134</v>
      </c>
      <c r="E1654" s="59" t="s">
        <v>710</v>
      </c>
      <c r="F1654" s="59">
        <v>320</v>
      </c>
      <c r="G1654" s="61"/>
      <c r="H1654" s="61">
        <v>224.56988999999999</v>
      </c>
      <c r="I1654" s="61">
        <v>224.56988999999999</v>
      </c>
      <c r="J1654" s="61">
        <v>224.56988999999999</v>
      </c>
      <c r="K1654" s="61">
        <v>0</v>
      </c>
      <c r="L1654" s="61">
        <f t="shared" si="706"/>
        <v>100</v>
      </c>
    </row>
    <row r="1655" spans="1:12" ht="15">
      <c r="A1655" s="58" t="s">
        <v>70</v>
      </c>
      <c r="B1655" s="59" t="s">
        <v>692</v>
      </c>
      <c r="C1655" s="59" t="s">
        <v>19</v>
      </c>
      <c r="D1655" s="59" t="s">
        <v>134</v>
      </c>
      <c r="E1655" s="59" t="s">
        <v>710</v>
      </c>
      <c r="F1655" s="59" t="s">
        <v>71</v>
      </c>
      <c r="G1655" s="61">
        <v>180</v>
      </c>
      <c r="H1655" s="61">
        <v>180</v>
      </c>
      <c r="I1655" s="61">
        <v>0</v>
      </c>
      <c r="J1655" s="61">
        <v>0</v>
      </c>
      <c r="K1655" s="61">
        <f t="shared" si="705"/>
        <v>0</v>
      </c>
      <c r="L1655" s="61">
        <f t="shared" si="706"/>
        <v>0</v>
      </c>
    </row>
    <row r="1656" spans="1:12" ht="15">
      <c r="A1656" s="58" t="s">
        <v>72</v>
      </c>
      <c r="B1656" s="59" t="s">
        <v>692</v>
      </c>
      <c r="C1656" s="59" t="s">
        <v>19</v>
      </c>
      <c r="D1656" s="59" t="s">
        <v>134</v>
      </c>
      <c r="E1656" s="59" t="s">
        <v>710</v>
      </c>
      <c r="F1656" s="59" t="s">
        <v>73</v>
      </c>
      <c r="G1656" s="61">
        <v>3.4</v>
      </c>
      <c r="H1656" s="61">
        <f>H1657</f>
        <v>36.93</v>
      </c>
      <c r="I1656" s="61">
        <f t="shared" ref="I1656:J1656" si="733">I1657</f>
        <v>30.384999999999998</v>
      </c>
      <c r="J1656" s="61">
        <f t="shared" si="733"/>
        <v>19.577550000000002</v>
      </c>
      <c r="K1656" s="61">
        <f t="shared" si="705"/>
        <v>575.81029411764712</v>
      </c>
      <c r="L1656" s="61">
        <f t="shared" si="706"/>
        <v>53.012591389114547</v>
      </c>
    </row>
    <row r="1657" spans="1:12" ht="15">
      <c r="A1657" s="58" t="s">
        <v>74</v>
      </c>
      <c r="B1657" s="59" t="s">
        <v>692</v>
      </c>
      <c r="C1657" s="59" t="s">
        <v>19</v>
      </c>
      <c r="D1657" s="59" t="s">
        <v>134</v>
      </c>
      <c r="E1657" s="59" t="s">
        <v>710</v>
      </c>
      <c r="F1657" s="59" t="s">
        <v>75</v>
      </c>
      <c r="G1657" s="61">
        <v>3.4</v>
      </c>
      <c r="H1657" s="61">
        <f>2.63+29.3+5</f>
        <v>36.93</v>
      </c>
      <c r="I1657" s="61">
        <f>1.485+23.9+5</f>
        <v>30.384999999999998</v>
      </c>
      <c r="J1657" s="61">
        <f>0.534+15.98183+3.06172</f>
        <v>19.577550000000002</v>
      </c>
      <c r="K1657" s="61">
        <f t="shared" si="705"/>
        <v>575.81029411764712</v>
      </c>
      <c r="L1657" s="61">
        <f t="shared" si="706"/>
        <v>53.012591389114547</v>
      </c>
    </row>
    <row r="1658" spans="1:12" s="23" customFormat="1" ht="15">
      <c r="A1658" s="58" t="s">
        <v>641</v>
      </c>
      <c r="B1658" s="59" t="s">
        <v>692</v>
      </c>
      <c r="C1658" s="59" t="s">
        <v>19</v>
      </c>
      <c r="D1658" s="59" t="s">
        <v>134</v>
      </c>
      <c r="E1658" s="59" t="s">
        <v>642</v>
      </c>
      <c r="F1658" s="59"/>
      <c r="G1658" s="61"/>
      <c r="H1658" s="61">
        <f>H1659</f>
        <v>251.71600000000001</v>
      </c>
      <c r="I1658" s="61">
        <f t="shared" ref="I1658:J1660" si="734">I1659</f>
        <v>251.71600000000001</v>
      </c>
      <c r="J1658" s="61">
        <f t="shared" si="734"/>
        <v>251.71600000000001</v>
      </c>
      <c r="K1658" s="61">
        <v>0</v>
      </c>
      <c r="L1658" s="61">
        <f t="shared" si="706"/>
        <v>100</v>
      </c>
    </row>
    <row r="1659" spans="1:12" s="23" customFormat="1" ht="15">
      <c r="A1659" s="58" t="s">
        <v>641</v>
      </c>
      <c r="B1659" s="59" t="s">
        <v>692</v>
      </c>
      <c r="C1659" s="59" t="s">
        <v>19</v>
      </c>
      <c r="D1659" s="59" t="s">
        <v>134</v>
      </c>
      <c r="E1659" s="59" t="s">
        <v>643</v>
      </c>
      <c r="F1659" s="59"/>
      <c r="G1659" s="61"/>
      <c r="H1659" s="61">
        <f>H1660</f>
        <v>251.71600000000001</v>
      </c>
      <c r="I1659" s="61">
        <f t="shared" si="734"/>
        <v>251.71600000000001</v>
      </c>
      <c r="J1659" s="61">
        <f t="shared" si="734"/>
        <v>251.71600000000001</v>
      </c>
      <c r="K1659" s="61">
        <v>0</v>
      </c>
      <c r="L1659" s="61">
        <f t="shared" si="706"/>
        <v>100</v>
      </c>
    </row>
    <row r="1660" spans="1:12" s="23" customFormat="1" ht="15">
      <c r="A1660" s="58" t="s">
        <v>26</v>
      </c>
      <c r="B1660" s="59" t="s">
        <v>692</v>
      </c>
      <c r="C1660" s="59" t="s">
        <v>19</v>
      </c>
      <c r="D1660" s="59" t="s">
        <v>134</v>
      </c>
      <c r="E1660" s="59" t="s">
        <v>643</v>
      </c>
      <c r="F1660" s="59">
        <v>500</v>
      </c>
      <c r="G1660" s="61"/>
      <c r="H1660" s="61">
        <f>H1661</f>
        <v>251.71600000000001</v>
      </c>
      <c r="I1660" s="61">
        <f t="shared" si="734"/>
        <v>251.71600000000001</v>
      </c>
      <c r="J1660" s="61">
        <f t="shared" si="734"/>
        <v>251.71600000000001</v>
      </c>
      <c r="K1660" s="61">
        <v>0</v>
      </c>
      <c r="L1660" s="61">
        <f t="shared" si="706"/>
        <v>100</v>
      </c>
    </row>
    <row r="1661" spans="1:12" s="23" customFormat="1" ht="15">
      <c r="A1661" s="58" t="s">
        <v>202</v>
      </c>
      <c r="B1661" s="59" t="s">
        <v>692</v>
      </c>
      <c r="C1661" s="59" t="s">
        <v>19</v>
      </c>
      <c r="D1661" s="59" t="s">
        <v>134</v>
      </c>
      <c r="E1661" s="59" t="s">
        <v>643</v>
      </c>
      <c r="F1661" s="59">
        <v>540</v>
      </c>
      <c r="G1661" s="61"/>
      <c r="H1661" s="61">
        <v>251.71600000000001</v>
      </c>
      <c r="I1661" s="61">
        <v>251.71600000000001</v>
      </c>
      <c r="J1661" s="61">
        <v>251.71600000000001</v>
      </c>
      <c r="K1661" s="61">
        <v>0</v>
      </c>
      <c r="L1661" s="61">
        <f t="shared" si="706"/>
        <v>100</v>
      </c>
    </row>
    <row r="1662" spans="1:12" ht="15">
      <c r="A1662" s="58" t="s">
        <v>45</v>
      </c>
      <c r="B1662" s="59" t="s">
        <v>692</v>
      </c>
      <c r="C1662" s="59" t="s">
        <v>19</v>
      </c>
      <c r="D1662" s="59" t="s">
        <v>46</v>
      </c>
      <c r="E1662" s="60" t="s">
        <v>0</v>
      </c>
      <c r="F1662" s="60" t="s">
        <v>0</v>
      </c>
      <c r="G1662" s="61">
        <v>6569044.7999999998</v>
      </c>
      <c r="H1662" s="61">
        <f>H1663+H1708+H1712+H1716</f>
        <v>6621152.1986799994</v>
      </c>
      <c r="I1662" s="61">
        <f t="shared" ref="I1662:J1662" si="735">I1663+I1708+I1712+I1716</f>
        <v>6275453.4444100009</v>
      </c>
      <c r="J1662" s="61">
        <f t="shared" si="735"/>
        <v>6223234.1466000006</v>
      </c>
      <c r="K1662" s="61">
        <f t="shared" si="705"/>
        <v>94.735754376344033</v>
      </c>
      <c r="L1662" s="61">
        <f t="shared" si="706"/>
        <v>93.990199286472702</v>
      </c>
    </row>
    <row r="1663" spans="1:12" ht="39" customHeight="1">
      <c r="A1663" s="58" t="s">
        <v>409</v>
      </c>
      <c r="B1663" s="59" t="s">
        <v>692</v>
      </c>
      <c r="C1663" s="59" t="s">
        <v>19</v>
      </c>
      <c r="D1663" s="59" t="s">
        <v>46</v>
      </c>
      <c r="E1663" s="59" t="s">
        <v>410</v>
      </c>
      <c r="F1663" s="60" t="s">
        <v>0</v>
      </c>
      <c r="G1663" s="61">
        <v>6239241.5</v>
      </c>
      <c r="H1663" s="61">
        <f>H1664+H1671+H1678+H1685++H1702</f>
        <v>6285918.4379999992</v>
      </c>
      <c r="I1663" s="61">
        <f t="shared" ref="I1663:J1663" si="736">I1664+I1671+I1678+I1685++I1702</f>
        <v>5943029.8797300002</v>
      </c>
      <c r="J1663" s="61">
        <f t="shared" si="736"/>
        <v>5891690.3939199997</v>
      </c>
      <c r="K1663" s="61">
        <f t="shared" si="705"/>
        <v>94.429593628007495</v>
      </c>
      <c r="L1663" s="61">
        <f t="shared" si="706"/>
        <v>93.728393901887287</v>
      </c>
    </row>
    <row r="1664" spans="1:12" ht="45">
      <c r="A1664" s="58" t="s">
        <v>706</v>
      </c>
      <c r="B1664" s="59" t="s">
        <v>692</v>
      </c>
      <c r="C1664" s="59" t="s">
        <v>19</v>
      </c>
      <c r="D1664" s="59" t="s">
        <v>46</v>
      </c>
      <c r="E1664" s="59" t="s">
        <v>707</v>
      </c>
      <c r="F1664" s="60" t="s">
        <v>0</v>
      </c>
      <c r="G1664" s="61">
        <v>433400</v>
      </c>
      <c r="H1664" s="61">
        <f>H1665+H1668</f>
        <v>433400</v>
      </c>
      <c r="I1664" s="61">
        <f t="shared" ref="I1664:J1664" si="737">I1665+I1668</f>
        <v>428689.36767000001</v>
      </c>
      <c r="J1664" s="61">
        <f t="shared" si="737"/>
        <v>428689.36767000001</v>
      </c>
      <c r="K1664" s="61">
        <f t="shared" si="705"/>
        <v>98.913098216428239</v>
      </c>
      <c r="L1664" s="61">
        <f t="shared" si="706"/>
        <v>98.913098216428239</v>
      </c>
    </row>
    <row r="1665" spans="1:12" ht="90">
      <c r="A1665" s="58" t="s">
        <v>711</v>
      </c>
      <c r="B1665" s="59" t="s">
        <v>692</v>
      </c>
      <c r="C1665" s="59" t="s">
        <v>19</v>
      </c>
      <c r="D1665" s="59" t="s">
        <v>46</v>
      </c>
      <c r="E1665" s="59" t="s">
        <v>712</v>
      </c>
      <c r="F1665" s="60" t="s">
        <v>0</v>
      </c>
      <c r="G1665" s="61">
        <v>100000</v>
      </c>
      <c r="H1665" s="61">
        <f>H1666</f>
        <v>100000</v>
      </c>
      <c r="I1665" s="61">
        <f t="shared" ref="I1665:J1666" si="738">I1666</f>
        <v>100000</v>
      </c>
      <c r="J1665" s="61">
        <f t="shared" si="738"/>
        <v>100000</v>
      </c>
      <c r="K1665" s="61">
        <f t="shared" si="705"/>
        <v>100</v>
      </c>
      <c r="L1665" s="61">
        <f t="shared" si="706"/>
        <v>100</v>
      </c>
    </row>
    <row r="1666" spans="1:12" ht="15">
      <c r="A1666" s="58" t="s">
        <v>26</v>
      </c>
      <c r="B1666" s="59" t="s">
        <v>692</v>
      </c>
      <c r="C1666" s="59" t="s">
        <v>19</v>
      </c>
      <c r="D1666" s="59" t="s">
        <v>46</v>
      </c>
      <c r="E1666" s="59" t="s">
        <v>712</v>
      </c>
      <c r="F1666" s="59" t="s">
        <v>27</v>
      </c>
      <c r="G1666" s="61">
        <v>100000</v>
      </c>
      <c r="H1666" s="61">
        <f>H1667</f>
        <v>100000</v>
      </c>
      <c r="I1666" s="61">
        <f t="shared" si="738"/>
        <v>100000</v>
      </c>
      <c r="J1666" s="61">
        <f t="shared" si="738"/>
        <v>100000</v>
      </c>
      <c r="K1666" s="61">
        <f t="shared" si="705"/>
        <v>100</v>
      </c>
      <c r="L1666" s="61">
        <f t="shared" si="706"/>
        <v>100</v>
      </c>
    </row>
    <row r="1667" spans="1:12" ht="15">
      <c r="A1667" s="58" t="s">
        <v>202</v>
      </c>
      <c r="B1667" s="59" t="s">
        <v>692</v>
      </c>
      <c r="C1667" s="59" t="s">
        <v>19</v>
      </c>
      <c r="D1667" s="59" t="s">
        <v>46</v>
      </c>
      <c r="E1667" s="59" t="s">
        <v>712</v>
      </c>
      <c r="F1667" s="59" t="s">
        <v>203</v>
      </c>
      <c r="G1667" s="61">
        <v>100000</v>
      </c>
      <c r="H1667" s="61">
        <v>100000</v>
      </c>
      <c r="I1667" s="61">
        <v>100000</v>
      </c>
      <c r="J1667" s="61">
        <v>100000</v>
      </c>
      <c r="K1667" s="61">
        <f t="shared" si="705"/>
        <v>100</v>
      </c>
      <c r="L1667" s="61">
        <f t="shared" si="706"/>
        <v>100</v>
      </c>
    </row>
    <row r="1668" spans="1:12" ht="30">
      <c r="A1668" s="58" t="s">
        <v>708</v>
      </c>
      <c r="B1668" s="59" t="s">
        <v>692</v>
      </c>
      <c r="C1668" s="59" t="s">
        <v>19</v>
      </c>
      <c r="D1668" s="59" t="s">
        <v>46</v>
      </c>
      <c r="E1668" s="59" t="s">
        <v>709</v>
      </c>
      <c r="F1668" s="60" t="s">
        <v>0</v>
      </c>
      <c r="G1668" s="61">
        <v>333400</v>
      </c>
      <c r="H1668" s="61">
        <f>H1669</f>
        <v>333400</v>
      </c>
      <c r="I1668" s="61">
        <f t="shared" ref="I1668:J1669" si="739">I1669</f>
        <v>328689.36767000001</v>
      </c>
      <c r="J1668" s="61">
        <f t="shared" si="739"/>
        <v>328689.36767000001</v>
      </c>
      <c r="K1668" s="61">
        <f t="shared" si="705"/>
        <v>98.587092882423519</v>
      </c>
      <c r="L1668" s="61">
        <f t="shared" si="706"/>
        <v>98.587092882423519</v>
      </c>
    </row>
    <row r="1669" spans="1:12" ht="15">
      <c r="A1669" s="58" t="s">
        <v>26</v>
      </c>
      <c r="B1669" s="59" t="s">
        <v>692</v>
      </c>
      <c r="C1669" s="59" t="s">
        <v>19</v>
      </c>
      <c r="D1669" s="59" t="s">
        <v>46</v>
      </c>
      <c r="E1669" s="59" t="s">
        <v>709</v>
      </c>
      <c r="F1669" s="59" t="s">
        <v>27</v>
      </c>
      <c r="G1669" s="61">
        <v>333400</v>
      </c>
      <c r="H1669" s="61">
        <f>H1670</f>
        <v>333400</v>
      </c>
      <c r="I1669" s="61">
        <f t="shared" si="739"/>
        <v>328689.36767000001</v>
      </c>
      <c r="J1669" s="61">
        <f t="shared" si="739"/>
        <v>328689.36767000001</v>
      </c>
      <c r="K1669" s="61">
        <f t="shared" si="705"/>
        <v>98.587092882423519</v>
      </c>
      <c r="L1669" s="61">
        <f t="shared" si="706"/>
        <v>98.587092882423519</v>
      </c>
    </row>
    <row r="1670" spans="1:12" ht="15">
      <c r="A1670" s="58" t="s">
        <v>56</v>
      </c>
      <c r="B1670" s="59" t="s">
        <v>692</v>
      </c>
      <c r="C1670" s="59" t="s">
        <v>19</v>
      </c>
      <c r="D1670" s="59" t="s">
        <v>46</v>
      </c>
      <c r="E1670" s="59" t="s">
        <v>709</v>
      </c>
      <c r="F1670" s="59" t="s">
        <v>57</v>
      </c>
      <c r="G1670" s="61">
        <v>333400</v>
      </c>
      <c r="H1670" s="61">
        <v>333400</v>
      </c>
      <c r="I1670" s="61">
        <v>328689.36767000001</v>
      </c>
      <c r="J1670" s="61">
        <v>328689.36767000001</v>
      </c>
      <c r="K1670" s="61">
        <f t="shared" si="705"/>
        <v>98.587092882423519</v>
      </c>
      <c r="L1670" s="61">
        <f t="shared" si="706"/>
        <v>98.587092882423519</v>
      </c>
    </row>
    <row r="1671" spans="1:12" ht="45">
      <c r="A1671" s="58" t="s">
        <v>713</v>
      </c>
      <c r="B1671" s="59" t="s">
        <v>692</v>
      </c>
      <c r="C1671" s="59" t="s">
        <v>19</v>
      </c>
      <c r="D1671" s="59" t="s">
        <v>46</v>
      </c>
      <c r="E1671" s="59" t="s">
        <v>714</v>
      </c>
      <c r="F1671" s="60" t="s">
        <v>0</v>
      </c>
      <c r="G1671" s="61">
        <v>1184751.2</v>
      </c>
      <c r="H1671" s="61">
        <f>H1672+H1675</f>
        <v>1184751.1499999999</v>
      </c>
      <c r="I1671" s="61">
        <f t="shared" ref="I1671:J1671" si="740">I1672+I1675</f>
        <v>1095000.55687</v>
      </c>
      <c r="J1671" s="61">
        <f t="shared" si="740"/>
        <v>1094643.8670300001</v>
      </c>
      <c r="K1671" s="61">
        <f t="shared" si="705"/>
        <v>92.394408803299811</v>
      </c>
      <c r="L1671" s="61">
        <f t="shared" si="706"/>
        <v>92.394412702616933</v>
      </c>
    </row>
    <row r="1672" spans="1:12" ht="90">
      <c r="A1672" s="58" t="s">
        <v>711</v>
      </c>
      <c r="B1672" s="59" t="s">
        <v>692</v>
      </c>
      <c r="C1672" s="59" t="s">
        <v>19</v>
      </c>
      <c r="D1672" s="59" t="s">
        <v>46</v>
      </c>
      <c r="E1672" s="59" t="s">
        <v>715</v>
      </c>
      <c r="F1672" s="60" t="s">
        <v>0</v>
      </c>
      <c r="G1672" s="61">
        <v>949591.5</v>
      </c>
      <c r="H1672" s="61">
        <f>H1673</f>
        <v>949591.45</v>
      </c>
      <c r="I1672" s="61">
        <f t="shared" ref="I1672:J1673" si="741">I1673</f>
        <v>947607.05307000002</v>
      </c>
      <c r="J1672" s="61">
        <f t="shared" si="741"/>
        <v>947607.05307000002</v>
      </c>
      <c r="K1672" s="61">
        <f t="shared" si="705"/>
        <v>99.791020988498744</v>
      </c>
      <c r="L1672" s="61">
        <f t="shared" si="706"/>
        <v>99.791026242917425</v>
      </c>
    </row>
    <row r="1673" spans="1:12" ht="30">
      <c r="A1673" s="58" t="s">
        <v>39</v>
      </c>
      <c r="B1673" s="59" t="s">
        <v>692</v>
      </c>
      <c r="C1673" s="59" t="s">
        <v>19</v>
      </c>
      <c r="D1673" s="59" t="s">
        <v>46</v>
      </c>
      <c r="E1673" s="59" t="s">
        <v>715</v>
      </c>
      <c r="F1673" s="59" t="s">
        <v>40</v>
      </c>
      <c r="G1673" s="61">
        <v>949591.5</v>
      </c>
      <c r="H1673" s="61">
        <f>H1674</f>
        <v>949591.45</v>
      </c>
      <c r="I1673" s="61">
        <f t="shared" si="741"/>
        <v>947607.05307000002</v>
      </c>
      <c r="J1673" s="61">
        <f t="shared" si="741"/>
        <v>947607.05307000002</v>
      </c>
      <c r="K1673" s="61">
        <f t="shared" si="705"/>
        <v>99.791020988498744</v>
      </c>
      <c r="L1673" s="61">
        <f t="shared" si="706"/>
        <v>99.791026242917425</v>
      </c>
    </row>
    <row r="1674" spans="1:12" ht="15">
      <c r="A1674" s="58" t="s">
        <v>41</v>
      </c>
      <c r="B1674" s="59" t="s">
        <v>692</v>
      </c>
      <c r="C1674" s="59" t="s">
        <v>19</v>
      </c>
      <c r="D1674" s="59" t="s">
        <v>46</v>
      </c>
      <c r="E1674" s="59" t="s">
        <v>715</v>
      </c>
      <c r="F1674" s="59" t="s">
        <v>42</v>
      </c>
      <c r="G1674" s="61">
        <v>949591.5</v>
      </c>
      <c r="H1674" s="61">
        <v>949591.45</v>
      </c>
      <c r="I1674" s="61">
        <v>947607.05307000002</v>
      </c>
      <c r="J1674" s="61">
        <v>947607.05307000002</v>
      </c>
      <c r="K1674" s="61">
        <f t="shared" si="705"/>
        <v>99.791020988498744</v>
      </c>
      <c r="L1674" s="61">
        <f t="shared" si="706"/>
        <v>99.791026242917425</v>
      </c>
    </row>
    <row r="1675" spans="1:12" ht="45">
      <c r="A1675" s="58" t="s">
        <v>37</v>
      </c>
      <c r="B1675" s="59" t="s">
        <v>692</v>
      </c>
      <c r="C1675" s="59" t="s">
        <v>19</v>
      </c>
      <c r="D1675" s="59" t="s">
        <v>46</v>
      </c>
      <c r="E1675" s="59" t="s">
        <v>716</v>
      </c>
      <c r="F1675" s="60" t="s">
        <v>0</v>
      </c>
      <c r="G1675" s="61">
        <v>235159.7</v>
      </c>
      <c r="H1675" s="61">
        <f>H1676</f>
        <v>235159.7</v>
      </c>
      <c r="I1675" s="61">
        <f t="shared" ref="I1675:J1676" si="742">I1676</f>
        <v>147393.50380000001</v>
      </c>
      <c r="J1675" s="61">
        <f t="shared" si="742"/>
        <v>147036.81396</v>
      </c>
      <c r="K1675" s="61">
        <f t="shared" si="705"/>
        <v>62.526365682555294</v>
      </c>
      <c r="L1675" s="61">
        <f t="shared" si="706"/>
        <v>62.526365682555294</v>
      </c>
    </row>
    <row r="1676" spans="1:12" ht="30">
      <c r="A1676" s="58" t="s">
        <v>39</v>
      </c>
      <c r="B1676" s="59" t="s">
        <v>692</v>
      </c>
      <c r="C1676" s="59" t="s">
        <v>19</v>
      </c>
      <c r="D1676" s="59" t="s">
        <v>46</v>
      </c>
      <c r="E1676" s="59" t="s">
        <v>716</v>
      </c>
      <c r="F1676" s="59" t="s">
        <v>40</v>
      </c>
      <c r="G1676" s="61">
        <v>235159.7</v>
      </c>
      <c r="H1676" s="61">
        <f>H1677</f>
        <v>235159.7</v>
      </c>
      <c r="I1676" s="61">
        <f t="shared" si="742"/>
        <v>147393.50380000001</v>
      </c>
      <c r="J1676" s="61">
        <f t="shared" si="742"/>
        <v>147036.81396</v>
      </c>
      <c r="K1676" s="61">
        <f t="shared" si="705"/>
        <v>62.526365682555294</v>
      </c>
      <c r="L1676" s="61">
        <f t="shared" si="706"/>
        <v>62.526365682555294</v>
      </c>
    </row>
    <row r="1677" spans="1:12" ht="15">
      <c r="A1677" s="58" t="s">
        <v>41</v>
      </c>
      <c r="B1677" s="59" t="s">
        <v>692</v>
      </c>
      <c r="C1677" s="59" t="s">
        <v>19</v>
      </c>
      <c r="D1677" s="59" t="s">
        <v>46</v>
      </c>
      <c r="E1677" s="59" t="s">
        <v>716</v>
      </c>
      <c r="F1677" s="59" t="s">
        <v>42</v>
      </c>
      <c r="G1677" s="61">
        <v>235159.7</v>
      </c>
      <c r="H1677" s="61">
        <v>235159.7</v>
      </c>
      <c r="I1677" s="61">
        <v>147393.50380000001</v>
      </c>
      <c r="J1677" s="61">
        <v>147036.81396</v>
      </c>
      <c r="K1677" s="61">
        <f t="shared" si="705"/>
        <v>62.526365682555294</v>
      </c>
      <c r="L1677" s="61">
        <f t="shared" si="706"/>
        <v>62.526365682555294</v>
      </c>
    </row>
    <row r="1678" spans="1:12" ht="45">
      <c r="A1678" s="58" t="s">
        <v>717</v>
      </c>
      <c r="B1678" s="59" t="s">
        <v>692</v>
      </c>
      <c r="C1678" s="59" t="s">
        <v>19</v>
      </c>
      <c r="D1678" s="59" t="s">
        <v>46</v>
      </c>
      <c r="E1678" s="59" t="s">
        <v>718</v>
      </c>
      <c r="F1678" s="60" t="s">
        <v>0</v>
      </c>
      <c r="G1678" s="61">
        <v>4010459.4</v>
      </c>
      <c r="H1678" s="61">
        <f>H1679+H1682</f>
        <v>4057159.38</v>
      </c>
      <c r="I1678" s="61">
        <f t="shared" ref="I1678:J1678" si="743">I1679+I1682</f>
        <v>3808958.9172</v>
      </c>
      <c r="J1678" s="61">
        <f t="shared" si="743"/>
        <v>3758012.7777899997</v>
      </c>
      <c r="K1678" s="61">
        <f t="shared" ref="K1678:K1748" si="744">J1678/G1678*100</f>
        <v>93.705294156325323</v>
      </c>
      <c r="L1678" s="61">
        <f t="shared" ref="L1678:L1748" si="745">J1678/H1678*100</f>
        <v>92.626698283418179</v>
      </c>
    </row>
    <row r="1679" spans="1:12" ht="90">
      <c r="A1679" s="58" t="s">
        <v>711</v>
      </c>
      <c r="B1679" s="59" t="s">
        <v>692</v>
      </c>
      <c r="C1679" s="59" t="s">
        <v>19</v>
      </c>
      <c r="D1679" s="59" t="s">
        <v>46</v>
      </c>
      <c r="E1679" s="59" t="s">
        <v>719</v>
      </c>
      <c r="F1679" s="60" t="s">
        <v>0</v>
      </c>
      <c r="G1679" s="61">
        <v>462833.4</v>
      </c>
      <c r="H1679" s="61">
        <f>H1680</f>
        <v>509533.4</v>
      </c>
      <c r="I1679" s="61">
        <f t="shared" ref="I1679:J1680" si="746">I1680</f>
        <v>509533.4</v>
      </c>
      <c r="J1679" s="61">
        <f t="shared" si="746"/>
        <v>509533.4</v>
      </c>
      <c r="K1679" s="61">
        <f t="shared" si="744"/>
        <v>110.09002375368762</v>
      </c>
      <c r="L1679" s="61">
        <f t="shared" si="745"/>
        <v>100</v>
      </c>
    </row>
    <row r="1680" spans="1:12" ht="30">
      <c r="A1680" s="58" t="s">
        <v>64</v>
      </c>
      <c r="B1680" s="59" t="s">
        <v>692</v>
      </c>
      <c r="C1680" s="59" t="s">
        <v>19</v>
      </c>
      <c r="D1680" s="59" t="s">
        <v>46</v>
      </c>
      <c r="E1680" s="59" t="s">
        <v>719</v>
      </c>
      <c r="F1680" s="59" t="s">
        <v>65</v>
      </c>
      <c r="G1680" s="61">
        <v>462833.4</v>
      </c>
      <c r="H1680" s="61">
        <f>H1681</f>
        <v>509533.4</v>
      </c>
      <c r="I1680" s="61">
        <f t="shared" si="746"/>
        <v>509533.4</v>
      </c>
      <c r="J1680" s="61">
        <f t="shared" si="746"/>
        <v>509533.4</v>
      </c>
      <c r="K1680" s="61">
        <f t="shared" si="744"/>
        <v>110.09002375368762</v>
      </c>
      <c r="L1680" s="61">
        <f t="shared" si="745"/>
        <v>100</v>
      </c>
    </row>
    <row r="1681" spans="1:12" ht="30">
      <c r="A1681" s="58" t="s">
        <v>66</v>
      </c>
      <c r="B1681" s="59" t="s">
        <v>692</v>
      </c>
      <c r="C1681" s="59" t="s">
        <v>19</v>
      </c>
      <c r="D1681" s="59" t="s">
        <v>46</v>
      </c>
      <c r="E1681" s="59" t="s">
        <v>719</v>
      </c>
      <c r="F1681" s="59" t="s">
        <v>67</v>
      </c>
      <c r="G1681" s="61">
        <v>462833.4</v>
      </c>
      <c r="H1681" s="61">
        <v>509533.4</v>
      </c>
      <c r="I1681" s="61">
        <v>509533.4</v>
      </c>
      <c r="J1681" s="61">
        <v>509533.4</v>
      </c>
      <c r="K1681" s="61">
        <f t="shared" si="744"/>
        <v>110.09002375368762</v>
      </c>
      <c r="L1681" s="61">
        <f t="shared" si="745"/>
        <v>100</v>
      </c>
    </row>
    <row r="1682" spans="1:12" ht="30">
      <c r="A1682" s="58" t="s">
        <v>720</v>
      </c>
      <c r="B1682" s="59" t="s">
        <v>692</v>
      </c>
      <c r="C1682" s="59" t="s">
        <v>19</v>
      </c>
      <c r="D1682" s="59" t="s">
        <v>46</v>
      </c>
      <c r="E1682" s="59" t="s">
        <v>721</v>
      </c>
      <c r="F1682" s="60" t="s">
        <v>0</v>
      </c>
      <c r="G1682" s="61">
        <v>3547626</v>
      </c>
      <c r="H1682" s="61">
        <f>H1683</f>
        <v>3547625.98</v>
      </c>
      <c r="I1682" s="61">
        <f t="shared" ref="I1682:J1683" si="747">I1683</f>
        <v>3299425.5172000001</v>
      </c>
      <c r="J1682" s="61">
        <f t="shared" si="747"/>
        <v>3248479.3777899998</v>
      </c>
      <c r="K1682" s="61">
        <f t="shared" si="744"/>
        <v>91.567695630542786</v>
      </c>
      <c r="L1682" s="61">
        <f t="shared" si="745"/>
        <v>91.567696146762344</v>
      </c>
    </row>
    <row r="1683" spans="1:12" ht="30">
      <c r="A1683" s="58" t="s">
        <v>64</v>
      </c>
      <c r="B1683" s="59" t="s">
        <v>692</v>
      </c>
      <c r="C1683" s="59" t="s">
        <v>19</v>
      </c>
      <c r="D1683" s="59" t="s">
        <v>46</v>
      </c>
      <c r="E1683" s="59" t="s">
        <v>721</v>
      </c>
      <c r="F1683" s="59" t="s">
        <v>65</v>
      </c>
      <c r="G1683" s="61">
        <v>3547626</v>
      </c>
      <c r="H1683" s="61">
        <f>H1684</f>
        <v>3547625.98</v>
      </c>
      <c r="I1683" s="61">
        <f t="shared" si="747"/>
        <v>3299425.5172000001</v>
      </c>
      <c r="J1683" s="61">
        <f t="shared" si="747"/>
        <v>3248479.3777899998</v>
      </c>
      <c r="K1683" s="61">
        <f t="shared" si="744"/>
        <v>91.567695630542786</v>
      </c>
      <c r="L1683" s="61">
        <f t="shared" si="745"/>
        <v>91.567696146762344</v>
      </c>
    </row>
    <row r="1684" spans="1:12" ht="30">
      <c r="A1684" s="58" t="s">
        <v>66</v>
      </c>
      <c r="B1684" s="59" t="s">
        <v>692</v>
      </c>
      <c r="C1684" s="59" t="s">
        <v>19</v>
      </c>
      <c r="D1684" s="59" t="s">
        <v>46</v>
      </c>
      <c r="E1684" s="59" t="s">
        <v>721</v>
      </c>
      <c r="F1684" s="59" t="s">
        <v>67</v>
      </c>
      <c r="G1684" s="61">
        <v>3547626</v>
      </c>
      <c r="H1684" s="61">
        <v>3547625.98</v>
      </c>
      <c r="I1684" s="61">
        <v>3299425.5172000001</v>
      </c>
      <c r="J1684" s="61">
        <v>3248479.3777899998</v>
      </c>
      <c r="K1684" s="61">
        <f t="shared" si="744"/>
        <v>91.567695630542786</v>
      </c>
      <c r="L1684" s="61">
        <f t="shared" si="745"/>
        <v>91.567696146762344</v>
      </c>
    </row>
    <row r="1685" spans="1:12" ht="30">
      <c r="A1685" s="58" t="s">
        <v>411</v>
      </c>
      <c r="B1685" s="59" t="s">
        <v>692</v>
      </c>
      <c r="C1685" s="59" t="s">
        <v>19</v>
      </c>
      <c r="D1685" s="59" t="s">
        <v>46</v>
      </c>
      <c r="E1685" s="59" t="s">
        <v>412</v>
      </c>
      <c r="F1685" s="60" t="s">
        <v>0</v>
      </c>
      <c r="G1685" s="61">
        <v>563390.30000000005</v>
      </c>
      <c r="H1685" s="61">
        <f>H1686+H1696+H1699</f>
        <v>563367.32799999998</v>
      </c>
      <c r="I1685" s="61">
        <f t="shared" ref="I1685:J1685" si="748">I1686+I1696+I1699</f>
        <v>563367.32799000002</v>
      </c>
      <c r="J1685" s="61">
        <f t="shared" si="748"/>
        <v>563330.67142999999</v>
      </c>
      <c r="K1685" s="61">
        <f t="shared" si="744"/>
        <v>99.989416117032889</v>
      </c>
      <c r="L1685" s="61">
        <f t="shared" si="745"/>
        <v>99.993493309217968</v>
      </c>
    </row>
    <row r="1686" spans="1:12" ht="30">
      <c r="A1686" s="58" t="s">
        <v>76</v>
      </c>
      <c r="B1686" s="59" t="s">
        <v>692</v>
      </c>
      <c r="C1686" s="59" t="s">
        <v>19</v>
      </c>
      <c r="D1686" s="59" t="s">
        <v>46</v>
      </c>
      <c r="E1686" s="59" t="s">
        <v>413</v>
      </c>
      <c r="F1686" s="60" t="s">
        <v>0</v>
      </c>
      <c r="G1686" s="61">
        <v>128937.5</v>
      </c>
      <c r="H1686" s="61">
        <f>H1687+H1689+H1691+H1693</f>
        <v>128914.5</v>
      </c>
      <c r="I1686" s="61">
        <f t="shared" ref="I1686:J1686" si="749">I1687+I1689+I1691+I1693</f>
        <v>128914.5</v>
      </c>
      <c r="J1686" s="61">
        <f t="shared" si="749"/>
        <v>128877.84344000001</v>
      </c>
      <c r="K1686" s="61">
        <f t="shared" si="744"/>
        <v>99.953732188075634</v>
      </c>
      <c r="L1686" s="61">
        <f t="shared" si="745"/>
        <v>99.971565215704999</v>
      </c>
    </row>
    <row r="1687" spans="1:12" ht="60">
      <c r="A1687" s="58" t="s">
        <v>60</v>
      </c>
      <c r="B1687" s="59" t="s">
        <v>692</v>
      </c>
      <c r="C1687" s="59" t="s">
        <v>19</v>
      </c>
      <c r="D1687" s="59" t="s">
        <v>46</v>
      </c>
      <c r="E1687" s="59" t="s">
        <v>413</v>
      </c>
      <c r="F1687" s="59" t="s">
        <v>61</v>
      </c>
      <c r="G1687" s="61">
        <v>73143.7</v>
      </c>
      <c r="H1687" s="61">
        <f>H1688</f>
        <v>73143.700000000012</v>
      </c>
      <c r="I1687" s="61">
        <f t="shared" ref="I1687:J1687" si="750">I1688</f>
        <v>73143.700000000012</v>
      </c>
      <c r="J1687" s="61">
        <f t="shared" si="750"/>
        <v>73125.025070000003</v>
      </c>
      <c r="K1687" s="61">
        <f t="shared" si="744"/>
        <v>99.974468163355155</v>
      </c>
      <c r="L1687" s="61">
        <f t="shared" si="745"/>
        <v>99.974468163355141</v>
      </c>
    </row>
    <row r="1688" spans="1:12" ht="15">
      <c r="A1688" s="58" t="s">
        <v>78</v>
      </c>
      <c r="B1688" s="59" t="s">
        <v>692</v>
      </c>
      <c r="C1688" s="59" t="s">
        <v>19</v>
      </c>
      <c r="D1688" s="59" t="s">
        <v>46</v>
      </c>
      <c r="E1688" s="59" t="s">
        <v>413</v>
      </c>
      <c r="F1688" s="59" t="s">
        <v>79</v>
      </c>
      <c r="G1688" s="61">
        <v>73143.7</v>
      </c>
      <c r="H1688" s="61">
        <f>54346.8+2655.9+16141</f>
        <v>73143.700000000012</v>
      </c>
      <c r="I1688" s="61">
        <f>54346.8+2655.9+16141</f>
        <v>73143.700000000012</v>
      </c>
      <c r="J1688" s="61">
        <f>54328.12507+2655.9+16141</f>
        <v>73125.025070000003</v>
      </c>
      <c r="K1688" s="61">
        <f t="shared" si="744"/>
        <v>99.974468163355155</v>
      </c>
      <c r="L1688" s="61">
        <f t="shared" si="745"/>
        <v>99.974468163355141</v>
      </c>
    </row>
    <row r="1689" spans="1:12" ht="30">
      <c r="A1689" s="58" t="s">
        <v>64</v>
      </c>
      <c r="B1689" s="59" t="s">
        <v>692</v>
      </c>
      <c r="C1689" s="59" t="s">
        <v>19</v>
      </c>
      <c r="D1689" s="59" t="s">
        <v>46</v>
      </c>
      <c r="E1689" s="59" t="s">
        <v>413</v>
      </c>
      <c r="F1689" s="59" t="s">
        <v>65</v>
      </c>
      <c r="G1689" s="61">
        <v>17965.2</v>
      </c>
      <c r="H1689" s="61">
        <f>H1690</f>
        <v>17965.2</v>
      </c>
      <c r="I1689" s="61">
        <f t="shared" ref="I1689:J1689" si="751">I1690</f>
        <v>17965.2</v>
      </c>
      <c r="J1689" s="61">
        <f t="shared" si="751"/>
        <v>17959.063279999998</v>
      </c>
      <c r="K1689" s="61">
        <f t="shared" si="744"/>
        <v>99.965841070514088</v>
      </c>
      <c r="L1689" s="61">
        <f t="shared" si="745"/>
        <v>99.965841070514088</v>
      </c>
    </row>
    <row r="1690" spans="1:12" ht="30">
      <c r="A1690" s="58" t="s">
        <v>66</v>
      </c>
      <c r="B1690" s="59" t="s">
        <v>692</v>
      </c>
      <c r="C1690" s="59" t="s">
        <v>19</v>
      </c>
      <c r="D1690" s="59" t="s">
        <v>46</v>
      </c>
      <c r="E1690" s="59" t="s">
        <v>413</v>
      </c>
      <c r="F1690" s="59" t="s">
        <v>67</v>
      </c>
      <c r="G1690" s="61">
        <v>17965.2</v>
      </c>
      <c r="H1690" s="61">
        <v>17965.2</v>
      </c>
      <c r="I1690" s="61">
        <v>17965.2</v>
      </c>
      <c r="J1690" s="61">
        <v>17959.063279999998</v>
      </c>
      <c r="K1690" s="61">
        <f t="shared" si="744"/>
        <v>99.965841070514088</v>
      </c>
      <c r="L1690" s="61">
        <f t="shared" si="745"/>
        <v>99.965841070514088</v>
      </c>
    </row>
    <row r="1691" spans="1:12" ht="30">
      <c r="A1691" s="58" t="s">
        <v>82</v>
      </c>
      <c r="B1691" s="59" t="s">
        <v>692</v>
      </c>
      <c r="C1691" s="59" t="s">
        <v>19</v>
      </c>
      <c r="D1691" s="59" t="s">
        <v>46</v>
      </c>
      <c r="E1691" s="59" t="s">
        <v>413</v>
      </c>
      <c r="F1691" s="59" t="s">
        <v>83</v>
      </c>
      <c r="G1691" s="61">
        <v>34993.599999999999</v>
      </c>
      <c r="H1691" s="61">
        <f>H1692</f>
        <v>34970.6</v>
      </c>
      <c r="I1691" s="61">
        <f t="shared" ref="I1691:J1691" si="752">I1692</f>
        <v>34970.6</v>
      </c>
      <c r="J1691" s="61">
        <f t="shared" si="752"/>
        <v>34970.6</v>
      </c>
      <c r="K1691" s="61">
        <f t="shared" si="744"/>
        <v>99.934273695761505</v>
      </c>
      <c r="L1691" s="61">
        <f t="shared" si="745"/>
        <v>100</v>
      </c>
    </row>
    <row r="1692" spans="1:12" ht="15">
      <c r="A1692" s="58" t="s">
        <v>272</v>
      </c>
      <c r="B1692" s="59" t="s">
        <v>692</v>
      </c>
      <c r="C1692" s="59" t="s">
        <v>19</v>
      </c>
      <c r="D1692" s="59" t="s">
        <v>46</v>
      </c>
      <c r="E1692" s="59" t="s">
        <v>413</v>
      </c>
      <c r="F1692" s="59" t="s">
        <v>273</v>
      </c>
      <c r="G1692" s="61">
        <v>34993.599999999999</v>
      </c>
      <c r="H1692" s="61">
        <f>34855.1+115.5</f>
        <v>34970.6</v>
      </c>
      <c r="I1692" s="61">
        <f t="shared" ref="I1692:J1692" si="753">34855.1+115.5</f>
        <v>34970.6</v>
      </c>
      <c r="J1692" s="61">
        <f t="shared" si="753"/>
        <v>34970.6</v>
      </c>
      <c r="K1692" s="61">
        <f t="shared" si="744"/>
        <v>99.934273695761505</v>
      </c>
      <c r="L1692" s="61">
        <f t="shared" si="745"/>
        <v>100</v>
      </c>
    </row>
    <row r="1693" spans="1:12" ht="15">
      <c r="A1693" s="58" t="s">
        <v>72</v>
      </c>
      <c r="B1693" s="59" t="s">
        <v>692</v>
      </c>
      <c r="C1693" s="59" t="s">
        <v>19</v>
      </c>
      <c r="D1693" s="59" t="s">
        <v>46</v>
      </c>
      <c r="E1693" s="59" t="s">
        <v>413</v>
      </c>
      <c r="F1693" s="59" t="s">
        <v>73</v>
      </c>
      <c r="G1693" s="61">
        <v>2835</v>
      </c>
      <c r="H1693" s="61">
        <f>H1695+H1694</f>
        <v>2835</v>
      </c>
      <c r="I1693" s="61">
        <f t="shared" ref="I1693:J1693" si="754">I1695+I1694</f>
        <v>2835</v>
      </c>
      <c r="J1693" s="61">
        <f t="shared" si="754"/>
        <v>2823.1550900000002</v>
      </c>
      <c r="K1693" s="61">
        <f t="shared" si="744"/>
        <v>99.582190123456797</v>
      </c>
      <c r="L1693" s="61">
        <f t="shared" si="745"/>
        <v>99.582190123456797</v>
      </c>
    </row>
    <row r="1694" spans="1:12" s="23" customFormat="1" ht="15">
      <c r="A1694" s="58" t="s">
        <v>86</v>
      </c>
      <c r="B1694" s="59" t="s">
        <v>692</v>
      </c>
      <c r="C1694" s="59" t="s">
        <v>19</v>
      </c>
      <c r="D1694" s="59" t="s">
        <v>46</v>
      </c>
      <c r="E1694" s="59" t="s">
        <v>413</v>
      </c>
      <c r="F1694" s="59">
        <v>830</v>
      </c>
      <c r="G1694" s="61"/>
      <c r="H1694" s="61">
        <v>86.483840000000001</v>
      </c>
      <c r="I1694" s="61">
        <v>86.483840000000001</v>
      </c>
      <c r="J1694" s="61">
        <v>86.483840000000001</v>
      </c>
      <c r="K1694" s="61">
        <v>0</v>
      </c>
      <c r="L1694" s="61">
        <f t="shared" si="745"/>
        <v>100</v>
      </c>
    </row>
    <row r="1695" spans="1:12" ht="15">
      <c r="A1695" s="58" t="s">
        <v>74</v>
      </c>
      <c r="B1695" s="59" t="s">
        <v>692</v>
      </c>
      <c r="C1695" s="59" t="s">
        <v>19</v>
      </c>
      <c r="D1695" s="59" t="s">
        <v>46</v>
      </c>
      <c r="E1695" s="59" t="s">
        <v>413</v>
      </c>
      <c r="F1695" s="59" t="s">
        <v>75</v>
      </c>
      <c r="G1695" s="61">
        <v>2835</v>
      </c>
      <c r="H1695" s="61">
        <f>686.5+140.196+1921.82016</f>
        <v>2748.5161600000001</v>
      </c>
      <c r="I1695" s="61">
        <f>686.5+140.196+1921.82016</f>
        <v>2748.5161600000001</v>
      </c>
      <c r="J1695" s="61">
        <f>686.5+128.35131+1921.81994</f>
        <v>2736.6712500000003</v>
      </c>
      <c r="K1695" s="61">
        <f t="shared" si="744"/>
        <v>96.531613756613766</v>
      </c>
      <c r="L1695" s="61">
        <f t="shared" si="745"/>
        <v>99.569043465256541</v>
      </c>
    </row>
    <row r="1696" spans="1:12" ht="15">
      <c r="A1696" s="58" t="s">
        <v>722</v>
      </c>
      <c r="B1696" s="59" t="s">
        <v>692</v>
      </c>
      <c r="C1696" s="59" t="s">
        <v>19</v>
      </c>
      <c r="D1696" s="59" t="s">
        <v>46</v>
      </c>
      <c r="E1696" s="59" t="s">
        <v>723</v>
      </c>
      <c r="F1696" s="60" t="s">
        <v>0</v>
      </c>
      <c r="G1696" s="61">
        <v>1264.8</v>
      </c>
      <c r="H1696" s="61">
        <f>H1697</f>
        <v>1264.8</v>
      </c>
      <c r="I1696" s="61">
        <f t="shared" ref="I1696:J1697" si="755">I1697</f>
        <v>1264.8</v>
      </c>
      <c r="J1696" s="61">
        <f t="shared" si="755"/>
        <v>1264.8</v>
      </c>
      <c r="K1696" s="61">
        <f t="shared" si="744"/>
        <v>100</v>
      </c>
      <c r="L1696" s="61">
        <f t="shared" si="745"/>
        <v>100</v>
      </c>
    </row>
    <row r="1697" spans="1:12" ht="30">
      <c r="A1697" s="58" t="s">
        <v>64</v>
      </c>
      <c r="B1697" s="59" t="s">
        <v>692</v>
      </c>
      <c r="C1697" s="59" t="s">
        <v>19</v>
      </c>
      <c r="D1697" s="59" t="s">
        <v>46</v>
      </c>
      <c r="E1697" s="59" t="s">
        <v>723</v>
      </c>
      <c r="F1697" s="59" t="s">
        <v>65</v>
      </c>
      <c r="G1697" s="61">
        <v>1264.8</v>
      </c>
      <c r="H1697" s="61">
        <f>H1698</f>
        <v>1264.8</v>
      </c>
      <c r="I1697" s="61">
        <f t="shared" si="755"/>
        <v>1264.8</v>
      </c>
      <c r="J1697" s="61">
        <f t="shared" si="755"/>
        <v>1264.8</v>
      </c>
      <c r="K1697" s="61">
        <f t="shared" si="744"/>
        <v>100</v>
      </c>
      <c r="L1697" s="61">
        <f t="shared" si="745"/>
        <v>100</v>
      </c>
    </row>
    <row r="1698" spans="1:12" ht="30">
      <c r="A1698" s="58" t="s">
        <v>66</v>
      </c>
      <c r="B1698" s="59" t="s">
        <v>692</v>
      </c>
      <c r="C1698" s="59" t="s">
        <v>19</v>
      </c>
      <c r="D1698" s="59" t="s">
        <v>46</v>
      </c>
      <c r="E1698" s="59" t="s">
        <v>723</v>
      </c>
      <c r="F1698" s="59" t="s">
        <v>67</v>
      </c>
      <c r="G1698" s="61">
        <v>1264.8</v>
      </c>
      <c r="H1698" s="61">
        <v>1264.8</v>
      </c>
      <c r="I1698" s="61">
        <v>1264.8</v>
      </c>
      <c r="J1698" s="61">
        <v>1264.8</v>
      </c>
      <c r="K1698" s="61">
        <f t="shared" si="744"/>
        <v>100</v>
      </c>
      <c r="L1698" s="61">
        <f t="shared" si="745"/>
        <v>100</v>
      </c>
    </row>
    <row r="1699" spans="1:12" ht="36.75" customHeight="1">
      <c r="A1699" s="58" t="s">
        <v>724</v>
      </c>
      <c r="B1699" s="59" t="s">
        <v>692</v>
      </c>
      <c r="C1699" s="59" t="s">
        <v>19</v>
      </c>
      <c r="D1699" s="59" t="s">
        <v>46</v>
      </c>
      <c r="E1699" s="59" t="s">
        <v>725</v>
      </c>
      <c r="F1699" s="60" t="s">
        <v>0</v>
      </c>
      <c r="G1699" s="61">
        <v>433188</v>
      </c>
      <c r="H1699" s="61">
        <f>H1700</f>
        <v>433188.02799999999</v>
      </c>
      <c r="I1699" s="61">
        <f t="shared" ref="I1699:J1700" si="756">I1700</f>
        <v>433188.02798999997</v>
      </c>
      <c r="J1699" s="61">
        <f t="shared" si="756"/>
        <v>433188.02798999997</v>
      </c>
      <c r="K1699" s="61">
        <f t="shared" si="744"/>
        <v>100.00000646139782</v>
      </c>
      <c r="L1699" s="61">
        <f t="shared" si="745"/>
        <v>99.999999997691518</v>
      </c>
    </row>
    <row r="1700" spans="1:12" ht="15">
      <c r="A1700" s="58" t="s">
        <v>72</v>
      </c>
      <c r="B1700" s="59" t="s">
        <v>692</v>
      </c>
      <c r="C1700" s="59" t="s">
        <v>19</v>
      </c>
      <c r="D1700" s="59" t="s">
        <v>46</v>
      </c>
      <c r="E1700" s="59" t="s">
        <v>725</v>
      </c>
      <c r="F1700" s="59" t="s">
        <v>73</v>
      </c>
      <c r="G1700" s="61">
        <v>433188</v>
      </c>
      <c r="H1700" s="61">
        <f>H1701</f>
        <v>433188.02799999999</v>
      </c>
      <c r="I1700" s="61">
        <f t="shared" si="756"/>
        <v>433188.02798999997</v>
      </c>
      <c r="J1700" s="61">
        <f t="shared" si="756"/>
        <v>433188.02798999997</v>
      </c>
      <c r="K1700" s="61">
        <f t="shared" si="744"/>
        <v>100.00000646139782</v>
      </c>
      <c r="L1700" s="61">
        <f t="shared" si="745"/>
        <v>99.999999997691518</v>
      </c>
    </row>
    <row r="1701" spans="1:12" ht="15">
      <c r="A1701" s="58" t="s">
        <v>74</v>
      </c>
      <c r="B1701" s="59" t="s">
        <v>692</v>
      </c>
      <c r="C1701" s="59" t="s">
        <v>19</v>
      </c>
      <c r="D1701" s="59" t="s">
        <v>46</v>
      </c>
      <c r="E1701" s="59" t="s">
        <v>725</v>
      </c>
      <c r="F1701" s="59" t="s">
        <v>75</v>
      </c>
      <c r="G1701" s="61">
        <v>433188</v>
      </c>
      <c r="H1701" s="61">
        <v>433188.02799999999</v>
      </c>
      <c r="I1701" s="61">
        <v>433188.02798999997</v>
      </c>
      <c r="J1701" s="61">
        <v>433188.02798999997</v>
      </c>
      <c r="K1701" s="61">
        <f t="shared" si="744"/>
        <v>100.00000646139782</v>
      </c>
      <c r="L1701" s="61">
        <f t="shared" si="745"/>
        <v>99.999999997691518</v>
      </c>
    </row>
    <row r="1702" spans="1:12" ht="30">
      <c r="A1702" s="58" t="s">
        <v>726</v>
      </c>
      <c r="B1702" s="59" t="s">
        <v>692</v>
      </c>
      <c r="C1702" s="59" t="s">
        <v>19</v>
      </c>
      <c r="D1702" s="59" t="s">
        <v>46</v>
      </c>
      <c r="E1702" s="59" t="s">
        <v>727</v>
      </c>
      <c r="F1702" s="60" t="s">
        <v>0</v>
      </c>
      <c r="G1702" s="61">
        <v>47240.6</v>
      </c>
      <c r="H1702" s="61">
        <f>H1703</f>
        <v>47240.58</v>
      </c>
      <c r="I1702" s="61">
        <f t="shared" ref="I1702:J1702" si="757">I1703</f>
        <v>47013.71</v>
      </c>
      <c r="J1702" s="61">
        <f t="shared" si="757"/>
        <v>47013.71</v>
      </c>
      <c r="K1702" s="61">
        <f t="shared" si="744"/>
        <v>99.519713974843668</v>
      </c>
      <c r="L1702" s="61">
        <f t="shared" si="745"/>
        <v>99.519756107990204</v>
      </c>
    </row>
    <row r="1703" spans="1:12" ht="45">
      <c r="A1703" s="58" t="s">
        <v>728</v>
      </c>
      <c r="B1703" s="59" t="s">
        <v>692</v>
      </c>
      <c r="C1703" s="59" t="s">
        <v>19</v>
      </c>
      <c r="D1703" s="59" t="s">
        <v>46</v>
      </c>
      <c r="E1703" s="59" t="s">
        <v>729</v>
      </c>
      <c r="F1703" s="60" t="s">
        <v>0</v>
      </c>
      <c r="G1703" s="61">
        <v>47240.6</v>
      </c>
      <c r="H1703" s="61">
        <f>H1704+H1706</f>
        <v>47240.58</v>
      </c>
      <c r="I1703" s="61">
        <f t="shared" ref="I1703:J1703" si="758">I1704+I1706</f>
        <v>47013.71</v>
      </c>
      <c r="J1703" s="61">
        <f t="shared" si="758"/>
        <v>47013.71</v>
      </c>
      <c r="K1703" s="61">
        <f t="shared" si="744"/>
        <v>99.519713974843668</v>
      </c>
      <c r="L1703" s="61">
        <f t="shared" si="745"/>
        <v>99.519756107990204</v>
      </c>
    </row>
    <row r="1704" spans="1:12" ht="30">
      <c r="A1704" s="58" t="s">
        <v>64</v>
      </c>
      <c r="B1704" s="59" t="s">
        <v>692</v>
      </c>
      <c r="C1704" s="59" t="s">
        <v>19</v>
      </c>
      <c r="D1704" s="59" t="s">
        <v>46</v>
      </c>
      <c r="E1704" s="59" t="s">
        <v>729</v>
      </c>
      <c r="F1704" s="59" t="s">
        <v>65</v>
      </c>
      <c r="G1704" s="61">
        <v>3611.5</v>
      </c>
      <c r="H1704" s="61">
        <f>H1705</f>
        <v>3611.48</v>
      </c>
      <c r="I1704" s="61">
        <f t="shared" ref="I1704:J1704" si="759">I1705</f>
        <v>3384.61</v>
      </c>
      <c r="J1704" s="61">
        <f t="shared" si="759"/>
        <v>3384.61</v>
      </c>
      <c r="K1704" s="61">
        <f t="shared" si="744"/>
        <v>93.717568877197849</v>
      </c>
      <c r="L1704" s="61">
        <f t="shared" si="745"/>
        <v>93.718087875330895</v>
      </c>
    </row>
    <row r="1705" spans="1:12" ht="30">
      <c r="A1705" s="58" t="s">
        <v>66</v>
      </c>
      <c r="B1705" s="59" t="s">
        <v>692</v>
      </c>
      <c r="C1705" s="59" t="s">
        <v>19</v>
      </c>
      <c r="D1705" s="59" t="s">
        <v>46</v>
      </c>
      <c r="E1705" s="59" t="s">
        <v>729</v>
      </c>
      <c r="F1705" s="59" t="s">
        <v>67</v>
      </c>
      <c r="G1705" s="61">
        <v>3611.5</v>
      </c>
      <c r="H1705" s="61">
        <f>226.87+3384.61</f>
        <v>3611.48</v>
      </c>
      <c r="I1705" s="61">
        <v>3384.61</v>
      </c>
      <c r="J1705" s="61">
        <v>3384.61</v>
      </c>
      <c r="K1705" s="61">
        <f t="shared" si="744"/>
        <v>93.717568877197849</v>
      </c>
      <c r="L1705" s="61">
        <f t="shared" si="745"/>
        <v>93.718087875330895</v>
      </c>
    </row>
    <row r="1706" spans="1:12" ht="30">
      <c r="A1706" s="58" t="s">
        <v>82</v>
      </c>
      <c r="B1706" s="59" t="s">
        <v>692</v>
      </c>
      <c r="C1706" s="59" t="s">
        <v>19</v>
      </c>
      <c r="D1706" s="59" t="s">
        <v>46</v>
      </c>
      <c r="E1706" s="59" t="s">
        <v>729</v>
      </c>
      <c r="F1706" s="59" t="s">
        <v>83</v>
      </c>
      <c r="G1706" s="61">
        <v>43629.1</v>
      </c>
      <c r="H1706" s="61">
        <f>H1707</f>
        <v>43629.1</v>
      </c>
      <c r="I1706" s="61">
        <f t="shared" ref="I1706:J1706" si="760">I1707</f>
        <v>43629.1</v>
      </c>
      <c r="J1706" s="61">
        <f t="shared" si="760"/>
        <v>43629.1</v>
      </c>
      <c r="K1706" s="61">
        <f t="shared" si="744"/>
        <v>100</v>
      </c>
      <c r="L1706" s="61">
        <f t="shared" si="745"/>
        <v>100</v>
      </c>
    </row>
    <row r="1707" spans="1:12" ht="15">
      <c r="A1707" s="58" t="s">
        <v>272</v>
      </c>
      <c r="B1707" s="59" t="s">
        <v>692</v>
      </c>
      <c r="C1707" s="59" t="s">
        <v>19</v>
      </c>
      <c r="D1707" s="59" t="s">
        <v>46</v>
      </c>
      <c r="E1707" s="59" t="s">
        <v>729</v>
      </c>
      <c r="F1707" s="59" t="s">
        <v>273</v>
      </c>
      <c r="G1707" s="61">
        <v>43629.1</v>
      </c>
      <c r="H1707" s="61">
        <v>43629.1</v>
      </c>
      <c r="I1707" s="61">
        <v>43629.1</v>
      </c>
      <c r="J1707" s="61">
        <v>43629.1</v>
      </c>
      <c r="K1707" s="61">
        <f t="shared" si="744"/>
        <v>100</v>
      </c>
      <c r="L1707" s="61">
        <f t="shared" si="745"/>
        <v>100</v>
      </c>
    </row>
    <row r="1708" spans="1:12" ht="45">
      <c r="A1708" s="58" t="s">
        <v>126</v>
      </c>
      <c r="B1708" s="59" t="s">
        <v>692</v>
      </c>
      <c r="C1708" s="59" t="s">
        <v>19</v>
      </c>
      <c r="D1708" s="59" t="s">
        <v>46</v>
      </c>
      <c r="E1708" s="59" t="s">
        <v>127</v>
      </c>
      <c r="F1708" s="60" t="s">
        <v>0</v>
      </c>
      <c r="G1708" s="61">
        <v>4500</v>
      </c>
      <c r="H1708" s="61">
        <f>H1709</f>
        <v>4500</v>
      </c>
      <c r="I1708" s="61">
        <f t="shared" ref="I1708:J1710" si="761">I1709</f>
        <v>3882.4</v>
      </c>
      <c r="J1708" s="61">
        <f t="shared" si="761"/>
        <v>3882.4</v>
      </c>
      <c r="K1708" s="61">
        <f t="shared" si="744"/>
        <v>86.275555555555556</v>
      </c>
      <c r="L1708" s="61">
        <f t="shared" si="745"/>
        <v>86.275555555555556</v>
      </c>
    </row>
    <row r="1709" spans="1:12" ht="45">
      <c r="A1709" s="58" t="s">
        <v>37</v>
      </c>
      <c r="B1709" s="59" t="s">
        <v>692</v>
      </c>
      <c r="C1709" s="59" t="s">
        <v>19</v>
      </c>
      <c r="D1709" s="59" t="s">
        <v>46</v>
      </c>
      <c r="E1709" s="59" t="s">
        <v>730</v>
      </c>
      <c r="F1709" s="60" t="s">
        <v>0</v>
      </c>
      <c r="G1709" s="61">
        <v>4500</v>
      </c>
      <c r="H1709" s="61">
        <f>H1710</f>
        <v>4500</v>
      </c>
      <c r="I1709" s="61">
        <f t="shared" si="761"/>
        <v>3882.4</v>
      </c>
      <c r="J1709" s="61">
        <f t="shared" si="761"/>
        <v>3882.4</v>
      </c>
      <c r="K1709" s="61">
        <f t="shared" si="744"/>
        <v>86.275555555555556</v>
      </c>
      <c r="L1709" s="61">
        <f t="shared" si="745"/>
        <v>86.275555555555556</v>
      </c>
    </row>
    <row r="1710" spans="1:12" ht="30">
      <c r="A1710" s="58" t="s">
        <v>39</v>
      </c>
      <c r="B1710" s="59" t="s">
        <v>692</v>
      </c>
      <c r="C1710" s="59" t="s">
        <v>19</v>
      </c>
      <c r="D1710" s="59" t="s">
        <v>46</v>
      </c>
      <c r="E1710" s="59" t="s">
        <v>730</v>
      </c>
      <c r="F1710" s="59" t="s">
        <v>40</v>
      </c>
      <c r="G1710" s="61">
        <v>4500</v>
      </c>
      <c r="H1710" s="61">
        <f>H1711</f>
        <v>4500</v>
      </c>
      <c r="I1710" s="61">
        <f t="shared" si="761"/>
        <v>3882.4</v>
      </c>
      <c r="J1710" s="61">
        <f t="shared" si="761"/>
        <v>3882.4</v>
      </c>
      <c r="K1710" s="61">
        <f t="shared" si="744"/>
        <v>86.275555555555556</v>
      </c>
      <c r="L1710" s="61">
        <f t="shared" si="745"/>
        <v>86.275555555555556</v>
      </c>
    </row>
    <row r="1711" spans="1:12" ht="15">
      <c r="A1711" s="58" t="s">
        <v>41</v>
      </c>
      <c r="B1711" s="59" t="s">
        <v>692</v>
      </c>
      <c r="C1711" s="59" t="s">
        <v>19</v>
      </c>
      <c r="D1711" s="59" t="s">
        <v>46</v>
      </c>
      <c r="E1711" s="59" t="s">
        <v>730</v>
      </c>
      <c r="F1711" s="59" t="s">
        <v>42</v>
      </c>
      <c r="G1711" s="61">
        <v>4500</v>
      </c>
      <c r="H1711" s="61">
        <v>4500</v>
      </c>
      <c r="I1711" s="61">
        <v>3882.4</v>
      </c>
      <c r="J1711" s="61">
        <v>3882.4</v>
      </c>
      <c r="K1711" s="61">
        <f t="shared" si="744"/>
        <v>86.275555555555556</v>
      </c>
      <c r="L1711" s="61">
        <f t="shared" si="745"/>
        <v>86.275555555555556</v>
      </c>
    </row>
    <row r="1712" spans="1:12" s="23" customFormat="1" ht="15">
      <c r="A1712" s="58" t="s">
        <v>641</v>
      </c>
      <c r="B1712" s="59" t="s">
        <v>692</v>
      </c>
      <c r="C1712" s="59" t="s">
        <v>19</v>
      </c>
      <c r="D1712" s="59" t="s">
        <v>46</v>
      </c>
      <c r="E1712" s="59" t="s">
        <v>642</v>
      </c>
      <c r="F1712" s="59"/>
      <c r="G1712" s="61"/>
      <c r="H1712" s="61">
        <f>H1713</f>
        <v>5430.4976800000004</v>
      </c>
      <c r="I1712" s="61">
        <f t="shared" ref="I1712:J1714" si="762">I1713</f>
        <v>5430.4976800000004</v>
      </c>
      <c r="J1712" s="61">
        <f t="shared" si="762"/>
        <v>5430.4976800000004</v>
      </c>
      <c r="K1712" s="61">
        <v>0</v>
      </c>
      <c r="L1712" s="61">
        <f t="shared" si="745"/>
        <v>100</v>
      </c>
    </row>
    <row r="1713" spans="1:12" s="23" customFormat="1" ht="15">
      <c r="A1713" s="58" t="s">
        <v>641</v>
      </c>
      <c r="B1713" s="59" t="s">
        <v>692</v>
      </c>
      <c r="C1713" s="59" t="s">
        <v>19</v>
      </c>
      <c r="D1713" s="59" t="s">
        <v>46</v>
      </c>
      <c r="E1713" s="59" t="s">
        <v>643</v>
      </c>
      <c r="F1713" s="59"/>
      <c r="G1713" s="61"/>
      <c r="H1713" s="61">
        <f>H1714</f>
        <v>5430.4976800000004</v>
      </c>
      <c r="I1713" s="61">
        <f t="shared" si="762"/>
        <v>5430.4976800000004</v>
      </c>
      <c r="J1713" s="61">
        <f t="shared" si="762"/>
        <v>5430.4976800000004</v>
      </c>
      <c r="K1713" s="61">
        <v>0</v>
      </c>
      <c r="L1713" s="61">
        <f t="shared" si="745"/>
        <v>100</v>
      </c>
    </row>
    <row r="1714" spans="1:12" s="23" customFormat="1" ht="15">
      <c r="A1714" s="58" t="s">
        <v>26</v>
      </c>
      <c r="B1714" s="59" t="s">
        <v>692</v>
      </c>
      <c r="C1714" s="59" t="s">
        <v>19</v>
      </c>
      <c r="D1714" s="59" t="s">
        <v>46</v>
      </c>
      <c r="E1714" s="59" t="s">
        <v>643</v>
      </c>
      <c r="F1714" s="59">
        <v>500</v>
      </c>
      <c r="G1714" s="61"/>
      <c r="H1714" s="61">
        <f>H1715</f>
        <v>5430.4976800000004</v>
      </c>
      <c r="I1714" s="61">
        <f t="shared" si="762"/>
        <v>5430.4976800000004</v>
      </c>
      <c r="J1714" s="61">
        <f t="shared" si="762"/>
        <v>5430.4976800000004</v>
      </c>
      <c r="K1714" s="61">
        <v>0</v>
      </c>
      <c r="L1714" s="61">
        <f t="shared" si="745"/>
        <v>100</v>
      </c>
    </row>
    <row r="1715" spans="1:12" s="23" customFormat="1" ht="15">
      <c r="A1715" s="58" t="s">
        <v>202</v>
      </c>
      <c r="B1715" s="59" t="s">
        <v>692</v>
      </c>
      <c r="C1715" s="59" t="s">
        <v>19</v>
      </c>
      <c r="D1715" s="59" t="s">
        <v>46</v>
      </c>
      <c r="E1715" s="59" t="s">
        <v>643</v>
      </c>
      <c r="F1715" s="59">
        <v>540</v>
      </c>
      <c r="G1715" s="61"/>
      <c r="H1715" s="61">
        <v>5430.4976800000004</v>
      </c>
      <c r="I1715" s="61">
        <v>5430.4976800000004</v>
      </c>
      <c r="J1715" s="61">
        <v>5430.4976800000004</v>
      </c>
      <c r="K1715" s="61">
        <v>0</v>
      </c>
      <c r="L1715" s="61">
        <f t="shared" si="745"/>
        <v>100</v>
      </c>
    </row>
    <row r="1716" spans="1:12" ht="15">
      <c r="A1716" s="58" t="s">
        <v>731</v>
      </c>
      <c r="B1716" s="59" t="s">
        <v>692</v>
      </c>
      <c r="C1716" s="59" t="s">
        <v>19</v>
      </c>
      <c r="D1716" s="59" t="s">
        <v>46</v>
      </c>
      <c r="E1716" s="59" t="s">
        <v>732</v>
      </c>
      <c r="F1716" s="60" t="s">
        <v>0</v>
      </c>
      <c r="G1716" s="61">
        <v>325303.3</v>
      </c>
      <c r="H1716" s="61">
        <f>H1717+H1722</f>
        <v>325303.26300000004</v>
      </c>
      <c r="I1716" s="61">
        <f t="shared" ref="I1716:J1716" si="763">I1717+I1722</f>
        <v>323110.66700000002</v>
      </c>
      <c r="J1716" s="61">
        <f t="shared" si="763"/>
        <v>322230.85499999998</v>
      </c>
      <c r="K1716" s="61">
        <f t="shared" si="744"/>
        <v>99.055513731339346</v>
      </c>
      <c r="L1716" s="61">
        <f t="shared" si="745"/>
        <v>99.055524997915541</v>
      </c>
    </row>
    <row r="1717" spans="1:12" ht="45">
      <c r="A1717" s="58" t="s">
        <v>733</v>
      </c>
      <c r="B1717" s="59" t="s">
        <v>692</v>
      </c>
      <c r="C1717" s="59" t="s">
        <v>19</v>
      </c>
      <c r="D1717" s="59" t="s">
        <v>46</v>
      </c>
      <c r="E1717" s="59" t="s">
        <v>734</v>
      </c>
      <c r="F1717" s="60" t="s">
        <v>0</v>
      </c>
      <c r="G1717" s="61">
        <v>76462.399999999994</v>
      </c>
      <c r="H1717" s="61">
        <f>H1718+H1720</f>
        <v>76462.363000000012</v>
      </c>
      <c r="I1717" s="61">
        <f t="shared" ref="I1717:J1717" si="764">I1718+I1720</f>
        <v>74269.767000000007</v>
      </c>
      <c r="J1717" s="61">
        <f t="shared" si="764"/>
        <v>74269.767000000007</v>
      </c>
      <c r="K1717" s="61">
        <f t="shared" si="744"/>
        <v>97.132403638912734</v>
      </c>
      <c r="L1717" s="61">
        <f t="shared" si="745"/>
        <v>97.132450641108221</v>
      </c>
    </row>
    <row r="1718" spans="1:12" ht="30">
      <c r="A1718" s="58" t="s">
        <v>64</v>
      </c>
      <c r="B1718" s="59" t="s">
        <v>692</v>
      </c>
      <c r="C1718" s="59" t="s">
        <v>19</v>
      </c>
      <c r="D1718" s="59" t="s">
        <v>46</v>
      </c>
      <c r="E1718" s="59" t="s">
        <v>734</v>
      </c>
      <c r="F1718" s="59">
        <v>200</v>
      </c>
      <c r="G1718" s="61"/>
      <c r="H1718" s="61">
        <f>H1719</f>
        <v>74269.767000000007</v>
      </c>
      <c r="I1718" s="61">
        <f t="shared" ref="I1718:J1718" si="765">I1719</f>
        <v>74269.767000000007</v>
      </c>
      <c r="J1718" s="61">
        <f t="shared" si="765"/>
        <v>74269.767000000007</v>
      </c>
      <c r="K1718" s="61">
        <v>0</v>
      </c>
      <c r="L1718" s="61">
        <f t="shared" si="745"/>
        <v>100</v>
      </c>
    </row>
    <row r="1719" spans="1:12" s="23" customFormat="1" ht="30">
      <c r="A1719" s="58" t="s">
        <v>66</v>
      </c>
      <c r="B1719" s="59" t="s">
        <v>692</v>
      </c>
      <c r="C1719" s="59" t="s">
        <v>19</v>
      </c>
      <c r="D1719" s="59" t="s">
        <v>46</v>
      </c>
      <c r="E1719" s="59" t="s">
        <v>734</v>
      </c>
      <c r="F1719" s="59">
        <v>240</v>
      </c>
      <c r="G1719" s="61"/>
      <c r="H1719" s="61">
        <v>74269.767000000007</v>
      </c>
      <c r="I1719" s="61">
        <v>74269.767000000007</v>
      </c>
      <c r="J1719" s="61">
        <v>74269.767000000007</v>
      </c>
      <c r="K1719" s="61">
        <v>0</v>
      </c>
      <c r="L1719" s="61">
        <f t="shared" si="745"/>
        <v>100</v>
      </c>
    </row>
    <row r="1720" spans="1:12" ht="15">
      <c r="A1720" s="58" t="s">
        <v>72</v>
      </c>
      <c r="B1720" s="59" t="s">
        <v>692</v>
      </c>
      <c r="C1720" s="59" t="s">
        <v>19</v>
      </c>
      <c r="D1720" s="59" t="s">
        <v>46</v>
      </c>
      <c r="E1720" s="59" t="s">
        <v>734</v>
      </c>
      <c r="F1720" s="59">
        <v>800</v>
      </c>
      <c r="G1720" s="61">
        <v>76462.399999999994</v>
      </c>
      <c r="H1720" s="61">
        <f>H1721</f>
        <v>2192.596</v>
      </c>
      <c r="I1720" s="61">
        <f t="shared" ref="I1720:J1720" si="766">I1721</f>
        <v>0</v>
      </c>
      <c r="J1720" s="61">
        <f t="shared" si="766"/>
        <v>0</v>
      </c>
      <c r="K1720" s="61">
        <f t="shared" si="744"/>
        <v>0</v>
      </c>
      <c r="L1720" s="61">
        <f t="shared" si="745"/>
        <v>0</v>
      </c>
    </row>
    <row r="1721" spans="1:12" s="23" customFormat="1" ht="15">
      <c r="A1721" s="58" t="s">
        <v>381</v>
      </c>
      <c r="B1721" s="59" t="s">
        <v>692</v>
      </c>
      <c r="C1721" s="59" t="s">
        <v>19</v>
      </c>
      <c r="D1721" s="59" t="s">
        <v>46</v>
      </c>
      <c r="E1721" s="59" t="s">
        <v>734</v>
      </c>
      <c r="F1721" s="59" t="s">
        <v>382</v>
      </c>
      <c r="G1721" s="61"/>
      <c r="H1721" s="61">
        <v>2192.596</v>
      </c>
      <c r="I1721" s="61">
        <v>0</v>
      </c>
      <c r="J1721" s="61">
        <v>0</v>
      </c>
      <c r="K1721" s="61">
        <v>0</v>
      </c>
      <c r="L1721" s="61">
        <v>0</v>
      </c>
    </row>
    <row r="1722" spans="1:12" ht="98.25" customHeight="1">
      <c r="A1722" s="58" t="s">
        <v>735</v>
      </c>
      <c r="B1722" s="59" t="s">
        <v>692</v>
      </c>
      <c r="C1722" s="59" t="s">
        <v>19</v>
      </c>
      <c r="D1722" s="59" t="s">
        <v>46</v>
      </c>
      <c r="E1722" s="59" t="s">
        <v>736</v>
      </c>
      <c r="F1722" s="60" t="s">
        <v>0</v>
      </c>
      <c r="G1722" s="61">
        <v>248840.9</v>
      </c>
      <c r="H1722" s="61">
        <f>H1723</f>
        <v>248840.9</v>
      </c>
      <c r="I1722" s="61">
        <f t="shared" ref="I1722:J1723" si="767">I1723</f>
        <v>248840.9</v>
      </c>
      <c r="J1722" s="61">
        <f t="shared" si="767"/>
        <v>247961.08799999999</v>
      </c>
      <c r="K1722" s="61">
        <f t="shared" si="744"/>
        <v>99.646435935571688</v>
      </c>
      <c r="L1722" s="61">
        <f t="shared" si="745"/>
        <v>99.646435935571688</v>
      </c>
    </row>
    <row r="1723" spans="1:12" ht="15">
      <c r="A1723" s="58" t="s">
        <v>26</v>
      </c>
      <c r="B1723" s="59" t="s">
        <v>692</v>
      </c>
      <c r="C1723" s="59" t="s">
        <v>19</v>
      </c>
      <c r="D1723" s="59" t="s">
        <v>46</v>
      </c>
      <c r="E1723" s="59" t="s">
        <v>736</v>
      </c>
      <c r="F1723" s="59" t="s">
        <v>27</v>
      </c>
      <c r="G1723" s="61">
        <v>248840.9</v>
      </c>
      <c r="H1723" s="61">
        <f>H1724</f>
        <v>248840.9</v>
      </c>
      <c r="I1723" s="61">
        <f t="shared" si="767"/>
        <v>248840.9</v>
      </c>
      <c r="J1723" s="61">
        <f t="shared" si="767"/>
        <v>247961.08799999999</v>
      </c>
      <c r="K1723" s="61">
        <f t="shared" si="744"/>
        <v>99.646435935571688</v>
      </c>
      <c r="L1723" s="61">
        <f t="shared" si="745"/>
        <v>99.646435935571688</v>
      </c>
    </row>
    <row r="1724" spans="1:12" ht="15">
      <c r="A1724" s="58" t="s">
        <v>56</v>
      </c>
      <c r="B1724" s="59" t="s">
        <v>692</v>
      </c>
      <c r="C1724" s="59" t="s">
        <v>19</v>
      </c>
      <c r="D1724" s="59" t="s">
        <v>46</v>
      </c>
      <c r="E1724" s="59" t="s">
        <v>736</v>
      </c>
      <c r="F1724" s="59" t="s">
        <v>57</v>
      </c>
      <c r="G1724" s="61">
        <v>248840.9</v>
      </c>
      <c r="H1724" s="61">
        <v>248840.9</v>
      </c>
      <c r="I1724" s="61">
        <v>248840.9</v>
      </c>
      <c r="J1724" s="61">
        <v>247961.08799999999</v>
      </c>
      <c r="K1724" s="61">
        <f t="shared" si="744"/>
        <v>99.646435935571688</v>
      </c>
      <c r="L1724" s="61">
        <f t="shared" si="745"/>
        <v>99.646435935571688</v>
      </c>
    </row>
    <row r="1725" spans="1:12" ht="15">
      <c r="A1725" s="66" t="s">
        <v>0</v>
      </c>
      <c r="B1725" s="67" t="s">
        <v>0</v>
      </c>
      <c r="C1725" s="60" t="s">
        <v>0</v>
      </c>
      <c r="D1725" s="60" t="s">
        <v>0</v>
      </c>
      <c r="E1725" s="60" t="s">
        <v>0</v>
      </c>
      <c r="F1725" s="60" t="s">
        <v>0</v>
      </c>
      <c r="G1725" s="68" t="s">
        <v>0</v>
      </c>
      <c r="H1725" s="68"/>
      <c r="I1725" s="68"/>
      <c r="J1725" s="68"/>
      <c r="K1725" s="68"/>
      <c r="L1725" s="68"/>
    </row>
    <row r="1726" spans="1:12" ht="32.25" customHeight="1">
      <c r="A1726" s="69" t="s">
        <v>737</v>
      </c>
      <c r="B1726" s="70" t="s">
        <v>738</v>
      </c>
      <c r="C1726" s="60" t="s">
        <v>0</v>
      </c>
      <c r="D1726" s="60" t="s">
        <v>0</v>
      </c>
      <c r="E1726" s="60" t="s">
        <v>0</v>
      </c>
      <c r="F1726" s="60" t="s">
        <v>0</v>
      </c>
      <c r="G1726" s="71">
        <v>82786.600000000006</v>
      </c>
      <c r="H1726" s="71">
        <f>H1727+H1742</f>
        <v>161086.52299999999</v>
      </c>
      <c r="I1726" s="71">
        <f t="shared" ref="I1726:J1726" si="768">I1727+I1742</f>
        <v>151165.43450999999</v>
      </c>
      <c r="J1726" s="71">
        <f t="shared" si="768"/>
        <v>147720.75096999999</v>
      </c>
      <c r="K1726" s="71">
        <f t="shared" si="744"/>
        <v>178.43558132596337</v>
      </c>
      <c r="L1726" s="71">
        <f t="shared" si="745"/>
        <v>91.702737273682416</v>
      </c>
    </row>
    <row r="1727" spans="1:12" ht="15">
      <c r="A1727" s="58" t="s">
        <v>16</v>
      </c>
      <c r="B1727" s="59" t="s">
        <v>738</v>
      </c>
      <c r="C1727" s="59" t="s">
        <v>17</v>
      </c>
      <c r="D1727" s="60" t="s">
        <v>0</v>
      </c>
      <c r="E1727" s="60" t="s">
        <v>0</v>
      </c>
      <c r="F1727" s="60" t="s">
        <v>0</v>
      </c>
      <c r="G1727" s="61">
        <v>45193.4</v>
      </c>
      <c r="H1727" s="61">
        <f>H1728</f>
        <v>48739.906999999999</v>
      </c>
      <c r="I1727" s="61">
        <f t="shared" ref="I1727:J1729" si="769">I1728</f>
        <v>46954.308309999993</v>
      </c>
      <c r="J1727" s="61">
        <f t="shared" si="769"/>
        <v>46902.406389999996</v>
      </c>
      <c r="K1727" s="61">
        <f t="shared" si="744"/>
        <v>103.78153976023046</v>
      </c>
      <c r="L1727" s="61">
        <f t="shared" si="745"/>
        <v>96.229987451555871</v>
      </c>
    </row>
    <row r="1728" spans="1:12" ht="15">
      <c r="A1728" s="58" t="s">
        <v>361</v>
      </c>
      <c r="B1728" s="59" t="s">
        <v>738</v>
      </c>
      <c r="C1728" s="59" t="s">
        <v>17</v>
      </c>
      <c r="D1728" s="59" t="s">
        <v>362</v>
      </c>
      <c r="E1728" s="60" t="s">
        <v>0</v>
      </c>
      <c r="F1728" s="60" t="s">
        <v>0</v>
      </c>
      <c r="G1728" s="61">
        <v>45193.4</v>
      </c>
      <c r="H1728" s="61">
        <f>H1729</f>
        <v>48739.906999999999</v>
      </c>
      <c r="I1728" s="61">
        <f t="shared" si="769"/>
        <v>46954.308309999993</v>
      </c>
      <c r="J1728" s="61">
        <f t="shared" si="769"/>
        <v>46902.406389999996</v>
      </c>
      <c r="K1728" s="61">
        <f t="shared" si="744"/>
        <v>103.78153976023046</v>
      </c>
      <c r="L1728" s="61">
        <f t="shared" si="745"/>
        <v>96.229987451555871</v>
      </c>
    </row>
    <row r="1729" spans="1:12" ht="45">
      <c r="A1729" s="58" t="s">
        <v>739</v>
      </c>
      <c r="B1729" s="59" t="s">
        <v>738</v>
      </c>
      <c r="C1729" s="59" t="s">
        <v>17</v>
      </c>
      <c r="D1729" s="59" t="s">
        <v>362</v>
      </c>
      <c r="E1729" s="59" t="s">
        <v>740</v>
      </c>
      <c r="F1729" s="60" t="s">
        <v>0</v>
      </c>
      <c r="G1729" s="61">
        <v>45193.4</v>
      </c>
      <c r="H1729" s="61">
        <f>H1730</f>
        <v>48739.906999999999</v>
      </c>
      <c r="I1729" s="61">
        <f t="shared" si="769"/>
        <v>46954.308309999993</v>
      </c>
      <c r="J1729" s="61">
        <f t="shared" si="769"/>
        <v>46902.406389999996</v>
      </c>
      <c r="K1729" s="61">
        <f t="shared" si="744"/>
        <v>103.78153976023046</v>
      </c>
      <c r="L1729" s="61">
        <f t="shared" si="745"/>
        <v>96.229987451555871</v>
      </c>
    </row>
    <row r="1730" spans="1:12" ht="30">
      <c r="A1730" s="58" t="s">
        <v>741</v>
      </c>
      <c r="B1730" s="59" t="s">
        <v>738</v>
      </c>
      <c r="C1730" s="59" t="s">
        <v>17</v>
      </c>
      <c r="D1730" s="59" t="s">
        <v>362</v>
      </c>
      <c r="E1730" s="59" t="s">
        <v>742</v>
      </c>
      <c r="F1730" s="60" t="s">
        <v>0</v>
      </c>
      <c r="G1730" s="61">
        <v>45193.4</v>
      </c>
      <c r="H1730" s="61">
        <f>H1731+H1738</f>
        <v>48739.906999999999</v>
      </c>
      <c r="I1730" s="61">
        <f t="shared" ref="I1730:J1730" si="770">I1731+I1738</f>
        <v>46954.308309999993</v>
      </c>
      <c r="J1730" s="61">
        <f t="shared" si="770"/>
        <v>46902.406389999996</v>
      </c>
      <c r="K1730" s="61">
        <f t="shared" si="744"/>
        <v>103.78153976023046</v>
      </c>
      <c r="L1730" s="61">
        <f t="shared" si="745"/>
        <v>96.229987451555871</v>
      </c>
    </row>
    <row r="1731" spans="1:12" ht="30">
      <c r="A1731" s="58" t="s">
        <v>58</v>
      </c>
      <c r="B1731" s="59" t="s">
        <v>738</v>
      </c>
      <c r="C1731" s="59" t="s">
        <v>17</v>
      </c>
      <c r="D1731" s="59" t="s">
        <v>362</v>
      </c>
      <c r="E1731" s="59" t="s">
        <v>743</v>
      </c>
      <c r="F1731" s="60" t="s">
        <v>0</v>
      </c>
      <c r="G1731" s="61">
        <v>39386.9</v>
      </c>
      <c r="H1731" s="61">
        <f>H1732+H1734+H1736</f>
        <v>42933.406999999999</v>
      </c>
      <c r="I1731" s="61">
        <f t="shared" ref="I1731:J1731" si="771">I1732+I1734+I1736</f>
        <v>42933.406969999996</v>
      </c>
      <c r="J1731" s="61">
        <f t="shared" si="771"/>
        <v>42914.497439999999</v>
      </c>
      <c r="K1731" s="61">
        <f t="shared" si="744"/>
        <v>108.95627084132033</v>
      </c>
      <c r="L1731" s="61">
        <f t="shared" si="745"/>
        <v>99.955956069361093</v>
      </c>
    </row>
    <row r="1732" spans="1:12" ht="60">
      <c r="A1732" s="58" t="s">
        <v>60</v>
      </c>
      <c r="B1732" s="59" t="s">
        <v>738</v>
      </c>
      <c r="C1732" s="59" t="s">
        <v>17</v>
      </c>
      <c r="D1732" s="59" t="s">
        <v>362</v>
      </c>
      <c r="E1732" s="59" t="s">
        <v>743</v>
      </c>
      <c r="F1732" s="59" t="s">
        <v>61</v>
      </c>
      <c r="G1732" s="61">
        <v>37945.9</v>
      </c>
      <c r="H1732" s="61">
        <f>H1733</f>
        <v>41492.457000000002</v>
      </c>
      <c r="I1732" s="61">
        <f t="shared" ref="I1732:J1732" si="772">I1733</f>
        <v>41492.457000000002</v>
      </c>
      <c r="J1732" s="61">
        <f t="shared" si="772"/>
        <v>41473.547470000005</v>
      </c>
      <c r="K1732" s="61">
        <f t="shared" si="744"/>
        <v>109.29651812185244</v>
      </c>
      <c r="L1732" s="61">
        <f t="shared" si="745"/>
        <v>99.954426584089745</v>
      </c>
    </row>
    <row r="1733" spans="1:12" ht="30">
      <c r="A1733" s="58" t="s">
        <v>62</v>
      </c>
      <c r="B1733" s="59" t="s">
        <v>738</v>
      </c>
      <c r="C1733" s="59" t="s">
        <v>17</v>
      </c>
      <c r="D1733" s="59" t="s">
        <v>362</v>
      </c>
      <c r="E1733" s="59" t="s">
        <v>743</v>
      </c>
      <c r="F1733" s="59" t="s">
        <v>63</v>
      </c>
      <c r="G1733" s="61">
        <v>37945.9</v>
      </c>
      <c r="H1733" s="61">
        <f>29906.614+2740+8845.843</f>
        <v>41492.457000000002</v>
      </c>
      <c r="I1733" s="61">
        <f>29906.614+2740+8845.843</f>
        <v>41492.457000000002</v>
      </c>
      <c r="J1733" s="61">
        <f>29893.77936+2733.92511+8845.843</f>
        <v>41473.547470000005</v>
      </c>
      <c r="K1733" s="61">
        <f t="shared" si="744"/>
        <v>109.29651812185244</v>
      </c>
      <c r="L1733" s="61">
        <f t="shared" si="745"/>
        <v>99.954426584089745</v>
      </c>
    </row>
    <row r="1734" spans="1:12" ht="30">
      <c r="A1734" s="58" t="s">
        <v>64</v>
      </c>
      <c r="B1734" s="59" t="s">
        <v>738</v>
      </c>
      <c r="C1734" s="59" t="s">
        <v>17</v>
      </c>
      <c r="D1734" s="59" t="s">
        <v>362</v>
      </c>
      <c r="E1734" s="59" t="s">
        <v>743</v>
      </c>
      <c r="F1734" s="59" t="s">
        <v>65</v>
      </c>
      <c r="G1734" s="61">
        <v>1421</v>
      </c>
      <c r="H1734" s="61">
        <f>H1735</f>
        <v>1420.95</v>
      </c>
      <c r="I1734" s="61">
        <f t="shared" ref="I1734:J1734" si="773">I1735</f>
        <v>1420.95</v>
      </c>
      <c r="J1734" s="61">
        <f t="shared" si="773"/>
        <v>1420.95</v>
      </c>
      <c r="K1734" s="61">
        <f t="shared" si="744"/>
        <v>99.996481351161165</v>
      </c>
      <c r="L1734" s="61">
        <f t="shared" si="745"/>
        <v>100</v>
      </c>
    </row>
    <row r="1735" spans="1:12" ht="30">
      <c r="A1735" s="58" t="s">
        <v>66</v>
      </c>
      <c r="B1735" s="59" t="s">
        <v>738</v>
      </c>
      <c r="C1735" s="59" t="s">
        <v>17</v>
      </c>
      <c r="D1735" s="59" t="s">
        <v>362</v>
      </c>
      <c r="E1735" s="59" t="s">
        <v>743</v>
      </c>
      <c r="F1735" s="59" t="s">
        <v>67</v>
      </c>
      <c r="G1735" s="61">
        <v>1421</v>
      </c>
      <c r="H1735" s="61">
        <v>1420.95</v>
      </c>
      <c r="I1735" s="61">
        <v>1420.95</v>
      </c>
      <c r="J1735" s="61">
        <v>1420.95</v>
      </c>
      <c r="K1735" s="61">
        <f t="shared" si="744"/>
        <v>99.996481351161165</v>
      </c>
      <c r="L1735" s="61">
        <f t="shared" si="745"/>
        <v>100</v>
      </c>
    </row>
    <row r="1736" spans="1:12" ht="15">
      <c r="A1736" s="58" t="s">
        <v>72</v>
      </c>
      <c r="B1736" s="59" t="s">
        <v>738</v>
      </c>
      <c r="C1736" s="59" t="s">
        <v>17</v>
      </c>
      <c r="D1736" s="59" t="s">
        <v>362</v>
      </c>
      <c r="E1736" s="59" t="s">
        <v>743</v>
      </c>
      <c r="F1736" s="59" t="s">
        <v>73</v>
      </c>
      <c r="G1736" s="61">
        <v>20</v>
      </c>
      <c r="H1736" s="61">
        <f>H1737</f>
        <v>20</v>
      </c>
      <c r="I1736" s="61">
        <f t="shared" ref="I1736:J1736" si="774">I1737</f>
        <v>19.999970000000001</v>
      </c>
      <c r="J1736" s="61">
        <f t="shared" si="774"/>
        <v>19.999970000000001</v>
      </c>
      <c r="K1736" s="61">
        <f t="shared" si="744"/>
        <v>99.999849999999995</v>
      </c>
      <c r="L1736" s="61">
        <f t="shared" si="745"/>
        <v>99.999849999999995</v>
      </c>
    </row>
    <row r="1737" spans="1:12" ht="15">
      <c r="A1737" s="58" t="s">
        <v>74</v>
      </c>
      <c r="B1737" s="59" t="s">
        <v>738</v>
      </c>
      <c r="C1737" s="59" t="s">
        <v>17</v>
      </c>
      <c r="D1737" s="59" t="s">
        <v>362</v>
      </c>
      <c r="E1737" s="59" t="s">
        <v>743</v>
      </c>
      <c r="F1737" s="59" t="s">
        <v>75</v>
      </c>
      <c r="G1737" s="61">
        <v>20</v>
      </c>
      <c r="H1737" s="61">
        <f>17.94445+2.05555</f>
        <v>20</v>
      </c>
      <c r="I1737" s="61">
        <f>17.94442+2.05555</f>
        <v>19.999970000000001</v>
      </c>
      <c r="J1737" s="61">
        <f>17.94442+2.05555</f>
        <v>19.999970000000001</v>
      </c>
      <c r="K1737" s="61">
        <f t="shared" si="744"/>
        <v>99.999849999999995</v>
      </c>
      <c r="L1737" s="61">
        <f t="shared" si="745"/>
        <v>99.999849999999995</v>
      </c>
    </row>
    <row r="1738" spans="1:12" ht="15">
      <c r="A1738" s="58" t="s">
        <v>638</v>
      </c>
      <c r="B1738" s="59" t="s">
        <v>738</v>
      </c>
      <c r="C1738" s="59" t="s">
        <v>17</v>
      </c>
      <c r="D1738" s="59" t="s">
        <v>362</v>
      </c>
      <c r="E1738" s="59" t="s">
        <v>744</v>
      </c>
      <c r="F1738" s="60" t="s">
        <v>0</v>
      </c>
      <c r="G1738" s="61">
        <v>5806.5</v>
      </c>
      <c r="H1738" s="61">
        <f>H1739</f>
        <v>5806.5</v>
      </c>
      <c r="I1738" s="61">
        <f t="shared" ref="I1738:J1739" si="775">I1739</f>
        <v>4020.9013399999999</v>
      </c>
      <c r="J1738" s="61">
        <f t="shared" si="775"/>
        <v>3987.90895</v>
      </c>
      <c r="K1738" s="61">
        <f t="shared" si="744"/>
        <v>68.680081804873851</v>
      </c>
      <c r="L1738" s="61">
        <f t="shared" si="745"/>
        <v>68.680081804873851</v>
      </c>
    </row>
    <row r="1739" spans="1:12" ht="30">
      <c r="A1739" s="58" t="s">
        <v>64</v>
      </c>
      <c r="B1739" s="59" t="s">
        <v>738</v>
      </c>
      <c r="C1739" s="59" t="s">
        <v>17</v>
      </c>
      <c r="D1739" s="59" t="s">
        <v>362</v>
      </c>
      <c r="E1739" s="59" t="s">
        <v>744</v>
      </c>
      <c r="F1739" s="59" t="s">
        <v>65</v>
      </c>
      <c r="G1739" s="61">
        <v>5806.5</v>
      </c>
      <c r="H1739" s="61">
        <f>H1740</f>
        <v>5806.5</v>
      </c>
      <c r="I1739" s="61">
        <f t="shared" si="775"/>
        <v>4020.9013399999999</v>
      </c>
      <c r="J1739" s="61">
        <f t="shared" si="775"/>
        <v>3987.90895</v>
      </c>
      <c r="K1739" s="61">
        <f t="shared" si="744"/>
        <v>68.680081804873851</v>
      </c>
      <c r="L1739" s="61">
        <f t="shared" si="745"/>
        <v>68.680081804873851</v>
      </c>
    </row>
    <row r="1740" spans="1:12" ht="30">
      <c r="A1740" s="58" t="s">
        <v>66</v>
      </c>
      <c r="B1740" s="59" t="s">
        <v>738</v>
      </c>
      <c r="C1740" s="59" t="s">
        <v>17</v>
      </c>
      <c r="D1740" s="59" t="s">
        <v>362</v>
      </c>
      <c r="E1740" s="59" t="s">
        <v>744</v>
      </c>
      <c r="F1740" s="59" t="s">
        <v>67</v>
      </c>
      <c r="G1740" s="61">
        <v>5806.5</v>
      </c>
      <c r="H1740" s="61">
        <v>5806.5</v>
      </c>
      <c r="I1740" s="61">
        <v>4020.9013399999999</v>
      </c>
      <c r="J1740" s="61">
        <v>3987.90895</v>
      </c>
      <c r="K1740" s="61">
        <f t="shared" si="744"/>
        <v>68.680081804873851</v>
      </c>
      <c r="L1740" s="61">
        <f t="shared" si="745"/>
        <v>68.680081804873851</v>
      </c>
    </row>
    <row r="1741" spans="1:12" ht="15">
      <c r="A1741" s="62" t="s">
        <v>0</v>
      </c>
      <c r="B1741" s="60" t="s">
        <v>0</v>
      </c>
      <c r="C1741" s="60" t="s">
        <v>0</v>
      </c>
      <c r="D1741" s="60" t="s">
        <v>0</v>
      </c>
      <c r="E1741" s="60" t="s">
        <v>0</v>
      </c>
      <c r="F1741" s="60" t="s">
        <v>0</v>
      </c>
      <c r="G1741" s="63" t="s">
        <v>0</v>
      </c>
      <c r="H1741" s="63"/>
      <c r="I1741" s="63"/>
      <c r="J1741" s="63"/>
      <c r="K1741" s="63"/>
      <c r="L1741" s="63"/>
    </row>
    <row r="1742" spans="1:12" ht="15">
      <c r="A1742" s="58" t="s">
        <v>30</v>
      </c>
      <c r="B1742" s="59" t="s">
        <v>738</v>
      </c>
      <c r="C1742" s="59" t="s">
        <v>19</v>
      </c>
      <c r="D1742" s="60" t="s">
        <v>0</v>
      </c>
      <c r="E1742" s="60" t="s">
        <v>0</v>
      </c>
      <c r="F1742" s="60" t="s">
        <v>0</v>
      </c>
      <c r="G1742" s="61">
        <v>37593.199999999997</v>
      </c>
      <c r="H1742" s="61">
        <f>H1743</f>
        <v>112346.61599999999</v>
      </c>
      <c r="I1742" s="61">
        <f t="shared" ref="I1742:J1743" si="776">I1743</f>
        <v>104211.1262</v>
      </c>
      <c r="J1742" s="61">
        <f t="shared" si="776"/>
        <v>100818.34458</v>
      </c>
      <c r="K1742" s="61">
        <f t="shared" si="744"/>
        <v>268.18239623123333</v>
      </c>
      <c r="L1742" s="61">
        <f t="shared" si="745"/>
        <v>89.738657175041226</v>
      </c>
    </row>
    <row r="1743" spans="1:12" ht="15">
      <c r="A1743" s="58" t="s">
        <v>50</v>
      </c>
      <c r="B1743" s="59" t="s">
        <v>738</v>
      </c>
      <c r="C1743" s="59" t="s">
        <v>19</v>
      </c>
      <c r="D1743" s="59" t="s">
        <v>51</v>
      </c>
      <c r="E1743" s="60" t="s">
        <v>0</v>
      </c>
      <c r="F1743" s="60" t="s">
        <v>0</v>
      </c>
      <c r="G1743" s="61">
        <v>37593.199999999997</v>
      </c>
      <c r="H1743" s="61">
        <f>H1744</f>
        <v>112346.61599999999</v>
      </c>
      <c r="I1743" s="61">
        <f t="shared" si="776"/>
        <v>104211.1262</v>
      </c>
      <c r="J1743" s="61">
        <f t="shared" si="776"/>
        <v>100818.34458</v>
      </c>
      <c r="K1743" s="61">
        <f t="shared" si="744"/>
        <v>268.18239623123333</v>
      </c>
      <c r="L1743" s="61">
        <f t="shared" si="745"/>
        <v>89.738657175041226</v>
      </c>
    </row>
    <row r="1744" spans="1:12" ht="45">
      <c r="A1744" s="58" t="s">
        <v>739</v>
      </c>
      <c r="B1744" s="59" t="s">
        <v>738</v>
      </c>
      <c r="C1744" s="59" t="s">
        <v>19</v>
      </c>
      <c r="D1744" s="59" t="s">
        <v>51</v>
      </c>
      <c r="E1744" s="59" t="s">
        <v>740</v>
      </c>
      <c r="F1744" s="60" t="s">
        <v>0</v>
      </c>
      <c r="G1744" s="61">
        <v>37593.199999999997</v>
      </c>
      <c r="H1744" s="61">
        <f>H1745+H1751</f>
        <v>112346.61599999999</v>
      </c>
      <c r="I1744" s="61">
        <f t="shared" ref="I1744:J1744" si="777">I1745+I1751</f>
        <v>104211.1262</v>
      </c>
      <c r="J1744" s="61">
        <f t="shared" si="777"/>
        <v>100818.34458</v>
      </c>
      <c r="K1744" s="61">
        <f t="shared" si="744"/>
        <v>268.18239623123333</v>
      </c>
      <c r="L1744" s="61">
        <f t="shared" si="745"/>
        <v>89.738657175041226</v>
      </c>
    </row>
    <row r="1745" spans="1:12" ht="30">
      <c r="A1745" s="58" t="s">
        <v>745</v>
      </c>
      <c r="B1745" s="59" t="s">
        <v>738</v>
      </c>
      <c r="C1745" s="59" t="s">
        <v>19</v>
      </c>
      <c r="D1745" s="59" t="s">
        <v>51</v>
      </c>
      <c r="E1745" s="59" t="s">
        <v>746</v>
      </c>
      <c r="F1745" s="60" t="s">
        <v>0</v>
      </c>
      <c r="G1745" s="61">
        <v>2500</v>
      </c>
      <c r="H1745" s="61">
        <f>H1746</f>
        <v>2500</v>
      </c>
      <c r="I1745" s="61">
        <f t="shared" ref="I1745:J1745" si="778">I1746</f>
        <v>1387.0502000000001</v>
      </c>
      <c r="J1745" s="61">
        <f t="shared" si="778"/>
        <v>1387.0502000000001</v>
      </c>
      <c r="K1745" s="61">
        <f t="shared" si="744"/>
        <v>55.482008000000008</v>
      </c>
      <c r="L1745" s="61">
        <f t="shared" si="745"/>
        <v>55.482008000000008</v>
      </c>
    </row>
    <row r="1746" spans="1:12" ht="30">
      <c r="A1746" s="58" t="s">
        <v>747</v>
      </c>
      <c r="B1746" s="59" t="s">
        <v>738</v>
      </c>
      <c r="C1746" s="59" t="s">
        <v>19</v>
      </c>
      <c r="D1746" s="59" t="s">
        <v>51</v>
      </c>
      <c r="E1746" s="59" t="s">
        <v>748</v>
      </c>
      <c r="F1746" s="60" t="s">
        <v>0</v>
      </c>
      <c r="G1746" s="61">
        <v>2500</v>
      </c>
      <c r="H1746" s="61">
        <f>H1747+H1749</f>
        <v>2500</v>
      </c>
      <c r="I1746" s="61">
        <f t="shared" ref="I1746:J1746" si="779">I1747+I1749</f>
        <v>1387.0502000000001</v>
      </c>
      <c r="J1746" s="61">
        <f t="shared" si="779"/>
        <v>1387.0502000000001</v>
      </c>
      <c r="K1746" s="61">
        <f t="shared" si="744"/>
        <v>55.482008000000008</v>
      </c>
      <c r="L1746" s="61">
        <f t="shared" si="745"/>
        <v>55.482008000000008</v>
      </c>
    </row>
    <row r="1747" spans="1:12" ht="30">
      <c r="A1747" s="58" t="s">
        <v>64</v>
      </c>
      <c r="B1747" s="59" t="s">
        <v>738</v>
      </c>
      <c r="C1747" s="59" t="s">
        <v>19</v>
      </c>
      <c r="D1747" s="59" t="s">
        <v>51</v>
      </c>
      <c r="E1747" s="59" t="s">
        <v>748</v>
      </c>
      <c r="F1747" s="59" t="s">
        <v>65</v>
      </c>
      <c r="G1747" s="61">
        <v>500</v>
      </c>
      <c r="H1747" s="61">
        <f>H1748</f>
        <v>500</v>
      </c>
      <c r="I1747" s="61">
        <f t="shared" ref="I1747:J1747" si="780">I1748</f>
        <v>127.58750000000001</v>
      </c>
      <c r="J1747" s="61">
        <f t="shared" si="780"/>
        <v>127.58750000000001</v>
      </c>
      <c r="K1747" s="61">
        <f t="shared" si="744"/>
        <v>25.517499999999998</v>
      </c>
      <c r="L1747" s="61">
        <f t="shared" si="745"/>
        <v>25.517499999999998</v>
      </c>
    </row>
    <row r="1748" spans="1:12" ht="30">
      <c r="A1748" s="58" t="s">
        <v>66</v>
      </c>
      <c r="B1748" s="59" t="s">
        <v>738</v>
      </c>
      <c r="C1748" s="59" t="s">
        <v>19</v>
      </c>
      <c r="D1748" s="59" t="s">
        <v>51</v>
      </c>
      <c r="E1748" s="59" t="s">
        <v>748</v>
      </c>
      <c r="F1748" s="59" t="s">
        <v>67</v>
      </c>
      <c r="G1748" s="61">
        <v>500</v>
      </c>
      <c r="H1748" s="61">
        <v>500</v>
      </c>
      <c r="I1748" s="61">
        <v>127.58750000000001</v>
      </c>
      <c r="J1748" s="61">
        <v>127.58750000000001</v>
      </c>
      <c r="K1748" s="61">
        <f t="shared" si="744"/>
        <v>25.517499999999998</v>
      </c>
      <c r="L1748" s="61">
        <f t="shared" si="745"/>
        <v>25.517499999999998</v>
      </c>
    </row>
    <row r="1749" spans="1:12" ht="15">
      <c r="A1749" s="58" t="s">
        <v>72</v>
      </c>
      <c r="B1749" s="59" t="s">
        <v>738</v>
      </c>
      <c r="C1749" s="59" t="s">
        <v>19</v>
      </c>
      <c r="D1749" s="59" t="s">
        <v>51</v>
      </c>
      <c r="E1749" s="59" t="s">
        <v>748</v>
      </c>
      <c r="F1749" s="59" t="s">
        <v>73</v>
      </c>
      <c r="G1749" s="61">
        <v>2000</v>
      </c>
      <c r="H1749" s="61">
        <f>H1750</f>
        <v>2000</v>
      </c>
      <c r="I1749" s="61">
        <f t="shared" ref="I1749:J1749" si="781">I1750</f>
        <v>1259.4627</v>
      </c>
      <c r="J1749" s="61">
        <f t="shared" si="781"/>
        <v>1259.4627</v>
      </c>
      <c r="K1749" s="61">
        <f t="shared" ref="K1749:K1828" si="782">J1749/G1749*100</f>
        <v>62.973134999999999</v>
      </c>
      <c r="L1749" s="61">
        <f t="shared" ref="L1749:L1828" si="783">J1749/H1749*100</f>
        <v>62.973134999999999</v>
      </c>
    </row>
    <row r="1750" spans="1:12" ht="45">
      <c r="A1750" s="58" t="s">
        <v>222</v>
      </c>
      <c r="B1750" s="59" t="s">
        <v>738</v>
      </c>
      <c r="C1750" s="59" t="s">
        <v>19</v>
      </c>
      <c r="D1750" s="59" t="s">
        <v>51</v>
      </c>
      <c r="E1750" s="59" t="s">
        <v>748</v>
      </c>
      <c r="F1750" s="59" t="s">
        <v>223</v>
      </c>
      <c r="G1750" s="61">
        <v>2000</v>
      </c>
      <c r="H1750" s="61">
        <v>2000</v>
      </c>
      <c r="I1750" s="61">
        <v>1259.4627</v>
      </c>
      <c r="J1750" s="61">
        <v>1259.4627</v>
      </c>
      <c r="K1750" s="61">
        <f t="shared" si="782"/>
        <v>62.973134999999999</v>
      </c>
      <c r="L1750" s="61">
        <f t="shared" si="783"/>
        <v>62.973134999999999</v>
      </c>
    </row>
    <row r="1751" spans="1:12" ht="30">
      <c r="A1751" s="58" t="s">
        <v>749</v>
      </c>
      <c r="B1751" s="59" t="s">
        <v>738</v>
      </c>
      <c r="C1751" s="59" t="s">
        <v>19</v>
      </c>
      <c r="D1751" s="59" t="s">
        <v>51</v>
      </c>
      <c r="E1751" s="59" t="s">
        <v>750</v>
      </c>
      <c r="F1751" s="60" t="s">
        <v>0</v>
      </c>
      <c r="G1751" s="61">
        <v>35093.199999999997</v>
      </c>
      <c r="H1751" s="61">
        <f>H1760+H1763+H1766+H1752</f>
        <v>109846.61599999999</v>
      </c>
      <c r="I1751" s="61">
        <f t="shared" ref="I1751:J1751" si="784">I1760+I1763+I1766+I1752</f>
        <v>102824.076</v>
      </c>
      <c r="J1751" s="61">
        <f t="shared" si="784"/>
        <v>99431.294380000007</v>
      </c>
      <c r="K1751" s="61">
        <f t="shared" si="782"/>
        <v>283.33493206661126</v>
      </c>
      <c r="L1751" s="61">
        <f t="shared" si="783"/>
        <v>90.518304523828036</v>
      </c>
    </row>
    <row r="1752" spans="1:12" s="24" customFormat="1" ht="46.5" customHeight="1">
      <c r="A1752" s="58" t="s">
        <v>1214</v>
      </c>
      <c r="B1752" s="59" t="s">
        <v>738</v>
      </c>
      <c r="C1752" s="59" t="s">
        <v>19</v>
      </c>
      <c r="D1752" s="59" t="s">
        <v>51</v>
      </c>
      <c r="E1752" s="59" t="s">
        <v>1215</v>
      </c>
      <c r="F1752" s="60"/>
      <c r="G1752" s="61"/>
      <c r="H1752" s="61">
        <f>H1753+H1755+H1758</f>
        <v>74753.415999999997</v>
      </c>
      <c r="I1752" s="61">
        <f t="shared" ref="I1752:J1752" si="785">I1753+I1755+I1758</f>
        <v>67753.415999999997</v>
      </c>
      <c r="J1752" s="61">
        <f t="shared" si="785"/>
        <v>65703.089619999999</v>
      </c>
      <c r="K1752" s="61">
        <v>0</v>
      </c>
      <c r="L1752" s="61">
        <f t="shared" si="783"/>
        <v>87.893093233358059</v>
      </c>
    </row>
    <row r="1753" spans="1:12" s="24" customFormat="1" ht="15">
      <c r="A1753" s="58" t="s">
        <v>26</v>
      </c>
      <c r="B1753" s="59" t="s">
        <v>738</v>
      </c>
      <c r="C1753" s="59" t="s">
        <v>19</v>
      </c>
      <c r="D1753" s="59" t="s">
        <v>51</v>
      </c>
      <c r="E1753" s="59" t="s">
        <v>1215</v>
      </c>
      <c r="F1753" s="60">
        <v>500</v>
      </c>
      <c r="G1753" s="61"/>
      <c r="H1753" s="61">
        <f>H1754</f>
        <v>16254.116</v>
      </c>
      <c r="I1753" s="61">
        <f t="shared" ref="I1753:J1753" si="786">I1754</f>
        <v>16254.116</v>
      </c>
      <c r="J1753" s="61">
        <f t="shared" si="786"/>
        <v>14415.765359999999</v>
      </c>
      <c r="K1753" s="61">
        <v>0</v>
      </c>
      <c r="L1753" s="61">
        <f t="shared" si="783"/>
        <v>88.68993773638627</v>
      </c>
    </row>
    <row r="1754" spans="1:12" s="24" customFormat="1" ht="15">
      <c r="A1754" s="58" t="s">
        <v>56</v>
      </c>
      <c r="B1754" s="59" t="s">
        <v>738</v>
      </c>
      <c r="C1754" s="59" t="s">
        <v>19</v>
      </c>
      <c r="D1754" s="59" t="s">
        <v>51</v>
      </c>
      <c r="E1754" s="59" t="s">
        <v>1215</v>
      </c>
      <c r="F1754" s="60">
        <v>520</v>
      </c>
      <c r="G1754" s="61"/>
      <c r="H1754" s="61">
        <v>16254.116</v>
      </c>
      <c r="I1754" s="61">
        <v>16254.116</v>
      </c>
      <c r="J1754" s="61">
        <v>14415.765359999999</v>
      </c>
      <c r="K1754" s="61">
        <v>0</v>
      </c>
      <c r="L1754" s="61">
        <f t="shared" si="783"/>
        <v>88.68993773638627</v>
      </c>
    </row>
    <row r="1755" spans="1:12" s="24" customFormat="1" ht="30">
      <c r="A1755" s="58" t="s">
        <v>82</v>
      </c>
      <c r="B1755" s="59" t="s">
        <v>738</v>
      </c>
      <c r="C1755" s="59" t="s">
        <v>19</v>
      </c>
      <c r="D1755" s="59" t="s">
        <v>51</v>
      </c>
      <c r="E1755" s="59" t="s">
        <v>1215</v>
      </c>
      <c r="F1755" s="59">
        <v>600</v>
      </c>
      <c r="G1755" s="61"/>
      <c r="H1755" s="61">
        <f>H1756+H1757</f>
        <v>32000</v>
      </c>
      <c r="I1755" s="61">
        <f t="shared" ref="I1755:J1755" si="787">I1756+I1757</f>
        <v>32000</v>
      </c>
      <c r="J1755" s="61">
        <f t="shared" si="787"/>
        <v>32000</v>
      </c>
      <c r="K1755" s="61">
        <v>0</v>
      </c>
      <c r="L1755" s="61">
        <f t="shared" si="783"/>
        <v>100</v>
      </c>
    </row>
    <row r="1756" spans="1:12" s="24" customFormat="1" ht="15">
      <c r="A1756" s="58" t="s">
        <v>84</v>
      </c>
      <c r="B1756" s="59" t="s">
        <v>738</v>
      </c>
      <c r="C1756" s="59" t="s">
        <v>19</v>
      </c>
      <c r="D1756" s="59" t="s">
        <v>51</v>
      </c>
      <c r="E1756" s="59" t="s">
        <v>1215</v>
      </c>
      <c r="F1756" s="60">
        <v>620</v>
      </c>
      <c r="G1756" s="61"/>
      <c r="H1756" s="61">
        <v>5000</v>
      </c>
      <c r="I1756" s="61">
        <v>5000</v>
      </c>
      <c r="J1756" s="61">
        <v>5000</v>
      </c>
      <c r="K1756" s="61">
        <v>0</v>
      </c>
      <c r="L1756" s="61">
        <f t="shared" si="783"/>
        <v>100</v>
      </c>
    </row>
    <row r="1757" spans="1:12" s="24" customFormat="1" ht="30">
      <c r="A1757" s="58" t="s">
        <v>196</v>
      </c>
      <c r="B1757" s="59" t="s">
        <v>738</v>
      </c>
      <c r="C1757" s="59" t="s">
        <v>19</v>
      </c>
      <c r="D1757" s="59" t="s">
        <v>51</v>
      </c>
      <c r="E1757" s="59" t="s">
        <v>1215</v>
      </c>
      <c r="F1757" s="59">
        <v>630</v>
      </c>
      <c r="G1757" s="61"/>
      <c r="H1757" s="61">
        <v>27000</v>
      </c>
      <c r="I1757" s="61">
        <v>27000</v>
      </c>
      <c r="J1757" s="61">
        <v>27000</v>
      </c>
      <c r="K1757" s="61">
        <v>0</v>
      </c>
      <c r="L1757" s="61">
        <f t="shared" si="783"/>
        <v>100</v>
      </c>
    </row>
    <row r="1758" spans="1:12" s="24" customFormat="1" ht="15">
      <c r="A1758" s="58" t="s">
        <v>72</v>
      </c>
      <c r="B1758" s="59" t="s">
        <v>738</v>
      </c>
      <c r="C1758" s="59" t="s">
        <v>19</v>
      </c>
      <c r="D1758" s="59" t="s">
        <v>51</v>
      </c>
      <c r="E1758" s="59" t="s">
        <v>1215</v>
      </c>
      <c r="F1758" s="59">
        <v>800</v>
      </c>
      <c r="G1758" s="61"/>
      <c r="H1758" s="61">
        <f>H1759</f>
        <v>26499.3</v>
      </c>
      <c r="I1758" s="61">
        <f t="shared" ref="I1758:J1758" si="788">I1759</f>
        <v>19499.3</v>
      </c>
      <c r="J1758" s="61">
        <f t="shared" si="788"/>
        <v>19287.324260000001</v>
      </c>
      <c r="K1758" s="61">
        <v>0</v>
      </c>
      <c r="L1758" s="61">
        <f t="shared" si="783"/>
        <v>72.784278301691003</v>
      </c>
    </row>
    <row r="1759" spans="1:12" s="24" customFormat="1" ht="45">
      <c r="A1759" s="58" t="s">
        <v>222</v>
      </c>
      <c r="B1759" s="59" t="s">
        <v>738</v>
      </c>
      <c r="C1759" s="59" t="s">
        <v>19</v>
      </c>
      <c r="D1759" s="59" t="s">
        <v>51</v>
      </c>
      <c r="E1759" s="59" t="s">
        <v>1215</v>
      </c>
      <c r="F1759" s="59">
        <v>810</v>
      </c>
      <c r="G1759" s="61"/>
      <c r="H1759" s="61">
        <v>26499.3</v>
      </c>
      <c r="I1759" s="61">
        <v>19499.3</v>
      </c>
      <c r="J1759" s="61">
        <v>19287.324260000001</v>
      </c>
      <c r="K1759" s="61">
        <v>0</v>
      </c>
      <c r="L1759" s="61">
        <f t="shared" si="783"/>
        <v>72.784278301691003</v>
      </c>
    </row>
    <row r="1760" spans="1:12" ht="30">
      <c r="A1760" s="58" t="s">
        <v>76</v>
      </c>
      <c r="B1760" s="59" t="s">
        <v>738</v>
      </c>
      <c r="C1760" s="59" t="s">
        <v>19</v>
      </c>
      <c r="D1760" s="59" t="s">
        <v>51</v>
      </c>
      <c r="E1760" s="59" t="s">
        <v>751</v>
      </c>
      <c r="F1760" s="60" t="s">
        <v>0</v>
      </c>
      <c r="G1760" s="61">
        <v>5627</v>
      </c>
      <c r="H1760" s="61">
        <f>H1761</f>
        <v>5627</v>
      </c>
      <c r="I1760" s="61">
        <f t="shared" ref="I1760:J1761" si="789">I1761</f>
        <v>5627</v>
      </c>
      <c r="J1760" s="61">
        <f t="shared" si="789"/>
        <v>5627</v>
      </c>
      <c r="K1760" s="61">
        <f t="shared" si="782"/>
        <v>100</v>
      </c>
      <c r="L1760" s="61">
        <f t="shared" si="783"/>
        <v>100</v>
      </c>
    </row>
    <row r="1761" spans="1:12" ht="30">
      <c r="A1761" s="58" t="s">
        <v>82</v>
      </c>
      <c r="B1761" s="59" t="s">
        <v>738</v>
      </c>
      <c r="C1761" s="59" t="s">
        <v>19</v>
      </c>
      <c r="D1761" s="59" t="s">
        <v>51</v>
      </c>
      <c r="E1761" s="59" t="s">
        <v>751</v>
      </c>
      <c r="F1761" s="59" t="s">
        <v>83</v>
      </c>
      <c r="G1761" s="61">
        <v>5627</v>
      </c>
      <c r="H1761" s="61">
        <f>H1762</f>
        <v>5627</v>
      </c>
      <c r="I1761" s="61">
        <f t="shared" si="789"/>
        <v>5627</v>
      </c>
      <c r="J1761" s="61">
        <f t="shared" si="789"/>
        <v>5627</v>
      </c>
      <c r="K1761" s="61">
        <f t="shared" si="782"/>
        <v>100</v>
      </c>
      <c r="L1761" s="61">
        <f t="shared" si="783"/>
        <v>100</v>
      </c>
    </row>
    <row r="1762" spans="1:12" ht="15">
      <c r="A1762" s="58" t="s">
        <v>84</v>
      </c>
      <c r="B1762" s="59" t="s">
        <v>738</v>
      </c>
      <c r="C1762" s="59" t="s">
        <v>19</v>
      </c>
      <c r="D1762" s="59" t="s">
        <v>51</v>
      </c>
      <c r="E1762" s="59" t="s">
        <v>751</v>
      </c>
      <c r="F1762" s="59" t="s">
        <v>85</v>
      </c>
      <c r="G1762" s="61">
        <v>5627</v>
      </c>
      <c r="H1762" s="61">
        <v>5627</v>
      </c>
      <c r="I1762" s="61">
        <v>5627</v>
      </c>
      <c r="J1762" s="61">
        <v>5627</v>
      </c>
      <c r="K1762" s="61">
        <f t="shared" si="782"/>
        <v>100</v>
      </c>
      <c r="L1762" s="61">
        <f t="shared" si="783"/>
        <v>100</v>
      </c>
    </row>
    <row r="1763" spans="1:12" ht="30">
      <c r="A1763" s="58" t="s">
        <v>752</v>
      </c>
      <c r="B1763" s="59" t="s">
        <v>738</v>
      </c>
      <c r="C1763" s="59" t="s">
        <v>19</v>
      </c>
      <c r="D1763" s="59" t="s">
        <v>51</v>
      </c>
      <c r="E1763" s="59" t="s">
        <v>753</v>
      </c>
      <c r="F1763" s="60" t="s">
        <v>0</v>
      </c>
      <c r="G1763" s="61">
        <v>3805</v>
      </c>
      <c r="H1763" s="61">
        <f>H1764</f>
        <v>3805</v>
      </c>
      <c r="I1763" s="61">
        <f t="shared" ref="I1763:J1764" si="790">I1764</f>
        <v>3782.46</v>
      </c>
      <c r="J1763" s="61">
        <f t="shared" si="790"/>
        <v>3782.46</v>
      </c>
      <c r="K1763" s="61">
        <f t="shared" si="782"/>
        <v>99.40762155059133</v>
      </c>
      <c r="L1763" s="61">
        <f t="shared" si="783"/>
        <v>99.40762155059133</v>
      </c>
    </row>
    <row r="1764" spans="1:12" ht="30">
      <c r="A1764" s="58" t="s">
        <v>64</v>
      </c>
      <c r="B1764" s="59" t="s">
        <v>738</v>
      </c>
      <c r="C1764" s="59" t="s">
        <v>19</v>
      </c>
      <c r="D1764" s="59" t="s">
        <v>51</v>
      </c>
      <c r="E1764" s="59" t="s">
        <v>753</v>
      </c>
      <c r="F1764" s="59" t="s">
        <v>65</v>
      </c>
      <c r="G1764" s="61">
        <v>3805</v>
      </c>
      <c r="H1764" s="61">
        <f>H1765</f>
        <v>3805</v>
      </c>
      <c r="I1764" s="61">
        <f t="shared" si="790"/>
        <v>3782.46</v>
      </c>
      <c r="J1764" s="61">
        <f t="shared" si="790"/>
        <v>3782.46</v>
      </c>
      <c r="K1764" s="61">
        <f t="shared" si="782"/>
        <v>99.40762155059133</v>
      </c>
      <c r="L1764" s="61">
        <f t="shared" si="783"/>
        <v>99.40762155059133</v>
      </c>
    </row>
    <row r="1765" spans="1:12" ht="30">
      <c r="A1765" s="58" t="s">
        <v>66</v>
      </c>
      <c r="B1765" s="59" t="s">
        <v>738</v>
      </c>
      <c r="C1765" s="59" t="s">
        <v>19</v>
      </c>
      <c r="D1765" s="59" t="s">
        <v>51</v>
      </c>
      <c r="E1765" s="59" t="s">
        <v>753</v>
      </c>
      <c r="F1765" s="59" t="s">
        <v>67</v>
      </c>
      <c r="G1765" s="61">
        <v>3805</v>
      </c>
      <c r="H1765" s="61">
        <v>3805</v>
      </c>
      <c r="I1765" s="61">
        <v>3782.46</v>
      </c>
      <c r="J1765" s="61">
        <v>3782.46</v>
      </c>
      <c r="K1765" s="61">
        <f t="shared" si="782"/>
        <v>99.40762155059133</v>
      </c>
      <c r="L1765" s="61">
        <f t="shared" si="783"/>
        <v>99.40762155059133</v>
      </c>
    </row>
    <row r="1766" spans="1:12" ht="45">
      <c r="A1766" s="58" t="s">
        <v>754</v>
      </c>
      <c r="B1766" s="59" t="s">
        <v>738</v>
      </c>
      <c r="C1766" s="59" t="s">
        <v>19</v>
      </c>
      <c r="D1766" s="59" t="s">
        <v>51</v>
      </c>
      <c r="E1766" s="59" t="s">
        <v>755</v>
      </c>
      <c r="F1766" s="60" t="s">
        <v>0</v>
      </c>
      <c r="G1766" s="61">
        <v>25661.200000000001</v>
      </c>
      <c r="H1766" s="61">
        <f>H1767+H1769+H1772</f>
        <v>25661.200000000001</v>
      </c>
      <c r="I1766" s="61">
        <f t="shared" ref="I1766:J1766" si="791">I1767+I1769+I1772</f>
        <v>25661.200000000001</v>
      </c>
      <c r="J1766" s="61">
        <f t="shared" si="791"/>
        <v>24318.744760000001</v>
      </c>
      <c r="K1766" s="61">
        <f t="shared" si="782"/>
        <v>94.768540676195968</v>
      </c>
      <c r="L1766" s="61">
        <f t="shared" si="783"/>
        <v>94.768540676195968</v>
      </c>
    </row>
    <row r="1767" spans="1:12" ht="15">
      <c r="A1767" s="58" t="s">
        <v>26</v>
      </c>
      <c r="B1767" s="59" t="s">
        <v>738</v>
      </c>
      <c r="C1767" s="59" t="s">
        <v>19</v>
      </c>
      <c r="D1767" s="59" t="s">
        <v>51</v>
      </c>
      <c r="E1767" s="59" t="s">
        <v>755</v>
      </c>
      <c r="F1767" s="59" t="s">
        <v>27</v>
      </c>
      <c r="G1767" s="61">
        <v>14211</v>
      </c>
      <c r="H1767" s="61">
        <f>H1768</f>
        <v>14211</v>
      </c>
      <c r="I1767" s="61">
        <f t="shared" ref="I1767:J1767" si="792">I1768</f>
        <v>14211</v>
      </c>
      <c r="J1767" s="61">
        <f t="shared" si="792"/>
        <v>12868.544760000001</v>
      </c>
      <c r="K1767" s="61">
        <f t="shared" si="782"/>
        <v>90.553407641967496</v>
      </c>
      <c r="L1767" s="61">
        <f t="shared" si="783"/>
        <v>90.553407641967496</v>
      </c>
    </row>
    <row r="1768" spans="1:12" ht="15">
      <c r="A1768" s="58" t="s">
        <v>56</v>
      </c>
      <c r="B1768" s="59" t="s">
        <v>738</v>
      </c>
      <c r="C1768" s="59" t="s">
        <v>19</v>
      </c>
      <c r="D1768" s="59" t="s">
        <v>51</v>
      </c>
      <c r="E1768" s="59" t="s">
        <v>755</v>
      </c>
      <c r="F1768" s="59" t="s">
        <v>57</v>
      </c>
      <c r="G1768" s="61">
        <v>14211</v>
      </c>
      <c r="H1768" s="61">
        <v>14211</v>
      </c>
      <c r="I1768" s="61">
        <v>14211</v>
      </c>
      <c r="J1768" s="61">
        <v>12868.544760000001</v>
      </c>
      <c r="K1768" s="61">
        <f t="shared" si="782"/>
        <v>90.553407641967496</v>
      </c>
      <c r="L1768" s="61">
        <f t="shared" si="783"/>
        <v>90.553407641967496</v>
      </c>
    </row>
    <row r="1769" spans="1:12" ht="30">
      <c r="A1769" s="58" t="s">
        <v>82</v>
      </c>
      <c r="B1769" s="59" t="s">
        <v>738</v>
      </c>
      <c r="C1769" s="59" t="s">
        <v>19</v>
      </c>
      <c r="D1769" s="59" t="s">
        <v>51</v>
      </c>
      <c r="E1769" s="59" t="s">
        <v>755</v>
      </c>
      <c r="F1769" s="59" t="s">
        <v>83</v>
      </c>
      <c r="G1769" s="61">
        <v>6505.2</v>
      </c>
      <c r="H1769" s="61">
        <f>H1770+H1771</f>
        <v>6505.2</v>
      </c>
      <c r="I1769" s="61">
        <f t="shared" ref="I1769:J1769" si="793">I1770+I1771</f>
        <v>6505.2</v>
      </c>
      <c r="J1769" s="61">
        <f t="shared" si="793"/>
        <v>6505.2</v>
      </c>
      <c r="K1769" s="61">
        <f t="shared" si="782"/>
        <v>100</v>
      </c>
      <c r="L1769" s="61">
        <f t="shared" si="783"/>
        <v>100</v>
      </c>
    </row>
    <row r="1770" spans="1:12" ht="15">
      <c r="A1770" s="58" t="s">
        <v>84</v>
      </c>
      <c r="B1770" s="59" t="s">
        <v>738</v>
      </c>
      <c r="C1770" s="59" t="s">
        <v>19</v>
      </c>
      <c r="D1770" s="59" t="s">
        <v>51</v>
      </c>
      <c r="E1770" s="59" t="s">
        <v>755</v>
      </c>
      <c r="F1770" s="59" t="s">
        <v>85</v>
      </c>
      <c r="G1770" s="61">
        <v>1505.2</v>
      </c>
      <c r="H1770" s="61">
        <v>1505.2</v>
      </c>
      <c r="I1770" s="61">
        <v>1505.2</v>
      </c>
      <c r="J1770" s="61">
        <v>1505.2</v>
      </c>
      <c r="K1770" s="61">
        <f t="shared" si="782"/>
        <v>100</v>
      </c>
      <c r="L1770" s="61">
        <f t="shared" si="783"/>
        <v>100</v>
      </c>
    </row>
    <row r="1771" spans="1:12" ht="30">
      <c r="A1771" s="58" t="s">
        <v>196</v>
      </c>
      <c r="B1771" s="59" t="s">
        <v>738</v>
      </c>
      <c r="C1771" s="59" t="s">
        <v>19</v>
      </c>
      <c r="D1771" s="59" t="s">
        <v>51</v>
      </c>
      <c r="E1771" s="59" t="s">
        <v>755</v>
      </c>
      <c r="F1771" s="59" t="s">
        <v>197</v>
      </c>
      <c r="G1771" s="61">
        <v>5000</v>
      </c>
      <c r="H1771" s="61">
        <v>5000</v>
      </c>
      <c r="I1771" s="61">
        <v>5000</v>
      </c>
      <c r="J1771" s="61">
        <v>5000</v>
      </c>
      <c r="K1771" s="61">
        <f t="shared" si="782"/>
        <v>100</v>
      </c>
      <c r="L1771" s="61">
        <f t="shared" si="783"/>
        <v>100</v>
      </c>
    </row>
    <row r="1772" spans="1:12" ht="15">
      <c r="A1772" s="58" t="s">
        <v>72</v>
      </c>
      <c r="B1772" s="59" t="s">
        <v>738</v>
      </c>
      <c r="C1772" s="59" t="s">
        <v>19</v>
      </c>
      <c r="D1772" s="59" t="s">
        <v>51</v>
      </c>
      <c r="E1772" s="59" t="s">
        <v>755</v>
      </c>
      <c r="F1772" s="59" t="s">
        <v>73</v>
      </c>
      <c r="G1772" s="61">
        <v>4945</v>
      </c>
      <c r="H1772" s="61">
        <f>H1773</f>
        <v>4945</v>
      </c>
      <c r="I1772" s="61">
        <f t="shared" ref="I1772:J1772" si="794">I1773</f>
        <v>4945</v>
      </c>
      <c r="J1772" s="61">
        <f t="shared" si="794"/>
        <v>4945</v>
      </c>
      <c r="K1772" s="61">
        <f t="shared" si="782"/>
        <v>100</v>
      </c>
      <c r="L1772" s="61">
        <f t="shared" si="783"/>
        <v>100</v>
      </c>
    </row>
    <row r="1773" spans="1:12" ht="45">
      <c r="A1773" s="58" t="s">
        <v>222</v>
      </c>
      <c r="B1773" s="59" t="s">
        <v>738</v>
      </c>
      <c r="C1773" s="59" t="s">
        <v>19</v>
      </c>
      <c r="D1773" s="59" t="s">
        <v>51</v>
      </c>
      <c r="E1773" s="59" t="s">
        <v>755</v>
      </c>
      <c r="F1773" s="59" t="s">
        <v>223</v>
      </c>
      <c r="G1773" s="61">
        <v>4945</v>
      </c>
      <c r="H1773" s="61">
        <v>4945</v>
      </c>
      <c r="I1773" s="61">
        <v>4945</v>
      </c>
      <c r="J1773" s="61">
        <v>4945</v>
      </c>
      <c r="K1773" s="61">
        <f t="shared" si="782"/>
        <v>100</v>
      </c>
      <c r="L1773" s="61">
        <f t="shared" si="783"/>
        <v>100</v>
      </c>
    </row>
    <row r="1774" spans="1:12" ht="15">
      <c r="A1774" s="66" t="s">
        <v>0</v>
      </c>
      <c r="B1774" s="67" t="s">
        <v>0</v>
      </c>
      <c r="C1774" s="60" t="s">
        <v>0</v>
      </c>
      <c r="D1774" s="60" t="s">
        <v>0</v>
      </c>
      <c r="E1774" s="60" t="s">
        <v>0</v>
      </c>
      <c r="F1774" s="60" t="s">
        <v>0</v>
      </c>
      <c r="G1774" s="68" t="s">
        <v>0</v>
      </c>
      <c r="H1774" s="68"/>
      <c r="I1774" s="68"/>
      <c r="J1774" s="68"/>
      <c r="K1774" s="68"/>
      <c r="L1774" s="68"/>
    </row>
    <row r="1775" spans="1:12" ht="42.75">
      <c r="A1775" s="69" t="s">
        <v>756</v>
      </c>
      <c r="B1775" s="70" t="s">
        <v>757</v>
      </c>
      <c r="C1775" s="60" t="s">
        <v>0</v>
      </c>
      <c r="D1775" s="60" t="s">
        <v>0</v>
      </c>
      <c r="E1775" s="60" t="s">
        <v>0</v>
      </c>
      <c r="F1775" s="60" t="s">
        <v>0</v>
      </c>
      <c r="G1775" s="71">
        <v>11661229.199999999</v>
      </c>
      <c r="H1775" s="71">
        <f>H1776+H1789+H1845+H1865</f>
        <v>12056550.258680003</v>
      </c>
      <c r="I1775" s="71">
        <f>I1776+I1789+I1845+I1865</f>
        <v>11854480.802929999</v>
      </c>
      <c r="J1775" s="71">
        <f>J1776+J1789+J1845+J1865</f>
        <v>11847576.671409998</v>
      </c>
      <c r="K1775" s="71">
        <f t="shared" si="782"/>
        <v>101.59800882234609</v>
      </c>
      <c r="L1775" s="71">
        <f t="shared" si="783"/>
        <v>98.266721551469033</v>
      </c>
    </row>
    <row r="1776" spans="1:12" ht="15">
      <c r="A1776" s="58" t="s">
        <v>16</v>
      </c>
      <c r="B1776" s="59" t="s">
        <v>757</v>
      </c>
      <c r="C1776" s="59" t="s">
        <v>17</v>
      </c>
      <c r="D1776" s="60" t="s">
        <v>0</v>
      </c>
      <c r="E1776" s="60" t="s">
        <v>0</v>
      </c>
      <c r="F1776" s="60" t="s">
        <v>0</v>
      </c>
      <c r="G1776" s="61">
        <v>9948.7999999999993</v>
      </c>
      <c r="H1776" s="61">
        <f>H1777+H1783</f>
        <v>9948.7999999999993</v>
      </c>
      <c r="I1776" s="61">
        <f t="shared" ref="I1776:J1776" si="795">I1777+I1783</f>
        <v>9948.7999999999993</v>
      </c>
      <c r="J1776" s="61">
        <f t="shared" si="795"/>
        <v>9915.6356099999994</v>
      </c>
      <c r="K1776" s="61">
        <f t="shared" si="782"/>
        <v>99.666649344644583</v>
      </c>
      <c r="L1776" s="61">
        <f t="shared" si="783"/>
        <v>99.666649344644583</v>
      </c>
    </row>
    <row r="1777" spans="1:12" ht="45">
      <c r="A1777" s="58" t="s">
        <v>18</v>
      </c>
      <c r="B1777" s="59" t="s">
        <v>757</v>
      </c>
      <c r="C1777" s="59" t="s">
        <v>17</v>
      </c>
      <c r="D1777" s="59" t="s">
        <v>19</v>
      </c>
      <c r="E1777" s="60" t="s">
        <v>0</v>
      </c>
      <c r="F1777" s="60" t="s">
        <v>0</v>
      </c>
      <c r="G1777" s="61">
        <v>9848.7999999999993</v>
      </c>
      <c r="H1777" s="61">
        <f>H1778</f>
        <v>9848.7999999999993</v>
      </c>
      <c r="I1777" s="61">
        <f t="shared" ref="I1777:J1781" si="796">I1778</f>
        <v>9848.7999999999993</v>
      </c>
      <c r="J1777" s="61">
        <f t="shared" si="796"/>
        <v>9815.6356099999994</v>
      </c>
      <c r="K1777" s="61">
        <f t="shared" si="782"/>
        <v>99.663264661684664</v>
      </c>
      <c r="L1777" s="61">
        <f t="shared" si="783"/>
        <v>99.663264661684664</v>
      </c>
    </row>
    <row r="1778" spans="1:12" ht="45">
      <c r="A1778" s="58" t="s">
        <v>758</v>
      </c>
      <c r="B1778" s="59" t="s">
        <v>757</v>
      </c>
      <c r="C1778" s="59" t="s">
        <v>17</v>
      </c>
      <c r="D1778" s="59" t="s">
        <v>19</v>
      </c>
      <c r="E1778" s="59" t="s">
        <v>759</v>
      </c>
      <c r="F1778" s="60" t="s">
        <v>0</v>
      </c>
      <c r="G1778" s="61">
        <v>9848.7999999999993</v>
      </c>
      <c r="H1778" s="61">
        <f>H1779</f>
        <v>9848.7999999999993</v>
      </c>
      <c r="I1778" s="61">
        <f t="shared" si="796"/>
        <v>9848.7999999999993</v>
      </c>
      <c r="J1778" s="61">
        <f t="shared" si="796"/>
        <v>9815.6356099999994</v>
      </c>
      <c r="K1778" s="61">
        <f t="shared" si="782"/>
        <v>99.663264661684664</v>
      </c>
      <c r="L1778" s="61">
        <f t="shared" si="783"/>
        <v>99.663264661684664</v>
      </c>
    </row>
    <row r="1779" spans="1:12" ht="30">
      <c r="A1779" s="58" t="s">
        <v>760</v>
      </c>
      <c r="B1779" s="59" t="s">
        <v>757</v>
      </c>
      <c r="C1779" s="59" t="s">
        <v>17</v>
      </c>
      <c r="D1779" s="59" t="s">
        <v>19</v>
      </c>
      <c r="E1779" s="59" t="s">
        <v>761</v>
      </c>
      <c r="F1779" s="60" t="s">
        <v>0</v>
      </c>
      <c r="G1779" s="61">
        <v>9848.7999999999993</v>
      </c>
      <c r="H1779" s="61">
        <f>H1780</f>
        <v>9848.7999999999993</v>
      </c>
      <c r="I1779" s="61">
        <f t="shared" si="796"/>
        <v>9848.7999999999993</v>
      </c>
      <c r="J1779" s="61">
        <f t="shared" si="796"/>
        <v>9815.6356099999994</v>
      </c>
      <c r="K1779" s="61">
        <f t="shared" si="782"/>
        <v>99.663264661684664</v>
      </c>
      <c r="L1779" s="61">
        <f t="shared" si="783"/>
        <v>99.663264661684664</v>
      </c>
    </row>
    <row r="1780" spans="1:12" ht="30">
      <c r="A1780" s="58" t="s">
        <v>762</v>
      </c>
      <c r="B1780" s="59" t="s">
        <v>757</v>
      </c>
      <c r="C1780" s="59" t="s">
        <v>17</v>
      </c>
      <c r="D1780" s="59" t="s">
        <v>19</v>
      </c>
      <c r="E1780" s="59" t="s">
        <v>763</v>
      </c>
      <c r="F1780" s="60" t="s">
        <v>0</v>
      </c>
      <c r="G1780" s="61">
        <v>9848.7999999999993</v>
      </c>
      <c r="H1780" s="61">
        <f>H1781</f>
        <v>9848.7999999999993</v>
      </c>
      <c r="I1780" s="61">
        <f t="shared" si="796"/>
        <v>9848.7999999999993</v>
      </c>
      <c r="J1780" s="61">
        <f t="shared" si="796"/>
        <v>9815.6356099999994</v>
      </c>
      <c r="K1780" s="61">
        <f t="shared" si="782"/>
        <v>99.663264661684664</v>
      </c>
      <c r="L1780" s="61">
        <f t="shared" si="783"/>
        <v>99.663264661684664</v>
      </c>
    </row>
    <row r="1781" spans="1:12" ht="15">
      <c r="A1781" s="58" t="s">
        <v>26</v>
      </c>
      <c r="B1781" s="59" t="s">
        <v>757</v>
      </c>
      <c r="C1781" s="59" t="s">
        <v>17</v>
      </c>
      <c r="D1781" s="59" t="s">
        <v>19</v>
      </c>
      <c r="E1781" s="59" t="s">
        <v>763</v>
      </c>
      <c r="F1781" s="59" t="s">
        <v>27</v>
      </c>
      <c r="G1781" s="61">
        <v>9848.7999999999993</v>
      </c>
      <c r="H1781" s="61">
        <f>H1782</f>
        <v>9848.7999999999993</v>
      </c>
      <c r="I1781" s="61">
        <f t="shared" si="796"/>
        <v>9848.7999999999993</v>
      </c>
      <c r="J1781" s="61">
        <f t="shared" si="796"/>
        <v>9815.6356099999994</v>
      </c>
      <c r="K1781" s="61">
        <f t="shared" si="782"/>
        <v>99.663264661684664</v>
      </c>
      <c r="L1781" s="61">
        <f t="shared" si="783"/>
        <v>99.663264661684664</v>
      </c>
    </row>
    <row r="1782" spans="1:12" ht="15">
      <c r="A1782" s="58" t="s">
        <v>28</v>
      </c>
      <c r="B1782" s="59" t="s">
        <v>757</v>
      </c>
      <c r="C1782" s="59" t="s">
        <v>17</v>
      </c>
      <c r="D1782" s="59" t="s">
        <v>19</v>
      </c>
      <c r="E1782" s="59" t="s">
        <v>763</v>
      </c>
      <c r="F1782" s="59" t="s">
        <v>29</v>
      </c>
      <c r="G1782" s="61">
        <v>9848.7999999999993</v>
      </c>
      <c r="H1782" s="61">
        <v>9848.7999999999993</v>
      </c>
      <c r="I1782" s="61">
        <v>9848.7999999999993</v>
      </c>
      <c r="J1782" s="61">
        <v>9815.6356099999994</v>
      </c>
      <c r="K1782" s="61">
        <f t="shared" si="782"/>
        <v>99.663264661684664</v>
      </c>
      <c r="L1782" s="61">
        <f t="shared" si="783"/>
        <v>99.663264661684664</v>
      </c>
    </row>
    <row r="1783" spans="1:12" ht="15">
      <c r="A1783" s="58" t="s">
        <v>361</v>
      </c>
      <c r="B1783" s="59" t="s">
        <v>757</v>
      </c>
      <c r="C1783" s="59" t="s">
        <v>17</v>
      </c>
      <c r="D1783" s="59" t="s">
        <v>362</v>
      </c>
      <c r="E1783" s="60" t="s">
        <v>0</v>
      </c>
      <c r="F1783" s="60" t="s">
        <v>0</v>
      </c>
      <c r="G1783" s="61">
        <v>100</v>
      </c>
      <c r="H1783" s="61">
        <f>H1784</f>
        <v>100</v>
      </c>
      <c r="I1783" s="61">
        <f t="shared" ref="I1783:J1786" si="797">I1784</f>
        <v>100</v>
      </c>
      <c r="J1783" s="61">
        <f t="shared" si="797"/>
        <v>100</v>
      </c>
      <c r="K1783" s="61">
        <f t="shared" si="782"/>
        <v>100</v>
      </c>
      <c r="L1783" s="61">
        <f t="shared" si="783"/>
        <v>100</v>
      </c>
    </row>
    <row r="1784" spans="1:12" ht="45">
      <c r="A1784" s="58" t="s">
        <v>387</v>
      </c>
      <c r="B1784" s="59" t="s">
        <v>757</v>
      </c>
      <c r="C1784" s="59" t="s">
        <v>17</v>
      </c>
      <c r="D1784" s="59" t="s">
        <v>362</v>
      </c>
      <c r="E1784" s="59" t="s">
        <v>388</v>
      </c>
      <c r="F1784" s="60" t="s">
        <v>0</v>
      </c>
      <c r="G1784" s="61">
        <v>100</v>
      </c>
      <c r="H1784" s="61">
        <f>H1785</f>
        <v>100</v>
      </c>
      <c r="I1784" s="61">
        <f t="shared" si="797"/>
        <v>100</v>
      </c>
      <c r="J1784" s="61">
        <f t="shared" si="797"/>
        <v>100</v>
      </c>
      <c r="K1784" s="61">
        <f t="shared" si="782"/>
        <v>100</v>
      </c>
      <c r="L1784" s="61">
        <f t="shared" si="783"/>
        <v>100</v>
      </c>
    </row>
    <row r="1785" spans="1:12" ht="30">
      <c r="A1785" s="58" t="s">
        <v>394</v>
      </c>
      <c r="B1785" s="59" t="s">
        <v>757</v>
      </c>
      <c r="C1785" s="59" t="s">
        <v>17</v>
      </c>
      <c r="D1785" s="59" t="s">
        <v>362</v>
      </c>
      <c r="E1785" s="59" t="s">
        <v>764</v>
      </c>
      <c r="F1785" s="60" t="s">
        <v>0</v>
      </c>
      <c r="G1785" s="61">
        <v>100</v>
      </c>
      <c r="H1785" s="61">
        <f>H1786</f>
        <v>100</v>
      </c>
      <c r="I1785" s="61">
        <f t="shared" si="797"/>
        <v>100</v>
      </c>
      <c r="J1785" s="61">
        <f t="shared" si="797"/>
        <v>100</v>
      </c>
      <c r="K1785" s="61">
        <f t="shared" si="782"/>
        <v>100</v>
      </c>
      <c r="L1785" s="61">
        <f t="shared" si="783"/>
        <v>100</v>
      </c>
    </row>
    <row r="1786" spans="1:12" ht="30">
      <c r="A1786" s="58" t="s">
        <v>64</v>
      </c>
      <c r="B1786" s="59" t="s">
        <v>757</v>
      </c>
      <c r="C1786" s="59" t="s">
        <v>17</v>
      </c>
      <c r="D1786" s="59" t="s">
        <v>362</v>
      </c>
      <c r="E1786" s="59" t="s">
        <v>764</v>
      </c>
      <c r="F1786" s="59" t="s">
        <v>65</v>
      </c>
      <c r="G1786" s="61">
        <v>100</v>
      </c>
      <c r="H1786" s="61">
        <f>H1787</f>
        <v>100</v>
      </c>
      <c r="I1786" s="61">
        <f t="shared" si="797"/>
        <v>100</v>
      </c>
      <c r="J1786" s="61">
        <f t="shared" si="797"/>
        <v>100</v>
      </c>
      <c r="K1786" s="61">
        <f t="shared" si="782"/>
        <v>100</v>
      </c>
      <c r="L1786" s="61">
        <f t="shared" si="783"/>
        <v>100</v>
      </c>
    </row>
    <row r="1787" spans="1:12" ht="30">
      <c r="A1787" s="58" t="s">
        <v>66</v>
      </c>
      <c r="B1787" s="59" t="s">
        <v>757</v>
      </c>
      <c r="C1787" s="59" t="s">
        <v>17</v>
      </c>
      <c r="D1787" s="59" t="s">
        <v>362</v>
      </c>
      <c r="E1787" s="59" t="s">
        <v>764</v>
      </c>
      <c r="F1787" s="59" t="s">
        <v>67</v>
      </c>
      <c r="G1787" s="61">
        <v>100</v>
      </c>
      <c r="H1787" s="61">
        <v>100</v>
      </c>
      <c r="I1787" s="61">
        <v>100</v>
      </c>
      <c r="J1787" s="61">
        <v>100</v>
      </c>
      <c r="K1787" s="61">
        <f t="shared" si="782"/>
        <v>100</v>
      </c>
      <c r="L1787" s="61">
        <f t="shared" si="783"/>
        <v>100</v>
      </c>
    </row>
    <row r="1788" spans="1:12" ht="15">
      <c r="A1788" s="62" t="s">
        <v>0</v>
      </c>
      <c r="B1788" s="60" t="s">
        <v>0</v>
      </c>
      <c r="C1788" s="60" t="s">
        <v>0</v>
      </c>
      <c r="D1788" s="60" t="s">
        <v>0</v>
      </c>
      <c r="E1788" s="60" t="s">
        <v>0</v>
      </c>
      <c r="F1788" s="60" t="s">
        <v>0</v>
      </c>
      <c r="G1788" s="63" t="s">
        <v>0</v>
      </c>
      <c r="H1788" s="63"/>
      <c r="I1788" s="63"/>
      <c r="J1788" s="63"/>
      <c r="K1788" s="63"/>
      <c r="L1788" s="63"/>
    </row>
    <row r="1789" spans="1:12" ht="15">
      <c r="A1789" s="58" t="s">
        <v>30</v>
      </c>
      <c r="B1789" s="59" t="s">
        <v>757</v>
      </c>
      <c r="C1789" s="59" t="s">
        <v>19</v>
      </c>
      <c r="D1789" s="60" t="s">
        <v>0</v>
      </c>
      <c r="E1789" s="60" t="s">
        <v>0</v>
      </c>
      <c r="F1789" s="60" t="s">
        <v>0</v>
      </c>
      <c r="G1789" s="61">
        <v>442441.7</v>
      </c>
      <c r="H1789" s="61">
        <f>H1790</f>
        <v>459557.7487</v>
      </c>
      <c r="I1789" s="61">
        <f t="shared" ref="I1789:J1789" si="798">I1790</f>
        <v>441834.2487</v>
      </c>
      <c r="J1789" s="61">
        <f t="shared" si="798"/>
        <v>440423.31546999997</v>
      </c>
      <c r="K1789" s="61">
        <f t="shared" si="782"/>
        <v>99.543807798858012</v>
      </c>
      <c r="L1789" s="61">
        <f t="shared" si="783"/>
        <v>95.836337591058438</v>
      </c>
    </row>
    <row r="1790" spans="1:12" ht="15">
      <c r="A1790" s="58" t="s">
        <v>234</v>
      </c>
      <c r="B1790" s="59" t="s">
        <v>757</v>
      </c>
      <c r="C1790" s="59" t="s">
        <v>19</v>
      </c>
      <c r="D1790" s="59" t="s">
        <v>17</v>
      </c>
      <c r="E1790" s="60" t="s">
        <v>0</v>
      </c>
      <c r="F1790" s="60" t="s">
        <v>0</v>
      </c>
      <c r="G1790" s="61">
        <v>442441.7</v>
      </c>
      <c r="H1790" s="61">
        <f>H1791+H1802</f>
        <v>459557.7487</v>
      </c>
      <c r="I1790" s="61">
        <f t="shared" ref="I1790:J1790" si="799">I1791+I1802</f>
        <v>441834.2487</v>
      </c>
      <c r="J1790" s="61">
        <f t="shared" si="799"/>
        <v>440423.31546999997</v>
      </c>
      <c r="K1790" s="61">
        <f t="shared" si="782"/>
        <v>99.543807798858012</v>
      </c>
      <c r="L1790" s="61">
        <f t="shared" si="783"/>
        <v>95.836337591058438</v>
      </c>
    </row>
    <row r="1791" spans="1:12" ht="45">
      <c r="A1791" s="58" t="s">
        <v>300</v>
      </c>
      <c r="B1791" s="59" t="s">
        <v>757</v>
      </c>
      <c r="C1791" s="59" t="s">
        <v>19</v>
      </c>
      <c r="D1791" s="59" t="s">
        <v>17</v>
      </c>
      <c r="E1791" s="59" t="s">
        <v>301</v>
      </c>
      <c r="F1791" s="60" t="s">
        <v>0</v>
      </c>
      <c r="G1791" s="61">
        <v>1981</v>
      </c>
      <c r="H1791" s="61">
        <f>H1792</f>
        <v>3181</v>
      </c>
      <c r="I1791" s="61">
        <f t="shared" ref="I1791:J1800" si="800">I1792</f>
        <v>3181</v>
      </c>
      <c r="J1791" s="61">
        <f t="shared" si="800"/>
        <v>3017.6278899999998</v>
      </c>
      <c r="K1791" s="61">
        <f t="shared" si="782"/>
        <v>152.32851539626452</v>
      </c>
      <c r="L1791" s="61">
        <f t="shared" si="783"/>
        <v>94.864127318453313</v>
      </c>
    </row>
    <row r="1792" spans="1:12" ht="15">
      <c r="A1792" s="58" t="s">
        <v>302</v>
      </c>
      <c r="B1792" s="59" t="s">
        <v>757</v>
      </c>
      <c r="C1792" s="59" t="s">
        <v>19</v>
      </c>
      <c r="D1792" s="59" t="s">
        <v>17</v>
      </c>
      <c r="E1792" s="59" t="s">
        <v>303</v>
      </c>
      <c r="F1792" s="60" t="s">
        <v>0</v>
      </c>
      <c r="G1792" s="61">
        <v>1981</v>
      </c>
      <c r="H1792" s="61">
        <f>H1799+H1793+H1796</f>
        <v>3181</v>
      </c>
      <c r="I1792" s="61">
        <f t="shared" ref="I1792:J1792" si="801">I1799+I1793+I1796</f>
        <v>3181</v>
      </c>
      <c r="J1792" s="61">
        <f t="shared" si="801"/>
        <v>3017.6278899999998</v>
      </c>
      <c r="K1792" s="61">
        <f t="shared" si="782"/>
        <v>152.32851539626452</v>
      </c>
      <c r="L1792" s="61">
        <f t="shared" si="783"/>
        <v>94.864127318453313</v>
      </c>
    </row>
    <row r="1793" spans="1:12" s="24" customFormat="1" ht="33" customHeight="1">
      <c r="A1793" s="58" t="s">
        <v>1146</v>
      </c>
      <c r="B1793" s="59" t="s">
        <v>757</v>
      </c>
      <c r="C1793" s="59" t="s">
        <v>19</v>
      </c>
      <c r="D1793" s="59" t="s">
        <v>17</v>
      </c>
      <c r="E1793" s="59" t="s">
        <v>1145</v>
      </c>
      <c r="F1793" s="60"/>
      <c r="G1793" s="61"/>
      <c r="H1793" s="61">
        <f>H1794</f>
        <v>1200</v>
      </c>
      <c r="I1793" s="61">
        <f t="shared" ref="I1793:J1794" si="802">I1794</f>
        <v>1200</v>
      </c>
      <c r="J1793" s="61">
        <f t="shared" si="802"/>
        <v>1174.18362</v>
      </c>
      <c r="K1793" s="61">
        <v>0</v>
      </c>
      <c r="L1793" s="61">
        <f t="shared" ref="L1793:L1798" si="803">J1793/H1793*100</f>
        <v>97.848635000000002</v>
      </c>
    </row>
    <row r="1794" spans="1:12" s="24" customFormat="1" ht="30">
      <c r="A1794" s="58" t="s">
        <v>64</v>
      </c>
      <c r="B1794" s="59" t="s">
        <v>757</v>
      </c>
      <c r="C1794" s="59" t="s">
        <v>19</v>
      </c>
      <c r="D1794" s="59" t="s">
        <v>17</v>
      </c>
      <c r="E1794" s="59" t="s">
        <v>1145</v>
      </c>
      <c r="F1794" s="59">
        <v>200</v>
      </c>
      <c r="G1794" s="61"/>
      <c r="H1794" s="61">
        <f>H1795</f>
        <v>1200</v>
      </c>
      <c r="I1794" s="61">
        <f t="shared" si="802"/>
        <v>1200</v>
      </c>
      <c r="J1794" s="61">
        <f t="shared" si="802"/>
        <v>1174.18362</v>
      </c>
      <c r="K1794" s="61">
        <v>0</v>
      </c>
      <c r="L1794" s="61">
        <f t="shared" si="803"/>
        <v>97.848635000000002</v>
      </c>
    </row>
    <row r="1795" spans="1:12" s="24" customFormat="1" ht="30">
      <c r="A1795" s="58" t="s">
        <v>66</v>
      </c>
      <c r="B1795" s="59" t="s">
        <v>757</v>
      </c>
      <c r="C1795" s="59" t="s">
        <v>19</v>
      </c>
      <c r="D1795" s="59" t="s">
        <v>17</v>
      </c>
      <c r="E1795" s="59" t="s">
        <v>1145</v>
      </c>
      <c r="F1795" s="59">
        <v>240</v>
      </c>
      <c r="G1795" s="61"/>
      <c r="H1795" s="61">
        <v>1200</v>
      </c>
      <c r="I1795" s="61">
        <v>1200</v>
      </c>
      <c r="J1795" s="61">
        <v>1174.18362</v>
      </c>
      <c r="K1795" s="61">
        <v>0</v>
      </c>
      <c r="L1795" s="61">
        <f t="shared" si="803"/>
        <v>97.848635000000002</v>
      </c>
    </row>
    <row r="1796" spans="1:12" s="24" customFormat="1" ht="45">
      <c r="A1796" s="58" t="s">
        <v>1216</v>
      </c>
      <c r="B1796" s="59" t="s">
        <v>757</v>
      </c>
      <c r="C1796" s="59" t="s">
        <v>19</v>
      </c>
      <c r="D1796" s="59" t="s">
        <v>17</v>
      </c>
      <c r="E1796" s="59" t="s">
        <v>370</v>
      </c>
      <c r="F1796" s="60"/>
      <c r="G1796" s="61"/>
      <c r="H1796" s="61">
        <f>H1797</f>
        <v>1981</v>
      </c>
      <c r="I1796" s="61">
        <f t="shared" ref="I1796:J1797" si="804">I1797</f>
        <v>1981</v>
      </c>
      <c r="J1796" s="61">
        <f t="shared" si="804"/>
        <v>1843.44427</v>
      </c>
      <c r="K1796" s="61">
        <v>0</v>
      </c>
      <c r="L1796" s="61">
        <f t="shared" si="803"/>
        <v>93.056247854618874</v>
      </c>
    </row>
    <row r="1797" spans="1:12" s="24" customFormat="1" ht="30">
      <c r="A1797" s="58" t="s">
        <v>64</v>
      </c>
      <c r="B1797" s="59" t="s">
        <v>757</v>
      </c>
      <c r="C1797" s="59" t="s">
        <v>19</v>
      </c>
      <c r="D1797" s="59" t="s">
        <v>17</v>
      </c>
      <c r="E1797" s="59" t="s">
        <v>370</v>
      </c>
      <c r="F1797" s="59">
        <v>200</v>
      </c>
      <c r="G1797" s="61"/>
      <c r="H1797" s="61">
        <f>H1798</f>
        <v>1981</v>
      </c>
      <c r="I1797" s="61">
        <f t="shared" si="804"/>
        <v>1981</v>
      </c>
      <c r="J1797" s="61">
        <f t="shared" si="804"/>
        <v>1843.44427</v>
      </c>
      <c r="K1797" s="61">
        <v>0</v>
      </c>
      <c r="L1797" s="61">
        <f t="shared" si="803"/>
        <v>93.056247854618874</v>
      </c>
    </row>
    <row r="1798" spans="1:12" s="24" customFormat="1" ht="30">
      <c r="A1798" s="58" t="s">
        <v>66</v>
      </c>
      <c r="B1798" s="59" t="s">
        <v>757</v>
      </c>
      <c r="C1798" s="59" t="s">
        <v>19</v>
      </c>
      <c r="D1798" s="59" t="s">
        <v>17</v>
      </c>
      <c r="E1798" s="59" t="s">
        <v>370</v>
      </c>
      <c r="F1798" s="59">
        <v>240</v>
      </c>
      <c r="G1798" s="61"/>
      <c r="H1798" s="61">
        <v>1981</v>
      </c>
      <c r="I1798" s="61">
        <v>1981</v>
      </c>
      <c r="J1798" s="61">
        <v>1843.44427</v>
      </c>
      <c r="K1798" s="61">
        <v>0</v>
      </c>
      <c r="L1798" s="61">
        <f t="shared" si="803"/>
        <v>93.056247854618874</v>
      </c>
    </row>
    <row r="1799" spans="1:12" ht="30">
      <c r="A1799" s="58" t="s">
        <v>76</v>
      </c>
      <c r="B1799" s="59" t="s">
        <v>757</v>
      </c>
      <c r="C1799" s="59" t="s">
        <v>19</v>
      </c>
      <c r="D1799" s="59" t="s">
        <v>17</v>
      </c>
      <c r="E1799" s="59" t="s">
        <v>765</v>
      </c>
      <c r="F1799" s="60" t="s">
        <v>0</v>
      </c>
      <c r="G1799" s="61">
        <v>1981</v>
      </c>
      <c r="H1799" s="61">
        <f>H1800</f>
        <v>0</v>
      </c>
      <c r="I1799" s="61">
        <f t="shared" si="800"/>
        <v>0</v>
      </c>
      <c r="J1799" s="61">
        <f t="shared" si="800"/>
        <v>0</v>
      </c>
      <c r="K1799" s="61">
        <f t="shared" si="782"/>
        <v>0</v>
      </c>
      <c r="L1799" s="61">
        <v>0</v>
      </c>
    </row>
    <row r="1800" spans="1:12" ht="30">
      <c r="A1800" s="58" t="s">
        <v>64</v>
      </c>
      <c r="B1800" s="59" t="s">
        <v>757</v>
      </c>
      <c r="C1800" s="59" t="s">
        <v>19</v>
      </c>
      <c r="D1800" s="59" t="s">
        <v>17</v>
      </c>
      <c r="E1800" s="59" t="s">
        <v>765</v>
      </c>
      <c r="F1800" s="59" t="s">
        <v>65</v>
      </c>
      <c r="G1800" s="61">
        <v>1981</v>
      </c>
      <c r="H1800" s="61">
        <f>H1801</f>
        <v>0</v>
      </c>
      <c r="I1800" s="61">
        <f t="shared" si="800"/>
        <v>0</v>
      </c>
      <c r="J1800" s="61">
        <f t="shared" si="800"/>
        <v>0</v>
      </c>
      <c r="K1800" s="61">
        <f t="shared" si="782"/>
        <v>0</v>
      </c>
      <c r="L1800" s="61">
        <v>0</v>
      </c>
    </row>
    <row r="1801" spans="1:12" ht="30">
      <c r="A1801" s="58" t="s">
        <v>66</v>
      </c>
      <c r="B1801" s="59" t="s">
        <v>757</v>
      </c>
      <c r="C1801" s="59" t="s">
        <v>19</v>
      </c>
      <c r="D1801" s="59" t="s">
        <v>17</v>
      </c>
      <c r="E1801" s="59" t="s">
        <v>765</v>
      </c>
      <c r="F1801" s="59" t="s">
        <v>67</v>
      </c>
      <c r="G1801" s="61">
        <v>1981</v>
      </c>
      <c r="H1801" s="61">
        <v>0</v>
      </c>
      <c r="I1801" s="61">
        <v>0</v>
      </c>
      <c r="J1801" s="61">
        <v>0</v>
      </c>
      <c r="K1801" s="61">
        <v>0</v>
      </c>
      <c r="L1801" s="61">
        <v>0</v>
      </c>
    </row>
    <row r="1802" spans="1:12" ht="45">
      <c r="A1802" s="58" t="s">
        <v>758</v>
      </c>
      <c r="B1802" s="59" t="s">
        <v>757</v>
      </c>
      <c r="C1802" s="59" t="s">
        <v>19</v>
      </c>
      <c r="D1802" s="59" t="s">
        <v>17</v>
      </c>
      <c r="E1802" s="59" t="s">
        <v>759</v>
      </c>
      <c r="F1802" s="60" t="s">
        <v>0</v>
      </c>
      <c r="G1802" s="61">
        <v>440460.7</v>
      </c>
      <c r="H1802" s="61">
        <f>H1803+H1834</f>
        <v>456376.7487</v>
      </c>
      <c r="I1802" s="61">
        <f t="shared" ref="I1802:J1802" si="805">I1803+I1834</f>
        <v>438653.2487</v>
      </c>
      <c r="J1802" s="61">
        <f t="shared" si="805"/>
        <v>437405.68757999997</v>
      </c>
      <c r="K1802" s="61">
        <f t="shared" si="782"/>
        <v>99.306405220715476</v>
      </c>
      <c r="L1802" s="61">
        <f t="shared" si="783"/>
        <v>95.843114011824753</v>
      </c>
    </row>
    <row r="1803" spans="1:12" ht="30">
      <c r="A1803" s="58" t="s">
        <v>766</v>
      </c>
      <c r="B1803" s="59" t="s">
        <v>757</v>
      </c>
      <c r="C1803" s="59" t="s">
        <v>19</v>
      </c>
      <c r="D1803" s="59" t="s">
        <v>17</v>
      </c>
      <c r="E1803" s="59" t="s">
        <v>767</v>
      </c>
      <c r="F1803" s="60" t="s">
        <v>0</v>
      </c>
      <c r="G1803" s="61">
        <v>434009.2</v>
      </c>
      <c r="H1803" s="61">
        <f>H1804+H1814+H1817+H1827</f>
        <v>433876.7487</v>
      </c>
      <c r="I1803" s="61">
        <f t="shared" ref="I1803:J1803" si="806">I1804+I1814+I1817+I1827</f>
        <v>433876.7487</v>
      </c>
      <c r="J1803" s="61">
        <f t="shared" si="806"/>
        <v>432629.22203999996</v>
      </c>
      <c r="K1803" s="61">
        <f t="shared" si="782"/>
        <v>99.682039468287755</v>
      </c>
      <c r="L1803" s="61">
        <f t="shared" si="783"/>
        <v>99.712469805368016</v>
      </c>
    </row>
    <row r="1804" spans="1:12" ht="30">
      <c r="A1804" s="58" t="s">
        <v>58</v>
      </c>
      <c r="B1804" s="59" t="s">
        <v>757</v>
      </c>
      <c r="C1804" s="59" t="s">
        <v>19</v>
      </c>
      <c r="D1804" s="59" t="s">
        <v>17</v>
      </c>
      <c r="E1804" s="59" t="s">
        <v>768</v>
      </c>
      <c r="F1804" s="60" t="s">
        <v>0</v>
      </c>
      <c r="G1804" s="61">
        <v>99676.5</v>
      </c>
      <c r="H1804" s="61">
        <f>H1805+H1807+H1809+H1811</f>
        <v>99544.004489999992</v>
      </c>
      <c r="I1804" s="61">
        <f t="shared" ref="I1804:J1804" si="807">I1805+I1807+I1809+I1811</f>
        <v>99544.004489999992</v>
      </c>
      <c r="J1804" s="61">
        <f t="shared" si="807"/>
        <v>98870.577769999989</v>
      </c>
      <c r="K1804" s="61">
        <f t="shared" si="782"/>
        <v>99.191462150055415</v>
      </c>
      <c r="L1804" s="61">
        <f t="shared" si="783"/>
        <v>99.323488417559432</v>
      </c>
    </row>
    <row r="1805" spans="1:12" ht="60">
      <c r="A1805" s="58" t="s">
        <v>60</v>
      </c>
      <c r="B1805" s="59" t="s">
        <v>757</v>
      </c>
      <c r="C1805" s="59" t="s">
        <v>19</v>
      </c>
      <c r="D1805" s="59" t="s">
        <v>17</v>
      </c>
      <c r="E1805" s="59" t="s">
        <v>768</v>
      </c>
      <c r="F1805" s="59" t="s">
        <v>61</v>
      </c>
      <c r="G1805" s="61">
        <v>94861.4</v>
      </c>
      <c r="H1805" s="61">
        <f>H1806</f>
        <v>94858.599999999991</v>
      </c>
      <c r="I1805" s="61">
        <f t="shared" ref="I1805:J1805" si="808">I1806</f>
        <v>94858.599999999991</v>
      </c>
      <c r="J1805" s="61">
        <f t="shared" si="808"/>
        <v>94224.627939999991</v>
      </c>
      <c r="K1805" s="61">
        <f t="shared" si="782"/>
        <v>99.328734279696491</v>
      </c>
      <c r="L1805" s="61">
        <f t="shared" si="783"/>
        <v>99.331666227416378</v>
      </c>
    </row>
    <row r="1806" spans="1:12" ht="30">
      <c r="A1806" s="58" t="s">
        <v>62</v>
      </c>
      <c r="B1806" s="59" t="s">
        <v>757</v>
      </c>
      <c r="C1806" s="59" t="s">
        <v>19</v>
      </c>
      <c r="D1806" s="59" t="s">
        <v>17</v>
      </c>
      <c r="E1806" s="59" t="s">
        <v>768</v>
      </c>
      <c r="F1806" s="59" t="s">
        <v>63</v>
      </c>
      <c r="G1806" s="61">
        <v>94861.4</v>
      </c>
      <c r="H1806" s="61">
        <f>69698.9+4102.5+21057.2</f>
        <v>94858.599999999991</v>
      </c>
      <c r="I1806" s="61">
        <f>69698.9+4102.5+21057.2</f>
        <v>94858.599999999991</v>
      </c>
      <c r="J1806" s="61">
        <f>69698.9+4088.94802+20436.77992</f>
        <v>94224.627939999991</v>
      </c>
      <c r="K1806" s="61">
        <f t="shared" si="782"/>
        <v>99.328734279696491</v>
      </c>
      <c r="L1806" s="61">
        <f t="shared" si="783"/>
        <v>99.331666227416378</v>
      </c>
    </row>
    <row r="1807" spans="1:12" ht="30">
      <c r="A1807" s="58" t="s">
        <v>64</v>
      </c>
      <c r="B1807" s="59" t="s">
        <v>757</v>
      </c>
      <c r="C1807" s="59" t="s">
        <v>19</v>
      </c>
      <c r="D1807" s="59" t="s">
        <v>17</v>
      </c>
      <c r="E1807" s="59" t="s">
        <v>768</v>
      </c>
      <c r="F1807" s="59" t="s">
        <v>65</v>
      </c>
      <c r="G1807" s="61">
        <v>4735.3</v>
      </c>
      <c r="H1807" s="61">
        <f>H1808</f>
        <v>4602.8044900000004</v>
      </c>
      <c r="I1807" s="61">
        <f t="shared" ref="I1807:J1807" si="809">I1808</f>
        <v>4602.8044900000004</v>
      </c>
      <c r="J1807" s="61">
        <f t="shared" si="809"/>
        <v>4602.8044900000004</v>
      </c>
      <c r="K1807" s="61">
        <f t="shared" si="782"/>
        <v>97.201961649737086</v>
      </c>
      <c r="L1807" s="61">
        <f t="shared" si="783"/>
        <v>100</v>
      </c>
    </row>
    <row r="1808" spans="1:12" ht="30">
      <c r="A1808" s="58" t="s">
        <v>66</v>
      </c>
      <c r="B1808" s="59" t="s">
        <v>757</v>
      </c>
      <c r="C1808" s="59" t="s">
        <v>19</v>
      </c>
      <c r="D1808" s="59" t="s">
        <v>17</v>
      </c>
      <c r="E1808" s="59" t="s">
        <v>768</v>
      </c>
      <c r="F1808" s="59" t="s">
        <v>67</v>
      </c>
      <c r="G1808" s="61">
        <v>4735.3</v>
      </c>
      <c r="H1808" s="61">
        <v>4602.8044900000004</v>
      </c>
      <c r="I1808" s="61">
        <v>4602.8044900000004</v>
      </c>
      <c r="J1808" s="61">
        <v>4602.8044900000004</v>
      </c>
      <c r="K1808" s="61">
        <f t="shared" si="782"/>
        <v>97.201961649737086</v>
      </c>
      <c r="L1808" s="61">
        <f t="shared" si="783"/>
        <v>100</v>
      </c>
    </row>
    <row r="1809" spans="1:12" ht="15">
      <c r="A1809" s="58" t="s">
        <v>68</v>
      </c>
      <c r="B1809" s="59" t="s">
        <v>757</v>
      </c>
      <c r="C1809" s="59" t="s">
        <v>19</v>
      </c>
      <c r="D1809" s="59" t="s">
        <v>17</v>
      </c>
      <c r="E1809" s="59" t="s">
        <v>768</v>
      </c>
      <c r="F1809" s="59" t="s">
        <v>69</v>
      </c>
      <c r="G1809" s="61">
        <v>30</v>
      </c>
      <c r="H1809" s="61">
        <f>H1810</f>
        <v>30</v>
      </c>
      <c r="I1809" s="61">
        <f t="shared" ref="I1809:J1809" si="810">I1810</f>
        <v>30</v>
      </c>
      <c r="J1809" s="61">
        <f t="shared" si="810"/>
        <v>0</v>
      </c>
      <c r="K1809" s="61">
        <f t="shared" si="782"/>
        <v>0</v>
      </c>
      <c r="L1809" s="61">
        <f t="shared" si="783"/>
        <v>0</v>
      </c>
    </row>
    <row r="1810" spans="1:12" ht="15">
      <c r="A1810" s="58" t="s">
        <v>70</v>
      </c>
      <c r="B1810" s="59" t="s">
        <v>757</v>
      </c>
      <c r="C1810" s="59" t="s">
        <v>19</v>
      </c>
      <c r="D1810" s="59" t="s">
        <v>17</v>
      </c>
      <c r="E1810" s="59" t="s">
        <v>768</v>
      </c>
      <c r="F1810" s="59" t="s">
        <v>71</v>
      </c>
      <c r="G1810" s="61">
        <v>30</v>
      </c>
      <c r="H1810" s="61">
        <v>30</v>
      </c>
      <c r="I1810" s="61">
        <v>30</v>
      </c>
      <c r="J1810" s="61">
        <v>0</v>
      </c>
      <c r="K1810" s="61">
        <f t="shared" si="782"/>
        <v>0</v>
      </c>
      <c r="L1810" s="61">
        <f t="shared" si="783"/>
        <v>0</v>
      </c>
    </row>
    <row r="1811" spans="1:12" ht="15">
      <c r="A1811" s="58" t="s">
        <v>72</v>
      </c>
      <c r="B1811" s="59" t="s">
        <v>757</v>
      </c>
      <c r="C1811" s="59" t="s">
        <v>19</v>
      </c>
      <c r="D1811" s="59" t="s">
        <v>17</v>
      </c>
      <c r="E1811" s="59" t="s">
        <v>768</v>
      </c>
      <c r="F1811" s="59" t="s">
        <v>73</v>
      </c>
      <c r="G1811" s="61">
        <v>49.8</v>
      </c>
      <c r="H1811" s="61">
        <f>H1812+H1813</f>
        <v>52.599999999999994</v>
      </c>
      <c r="I1811" s="61">
        <f t="shared" ref="I1811:J1811" si="811">I1812+I1813</f>
        <v>52.599999999999994</v>
      </c>
      <c r="J1811" s="61">
        <f t="shared" si="811"/>
        <v>43.145339999999997</v>
      </c>
      <c r="K1811" s="61">
        <f t="shared" si="782"/>
        <v>86.637228915662647</v>
      </c>
      <c r="L1811" s="61">
        <f t="shared" si="783"/>
        <v>82.025361216730047</v>
      </c>
    </row>
    <row r="1812" spans="1:12" ht="15">
      <c r="A1812" s="58" t="s">
        <v>86</v>
      </c>
      <c r="B1812" s="59" t="s">
        <v>757</v>
      </c>
      <c r="C1812" s="59" t="s">
        <v>19</v>
      </c>
      <c r="D1812" s="59" t="s">
        <v>17</v>
      </c>
      <c r="E1812" s="59" t="s">
        <v>768</v>
      </c>
      <c r="F1812" s="59" t="s">
        <v>87</v>
      </c>
      <c r="G1812" s="61">
        <v>5</v>
      </c>
      <c r="H1812" s="61">
        <v>7.8</v>
      </c>
      <c r="I1812" s="61">
        <v>7.8</v>
      </c>
      <c r="J1812" s="61">
        <v>7.8</v>
      </c>
      <c r="K1812" s="61">
        <f t="shared" si="782"/>
        <v>156</v>
      </c>
      <c r="L1812" s="61">
        <f t="shared" si="783"/>
        <v>100</v>
      </c>
    </row>
    <row r="1813" spans="1:12" ht="15">
      <c r="A1813" s="58" t="s">
        <v>74</v>
      </c>
      <c r="B1813" s="59" t="s">
        <v>757</v>
      </c>
      <c r="C1813" s="59" t="s">
        <v>19</v>
      </c>
      <c r="D1813" s="59" t="s">
        <v>17</v>
      </c>
      <c r="E1813" s="59" t="s">
        <v>768</v>
      </c>
      <c r="F1813" s="59" t="s">
        <v>75</v>
      </c>
      <c r="G1813" s="61">
        <v>44.8</v>
      </c>
      <c r="H1813" s="61">
        <f>12.8+7.7+24.3</f>
        <v>44.8</v>
      </c>
      <c r="I1813" s="61">
        <f>12.8+7.7+24.3</f>
        <v>44.8</v>
      </c>
      <c r="J1813" s="61">
        <f>10.863+1.012+23.47034</f>
        <v>35.34534</v>
      </c>
      <c r="K1813" s="61">
        <f t="shared" si="782"/>
        <v>78.895848214285721</v>
      </c>
      <c r="L1813" s="61">
        <f t="shared" si="783"/>
        <v>78.895848214285721</v>
      </c>
    </row>
    <row r="1814" spans="1:12" ht="15">
      <c r="A1814" s="58" t="s">
        <v>638</v>
      </c>
      <c r="B1814" s="59" t="s">
        <v>757</v>
      </c>
      <c r="C1814" s="59" t="s">
        <v>19</v>
      </c>
      <c r="D1814" s="59" t="s">
        <v>17</v>
      </c>
      <c r="E1814" s="59" t="s">
        <v>769</v>
      </c>
      <c r="F1814" s="60" t="s">
        <v>0</v>
      </c>
      <c r="G1814" s="61">
        <v>7623.5</v>
      </c>
      <c r="H1814" s="61">
        <f>H1815</f>
        <v>7623.5</v>
      </c>
      <c r="I1814" s="61">
        <f t="shared" ref="I1814:J1815" si="812">I1815</f>
        <v>7623.5</v>
      </c>
      <c r="J1814" s="61">
        <f t="shared" si="812"/>
        <v>7623.5</v>
      </c>
      <c r="K1814" s="61">
        <f t="shared" si="782"/>
        <v>100</v>
      </c>
      <c r="L1814" s="61">
        <f t="shared" si="783"/>
        <v>100</v>
      </c>
    </row>
    <row r="1815" spans="1:12" ht="30">
      <c r="A1815" s="58" t="s">
        <v>64</v>
      </c>
      <c r="B1815" s="59" t="s">
        <v>757</v>
      </c>
      <c r="C1815" s="59" t="s">
        <v>19</v>
      </c>
      <c r="D1815" s="59" t="s">
        <v>17</v>
      </c>
      <c r="E1815" s="59" t="s">
        <v>769</v>
      </c>
      <c r="F1815" s="59" t="s">
        <v>65</v>
      </c>
      <c r="G1815" s="61">
        <v>7623.5</v>
      </c>
      <c r="H1815" s="61">
        <f>H1816</f>
        <v>7623.5</v>
      </c>
      <c r="I1815" s="61">
        <f t="shared" si="812"/>
        <v>7623.5</v>
      </c>
      <c r="J1815" s="61">
        <f t="shared" si="812"/>
        <v>7623.5</v>
      </c>
      <c r="K1815" s="61">
        <f t="shared" si="782"/>
        <v>100</v>
      </c>
      <c r="L1815" s="61">
        <f t="shared" si="783"/>
        <v>100</v>
      </c>
    </row>
    <row r="1816" spans="1:12" ht="30">
      <c r="A1816" s="58" t="s">
        <v>66</v>
      </c>
      <c r="B1816" s="59" t="s">
        <v>757</v>
      </c>
      <c r="C1816" s="59" t="s">
        <v>19</v>
      </c>
      <c r="D1816" s="59" t="s">
        <v>17</v>
      </c>
      <c r="E1816" s="59" t="s">
        <v>769</v>
      </c>
      <c r="F1816" s="59" t="s">
        <v>67</v>
      </c>
      <c r="G1816" s="61">
        <v>7623.5</v>
      </c>
      <c r="H1816" s="61">
        <v>7623.5</v>
      </c>
      <c r="I1816" s="61">
        <v>7623.5</v>
      </c>
      <c r="J1816" s="61">
        <v>7623.5</v>
      </c>
      <c r="K1816" s="61">
        <f t="shared" si="782"/>
        <v>100</v>
      </c>
      <c r="L1816" s="61">
        <f t="shared" si="783"/>
        <v>100</v>
      </c>
    </row>
    <row r="1817" spans="1:12" ht="30">
      <c r="A1817" s="58" t="s">
        <v>76</v>
      </c>
      <c r="B1817" s="59" t="s">
        <v>757</v>
      </c>
      <c r="C1817" s="59" t="s">
        <v>19</v>
      </c>
      <c r="D1817" s="59" t="s">
        <v>17</v>
      </c>
      <c r="E1817" s="59" t="s">
        <v>770</v>
      </c>
      <c r="F1817" s="60" t="s">
        <v>0</v>
      </c>
      <c r="G1817" s="61">
        <v>261693.3</v>
      </c>
      <c r="H1817" s="61">
        <f>H1818+H1820+H1824+H1822</f>
        <v>261693.35021000003</v>
      </c>
      <c r="I1817" s="61">
        <f t="shared" ref="I1817:J1817" si="813">I1818+I1820+I1824+I1822</f>
        <v>261693.35021000003</v>
      </c>
      <c r="J1817" s="61">
        <f t="shared" si="813"/>
        <v>261429.46002</v>
      </c>
      <c r="K1817" s="61">
        <f t="shared" si="782"/>
        <v>99.899179696232196</v>
      </c>
      <c r="L1817" s="61">
        <f t="shared" si="783"/>
        <v>99.899160528997683</v>
      </c>
    </row>
    <row r="1818" spans="1:12" ht="60">
      <c r="A1818" s="58" t="s">
        <v>60</v>
      </c>
      <c r="B1818" s="59" t="s">
        <v>757</v>
      </c>
      <c r="C1818" s="59" t="s">
        <v>19</v>
      </c>
      <c r="D1818" s="59" t="s">
        <v>17</v>
      </c>
      <c r="E1818" s="59" t="s">
        <v>770</v>
      </c>
      <c r="F1818" s="59" t="s">
        <v>61</v>
      </c>
      <c r="G1818" s="61">
        <v>238353</v>
      </c>
      <c r="H1818" s="61">
        <f>H1819</f>
        <v>238025.74900000001</v>
      </c>
      <c r="I1818" s="61">
        <f t="shared" ref="I1818:J1818" si="814">I1819</f>
        <v>238025.74900000001</v>
      </c>
      <c r="J1818" s="61">
        <f t="shared" si="814"/>
        <v>237773.52838999999</v>
      </c>
      <c r="K1818" s="61">
        <f t="shared" si="782"/>
        <v>99.756885119969112</v>
      </c>
      <c r="L1818" s="61">
        <f t="shared" si="783"/>
        <v>99.894036417883498</v>
      </c>
    </row>
    <row r="1819" spans="1:12" ht="15">
      <c r="A1819" s="58" t="s">
        <v>78</v>
      </c>
      <c r="B1819" s="59" t="s">
        <v>757</v>
      </c>
      <c r="C1819" s="59" t="s">
        <v>19</v>
      </c>
      <c r="D1819" s="59" t="s">
        <v>17</v>
      </c>
      <c r="E1819" s="59" t="s">
        <v>770</v>
      </c>
      <c r="F1819" s="59" t="s">
        <v>79</v>
      </c>
      <c r="G1819" s="61">
        <v>238353</v>
      </c>
      <c r="H1819" s="61">
        <f>178957.352+4951.797+54116.6</f>
        <v>238025.74900000001</v>
      </c>
      <c r="I1819" s="61">
        <f>178957.352+4951.797+54116.6</f>
        <v>238025.74900000001</v>
      </c>
      <c r="J1819" s="61">
        <f>4840.98101+53975.19541+178957.35197</f>
        <v>237773.52838999999</v>
      </c>
      <c r="K1819" s="61">
        <f t="shared" si="782"/>
        <v>99.756885119969112</v>
      </c>
      <c r="L1819" s="61">
        <f t="shared" si="783"/>
        <v>99.894036417883498</v>
      </c>
    </row>
    <row r="1820" spans="1:12" ht="30">
      <c r="A1820" s="58" t="s">
        <v>64</v>
      </c>
      <c r="B1820" s="59" t="s">
        <v>757</v>
      </c>
      <c r="C1820" s="59" t="s">
        <v>19</v>
      </c>
      <c r="D1820" s="59" t="s">
        <v>17</v>
      </c>
      <c r="E1820" s="59" t="s">
        <v>770</v>
      </c>
      <c r="F1820" s="59" t="s">
        <v>65</v>
      </c>
      <c r="G1820" s="61">
        <v>22267.3</v>
      </c>
      <c r="H1820" s="61">
        <f>H1821</f>
        <v>22267.34921</v>
      </c>
      <c r="I1820" s="61">
        <f t="shared" ref="I1820:J1820" si="815">I1821</f>
        <v>22267.34921</v>
      </c>
      <c r="J1820" s="61">
        <f t="shared" si="815"/>
        <v>22266.815500000001</v>
      </c>
      <c r="K1820" s="61">
        <f t="shared" si="782"/>
        <v>99.997824163683973</v>
      </c>
      <c r="L1820" s="61">
        <f t="shared" si="783"/>
        <v>99.997603172272704</v>
      </c>
    </row>
    <row r="1821" spans="1:12" ht="30">
      <c r="A1821" s="58" t="s">
        <v>66</v>
      </c>
      <c r="B1821" s="59" t="s">
        <v>757</v>
      </c>
      <c r="C1821" s="59" t="s">
        <v>19</v>
      </c>
      <c r="D1821" s="59" t="s">
        <v>17</v>
      </c>
      <c r="E1821" s="59" t="s">
        <v>770</v>
      </c>
      <c r="F1821" s="59" t="s">
        <v>67</v>
      </c>
      <c r="G1821" s="61">
        <v>22267.3</v>
      </c>
      <c r="H1821" s="61">
        <v>22267.34921</v>
      </c>
      <c r="I1821" s="61">
        <v>22267.34921</v>
      </c>
      <c r="J1821" s="61">
        <v>22266.815500000001</v>
      </c>
      <c r="K1821" s="61">
        <f t="shared" si="782"/>
        <v>99.997824163683973</v>
      </c>
      <c r="L1821" s="61">
        <f t="shared" si="783"/>
        <v>99.997603172272704</v>
      </c>
    </row>
    <row r="1822" spans="1:12" s="24" customFormat="1" ht="15">
      <c r="A1822" s="58" t="s">
        <v>68</v>
      </c>
      <c r="B1822" s="59" t="s">
        <v>757</v>
      </c>
      <c r="C1822" s="59" t="s">
        <v>19</v>
      </c>
      <c r="D1822" s="59" t="s">
        <v>17</v>
      </c>
      <c r="E1822" s="59" t="s">
        <v>770</v>
      </c>
      <c r="F1822" s="59">
        <v>300</v>
      </c>
      <c r="G1822" s="61"/>
      <c r="H1822" s="61">
        <f>H1823</f>
        <v>327.25200000000001</v>
      </c>
      <c r="I1822" s="61">
        <f t="shared" ref="I1822:J1822" si="816">I1823</f>
        <v>327.25200000000001</v>
      </c>
      <c r="J1822" s="61">
        <f t="shared" si="816"/>
        <v>327.22946000000002</v>
      </c>
      <c r="K1822" s="61">
        <v>0</v>
      </c>
      <c r="L1822" s="61">
        <f t="shared" si="783"/>
        <v>99.99311234155941</v>
      </c>
    </row>
    <row r="1823" spans="1:12" s="24" customFormat="1" ht="30">
      <c r="A1823" s="58" t="s">
        <v>80</v>
      </c>
      <c r="B1823" s="59" t="s">
        <v>757</v>
      </c>
      <c r="C1823" s="59" t="s">
        <v>19</v>
      </c>
      <c r="D1823" s="59" t="s">
        <v>17</v>
      </c>
      <c r="E1823" s="59" t="s">
        <v>770</v>
      </c>
      <c r="F1823" s="59">
        <v>320</v>
      </c>
      <c r="G1823" s="61"/>
      <c r="H1823" s="61">
        <v>327.25200000000001</v>
      </c>
      <c r="I1823" s="61">
        <v>327.25200000000001</v>
      </c>
      <c r="J1823" s="61">
        <v>327.22946000000002</v>
      </c>
      <c r="K1823" s="61">
        <v>0</v>
      </c>
      <c r="L1823" s="61">
        <f t="shared" si="783"/>
        <v>99.99311234155941</v>
      </c>
    </row>
    <row r="1824" spans="1:12" ht="15">
      <c r="A1824" s="58" t="s">
        <v>72</v>
      </c>
      <c r="B1824" s="59" t="s">
        <v>757</v>
      </c>
      <c r="C1824" s="59" t="s">
        <v>19</v>
      </c>
      <c r="D1824" s="59" t="s">
        <v>17</v>
      </c>
      <c r="E1824" s="59" t="s">
        <v>770</v>
      </c>
      <c r="F1824" s="59" t="s">
        <v>73</v>
      </c>
      <c r="G1824" s="61">
        <v>1073</v>
      </c>
      <c r="H1824" s="61">
        <f>H1825+H1826</f>
        <v>1073</v>
      </c>
      <c r="I1824" s="61">
        <f t="shared" ref="I1824:J1824" si="817">I1825+I1826</f>
        <v>1073</v>
      </c>
      <c r="J1824" s="61">
        <f t="shared" si="817"/>
        <v>1061.8866699999999</v>
      </c>
      <c r="K1824" s="61">
        <f t="shared" si="782"/>
        <v>98.964274930102505</v>
      </c>
      <c r="L1824" s="61">
        <f t="shared" si="783"/>
        <v>98.964274930102505</v>
      </c>
    </row>
    <row r="1825" spans="1:12" ht="15">
      <c r="A1825" s="58" t="s">
        <v>86</v>
      </c>
      <c r="B1825" s="59" t="s">
        <v>757</v>
      </c>
      <c r="C1825" s="59" t="s">
        <v>19</v>
      </c>
      <c r="D1825" s="59" t="s">
        <v>17</v>
      </c>
      <c r="E1825" s="59" t="s">
        <v>770</v>
      </c>
      <c r="F1825" s="59" t="s">
        <v>87</v>
      </c>
      <c r="G1825" s="61">
        <v>0.3</v>
      </c>
      <c r="H1825" s="61">
        <v>0.3</v>
      </c>
      <c r="I1825" s="61">
        <v>0.3</v>
      </c>
      <c r="J1825" s="61">
        <v>0</v>
      </c>
      <c r="K1825" s="61">
        <f t="shared" si="782"/>
        <v>0</v>
      </c>
      <c r="L1825" s="61">
        <f t="shared" si="783"/>
        <v>0</v>
      </c>
    </row>
    <row r="1826" spans="1:12" ht="15">
      <c r="A1826" s="58" t="s">
        <v>74</v>
      </c>
      <c r="B1826" s="59" t="s">
        <v>757</v>
      </c>
      <c r="C1826" s="59" t="s">
        <v>19</v>
      </c>
      <c r="D1826" s="59" t="s">
        <v>17</v>
      </c>
      <c r="E1826" s="59" t="s">
        <v>770</v>
      </c>
      <c r="F1826" s="59" t="s">
        <v>75</v>
      </c>
      <c r="G1826" s="61">
        <v>1072.7</v>
      </c>
      <c r="H1826" s="61">
        <f>821.3+251+0.4</f>
        <v>1072.7</v>
      </c>
      <c r="I1826" s="61">
        <f>821.3+251+0.4</f>
        <v>1072.7</v>
      </c>
      <c r="J1826" s="61">
        <f>817.88276+243.69698+0.30693</f>
        <v>1061.8866699999999</v>
      </c>
      <c r="K1826" s="61">
        <f t="shared" si="782"/>
        <v>98.991952083527536</v>
      </c>
      <c r="L1826" s="61">
        <f t="shared" si="783"/>
        <v>98.991952083527536</v>
      </c>
    </row>
    <row r="1827" spans="1:12" ht="30">
      <c r="A1827" s="58" t="s">
        <v>771</v>
      </c>
      <c r="B1827" s="59" t="s">
        <v>757</v>
      </c>
      <c r="C1827" s="59" t="s">
        <v>19</v>
      </c>
      <c r="D1827" s="59" t="s">
        <v>17</v>
      </c>
      <c r="E1827" s="59" t="s">
        <v>772</v>
      </c>
      <c r="F1827" s="60" t="s">
        <v>0</v>
      </c>
      <c r="G1827" s="61">
        <v>65015.9</v>
      </c>
      <c r="H1827" s="61">
        <f>H1828+H1830+H1832</f>
        <v>65015.894</v>
      </c>
      <c r="I1827" s="61">
        <f t="shared" ref="I1827:J1827" si="818">I1828+I1830+I1832</f>
        <v>65015.894</v>
      </c>
      <c r="J1827" s="61">
        <f t="shared" si="818"/>
        <v>64705.684249999998</v>
      </c>
      <c r="K1827" s="61">
        <f t="shared" si="782"/>
        <v>99.522861715365011</v>
      </c>
      <c r="L1827" s="61">
        <f t="shared" si="783"/>
        <v>99.522870899844889</v>
      </c>
    </row>
    <row r="1828" spans="1:12" ht="30">
      <c r="A1828" s="58" t="s">
        <v>64</v>
      </c>
      <c r="B1828" s="59" t="s">
        <v>757</v>
      </c>
      <c r="C1828" s="59" t="s">
        <v>19</v>
      </c>
      <c r="D1828" s="59" t="s">
        <v>17</v>
      </c>
      <c r="E1828" s="59" t="s">
        <v>772</v>
      </c>
      <c r="F1828" s="59" t="s">
        <v>65</v>
      </c>
      <c r="G1828" s="61">
        <v>33414.1</v>
      </c>
      <c r="H1828" s="61">
        <f>H1829</f>
        <v>33414.103999999999</v>
      </c>
      <c r="I1828" s="61">
        <f t="shared" ref="I1828:J1828" si="819">I1829</f>
        <v>33414.103999999999</v>
      </c>
      <c r="J1828" s="61">
        <f t="shared" si="819"/>
        <v>33373.40754</v>
      </c>
      <c r="K1828" s="61">
        <f t="shared" si="782"/>
        <v>99.878217698516508</v>
      </c>
      <c r="L1828" s="61">
        <f t="shared" si="783"/>
        <v>99.878205742102196</v>
      </c>
    </row>
    <row r="1829" spans="1:12" ht="30">
      <c r="A1829" s="58" t="s">
        <v>66</v>
      </c>
      <c r="B1829" s="59" t="s">
        <v>757</v>
      </c>
      <c r="C1829" s="59" t="s">
        <v>19</v>
      </c>
      <c r="D1829" s="59" t="s">
        <v>17</v>
      </c>
      <c r="E1829" s="59" t="s">
        <v>772</v>
      </c>
      <c r="F1829" s="59" t="s">
        <v>67</v>
      </c>
      <c r="G1829" s="61">
        <v>33414.1</v>
      </c>
      <c r="H1829" s="61">
        <v>33414.103999999999</v>
      </c>
      <c r="I1829" s="61">
        <v>33414.103999999999</v>
      </c>
      <c r="J1829" s="61">
        <v>33373.40754</v>
      </c>
      <c r="K1829" s="61">
        <f t="shared" ref="K1829:K1905" si="820">J1829/G1829*100</f>
        <v>99.878217698516508</v>
      </c>
      <c r="L1829" s="61">
        <f t="shared" ref="L1829:L1905" si="821">J1829/H1829*100</f>
        <v>99.878205742102196</v>
      </c>
    </row>
    <row r="1830" spans="1:12" ht="15">
      <c r="A1830" s="58" t="s">
        <v>68</v>
      </c>
      <c r="B1830" s="59" t="s">
        <v>757</v>
      </c>
      <c r="C1830" s="59" t="s">
        <v>19</v>
      </c>
      <c r="D1830" s="59" t="s">
        <v>17</v>
      </c>
      <c r="E1830" s="59" t="s">
        <v>772</v>
      </c>
      <c r="F1830" s="59" t="s">
        <v>69</v>
      </c>
      <c r="G1830" s="61">
        <v>31030.799999999999</v>
      </c>
      <c r="H1830" s="61">
        <f>H1831</f>
        <v>31030.76</v>
      </c>
      <c r="I1830" s="61">
        <f t="shared" ref="I1830:J1830" si="822">I1831</f>
        <v>31030.76</v>
      </c>
      <c r="J1830" s="61">
        <f t="shared" si="822"/>
        <v>30761.308710000001</v>
      </c>
      <c r="K1830" s="61">
        <f t="shared" si="820"/>
        <v>99.131536118952795</v>
      </c>
      <c r="L1830" s="61">
        <f t="shared" si="821"/>
        <v>99.13166390381673</v>
      </c>
    </row>
    <row r="1831" spans="1:12" ht="30">
      <c r="A1831" s="58" t="s">
        <v>80</v>
      </c>
      <c r="B1831" s="59" t="s">
        <v>757</v>
      </c>
      <c r="C1831" s="59" t="s">
        <v>19</v>
      </c>
      <c r="D1831" s="59" t="s">
        <v>17</v>
      </c>
      <c r="E1831" s="59" t="s">
        <v>772</v>
      </c>
      <c r="F1831" s="59" t="s">
        <v>81</v>
      </c>
      <c r="G1831" s="61">
        <v>31030.799999999999</v>
      </c>
      <c r="H1831" s="61">
        <f>26480.78+4549.98</f>
        <v>31030.76</v>
      </c>
      <c r="I1831" s="61">
        <f>26480.78+4549.98</f>
        <v>31030.76</v>
      </c>
      <c r="J1831" s="61">
        <f>26294.39856+4466.91015</f>
        <v>30761.308710000001</v>
      </c>
      <c r="K1831" s="61">
        <f t="shared" si="820"/>
        <v>99.131536118952795</v>
      </c>
      <c r="L1831" s="61">
        <f t="shared" si="821"/>
        <v>99.13166390381673</v>
      </c>
    </row>
    <row r="1832" spans="1:12" ht="15">
      <c r="A1832" s="58" t="s">
        <v>72</v>
      </c>
      <c r="B1832" s="59" t="s">
        <v>757</v>
      </c>
      <c r="C1832" s="59" t="s">
        <v>19</v>
      </c>
      <c r="D1832" s="59" t="s">
        <v>17</v>
      </c>
      <c r="E1832" s="59" t="s">
        <v>772</v>
      </c>
      <c r="F1832" s="59" t="s">
        <v>73</v>
      </c>
      <c r="G1832" s="61">
        <v>571</v>
      </c>
      <c r="H1832" s="61">
        <f>H1833</f>
        <v>571.03</v>
      </c>
      <c r="I1832" s="61">
        <f t="shared" ref="I1832:J1832" si="823">I1833</f>
        <v>571.03</v>
      </c>
      <c r="J1832" s="61">
        <f t="shared" si="823"/>
        <v>570.96799999999996</v>
      </c>
      <c r="K1832" s="61">
        <f t="shared" si="820"/>
        <v>99.994395796847627</v>
      </c>
      <c r="L1832" s="61">
        <f t="shared" si="821"/>
        <v>99.989142426842719</v>
      </c>
    </row>
    <row r="1833" spans="1:12" ht="49.5" customHeight="1">
      <c r="A1833" s="58" t="s">
        <v>222</v>
      </c>
      <c r="B1833" s="59" t="s">
        <v>757</v>
      </c>
      <c r="C1833" s="59" t="s">
        <v>19</v>
      </c>
      <c r="D1833" s="59" t="s">
        <v>17</v>
      </c>
      <c r="E1833" s="59" t="s">
        <v>772</v>
      </c>
      <c r="F1833" s="59" t="s">
        <v>223</v>
      </c>
      <c r="G1833" s="61">
        <v>571</v>
      </c>
      <c r="H1833" s="61">
        <v>571.03</v>
      </c>
      <c r="I1833" s="61">
        <v>571.03</v>
      </c>
      <c r="J1833" s="61">
        <v>570.96799999999996</v>
      </c>
      <c r="K1833" s="61">
        <f t="shared" si="820"/>
        <v>99.994395796847627</v>
      </c>
      <c r="L1833" s="61">
        <f t="shared" si="821"/>
        <v>99.989142426842719</v>
      </c>
    </row>
    <row r="1834" spans="1:12" ht="39.75" customHeight="1">
      <c r="A1834" s="58" t="s">
        <v>773</v>
      </c>
      <c r="B1834" s="59" t="s">
        <v>757</v>
      </c>
      <c r="C1834" s="59" t="s">
        <v>19</v>
      </c>
      <c r="D1834" s="59" t="s">
        <v>17</v>
      </c>
      <c r="E1834" s="59" t="s">
        <v>774</v>
      </c>
      <c r="F1834" s="60" t="s">
        <v>0</v>
      </c>
      <c r="G1834" s="61">
        <v>6451.5</v>
      </c>
      <c r="H1834" s="61">
        <f>H1835+H1838+H1841</f>
        <v>22500</v>
      </c>
      <c r="I1834" s="61">
        <f t="shared" ref="I1834:J1834" si="824">I1835+I1838+I1841</f>
        <v>4776.5</v>
      </c>
      <c r="J1834" s="61">
        <f t="shared" si="824"/>
        <v>4776.4655399999992</v>
      </c>
      <c r="K1834" s="61">
        <f t="shared" si="820"/>
        <v>74.036511508951392</v>
      </c>
      <c r="L1834" s="61">
        <f t="shared" si="821"/>
        <v>21.22873573333333</v>
      </c>
    </row>
    <row r="1835" spans="1:12" s="24" customFormat="1" ht="30">
      <c r="A1835" s="58" t="s">
        <v>1220</v>
      </c>
      <c r="B1835" s="59" t="s">
        <v>757</v>
      </c>
      <c r="C1835" s="59" t="s">
        <v>19</v>
      </c>
      <c r="D1835" s="59" t="s">
        <v>17</v>
      </c>
      <c r="E1835" s="59" t="s">
        <v>1219</v>
      </c>
      <c r="F1835" s="60"/>
      <c r="G1835" s="61"/>
      <c r="H1835" s="61">
        <f>H1836</f>
        <v>16048.5</v>
      </c>
      <c r="I1835" s="61">
        <f t="shared" ref="I1835:J1836" si="825">I1836</f>
        <v>3325.5</v>
      </c>
      <c r="J1835" s="61">
        <f t="shared" si="825"/>
        <v>3325.4787299999998</v>
      </c>
      <c r="K1835" s="61">
        <v>0</v>
      </c>
      <c r="L1835" s="61">
        <f t="shared" si="821"/>
        <v>20.721430227124031</v>
      </c>
    </row>
    <row r="1836" spans="1:12" s="24" customFormat="1" ht="15">
      <c r="A1836" s="58" t="s">
        <v>72</v>
      </c>
      <c r="B1836" s="59" t="s">
        <v>757</v>
      </c>
      <c r="C1836" s="59" t="s">
        <v>19</v>
      </c>
      <c r="D1836" s="59" t="s">
        <v>17</v>
      </c>
      <c r="E1836" s="59" t="s">
        <v>1219</v>
      </c>
      <c r="F1836" s="59" t="s">
        <v>73</v>
      </c>
      <c r="G1836" s="61"/>
      <c r="H1836" s="61">
        <f>H1837</f>
        <v>16048.5</v>
      </c>
      <c r="I1836" s="61">
        <f t="shared" si="825"/>
        <v>3325.5</v>
      </c>
      <c r="J1836" s="61">
        <f t="shared" si="825"/>
        <v>3325.4787299999998</v>
      </c>
      <c r="K1836" s="61">
        <v>0</v>
      </c>
      <c r="L1836" s="61">
        <f t="shared" si="821"/>
        <v>20.721430227124031</v>
      </c>
    </row>
    <row r="1837" spans="1:12" s="24" customFormat="1" ht="45">
      <c r="A1837" s="58" t="s">
        <v>222</v>
      </c>
      <c r="B1837" s="59" t="s">
        <v>757</v>
      </c>
      <c r="C1837" s="59" t="s">
        <v>19</v>
      </c>
      <c r="D1837" s="59" t="s">
        <v>17</v>
      </c>
      <c r="E1837" s="59" t="s">
        <v>1219</v>
      </c>
      <c r="F1837" s="59" t="s">
        <v>223</v>
      </c>
      <c r="G1837" s="61"/>
      <c r="H1837" s="61">
        <v>16048.5</v>
      </c>
      <c r="I1837" s="61">
        <v>3325.5</v>
      </c>
      <c r="J1837" s="61">
        <v>3325.4787299999998</v>
      </c>
      <c r="K1837" s="61">
        <v>0</v>
      </c>
      <c r="L1837" s="61">
        <f t="shared" si="821"/>
        <v>20.721430227124031</v>
      </c>
    </row>
    <row r="1838" spans="1:12" ht="30">
      <c r="A1838" s="58" t="s">
        <v>775</v>
      </c>
      <c r="B1838" s="59" t="s">
        <v>757</v>
      </c>
      <c r="C1838" s="59" t="s">
        <v>19</v>
      </c>
      <c r="D1838" s="59" t="s">
        <v>17</v>
      </c>
      <c r="E1838" s="59" t="s">
        <v>776</v>
      </c>
      <c r="F1838" s="60" t="s">
        <v>0</v>
      </c>
      <c r="G1838" s="61">
        <v>6451.5</v>
      </c>
      <c r="H1838" s="61">
        <f>H1839</f>
        <v>6339.1</v>
      </c>
      <c r="I1838" s="61">
        <f t="shared" ref="I1838:J1839" si="826">I1839</f>
        <v>1338.6</v>
      </c>
      <c r="J1838" s="61">
        <f t="shared" si="826"/>
        <v>1338.58681</v>
      </c>
      <c r="K1838" s="61">
        <f t="shared" si="820"/>
        <v>20.748458653026429</v>
      </c>
      <c r="L1838" s="61">
        <f t="shared" si="821"/>
        <v>21.116354214320644</v>
      </c>
    </row>
    <row r="1839" spans="1:12" ht="15">
      <c r="A1839" s="58" t="s">
        <v>72</v>
      </c>
      <c r="B1839" s="59" t="s">
        <v>757</v>
      </c>
      <c r="C1839" s="59" t="s">
        <v>19</v>
      </c>
      <c r="D1839" s="59" t="s">
        <v>17</v>
      </c>
      <c r="E1839" s="59" t="s">
        <v>776</v>
      </c>
      <c r="F1839" s="59" t="s">
        <v>73</v>
      </c>
      <c r="G1839" s="61">
        <v>6451.5</v>
      </c>
      <c r="H1839" s="61">
        <f>H1840</f>
        <v>6339.1</v>
      </c>
      <c r="I1839" s="61">
        <f t="shared" si="826"/>
        <v>1338.6</v>
      </c>
      <c r="J1839" s="61">
        <f t="shared" si="826"/>
        <v>1338.58681</v>
      </c>
      <c r="K1839" s="61">
        <f t="shared" si="820"/>
        <v>20.748458653026429</v>
      </c>
      <c r="L1839" s="61">
        <f t="shared" si="821"/>
        <v>21.116354214320644</v>
      </c>
    </row>
    <row r="1840" spans="1:12" ht="51" customHeight="1">
      <c r="A1840" s="58" t="s">
        <v>222</v>
      </c>
      <c r="B1840" s="59" t="s">
        <v>757</v>
      </c>
      <c r="C1840" s="59" t="s">
        <v>19</v>
      </c>
      <c r="D1840" s="59" t="s">
        <v>17</v>
      </c>
      <c r="E1840" s="59" t="s">
        <v>776</v>
      </c>
      <c r="F1840" s="59" t="s">
        <v>223</v>
      </c>
      <c r="G1840" s="61">
        <v>6451.5</v>
      </c>
      <c r="H1840" s="61">
        <v>6339.1</v>
      </c>
      <c r="I1840" s="61">
        <v>1338.6</v>
      </c>
      <c r="J1840" s="61">
        <v>1338.58681</v>
      </c>
      <c r="K1840" s="61">
        <f t="shared" si="820"/>
        <v>20.748458653026429</v>
      </c>
      <c r="L1840" s="61">
        <f t="shared" si="821"/>
        <v>21.116354214320644</v>
      </c>
    </row>
    <row r="1841" spans="1:12" s="24" customFormat="1" ht="75.75" customHeight="1">
      <c r="A1841" s="58" t="s">
        <v>1218</v>
      </c>
      <c r="B1841" s="59" t="s">
        <v>757</v>
      </c>
      <c r="C1841" s="59" t="s">
        <v>19</v>
      </c>
      <c r="D1841" s="59" t="s">
        <v>17</v>
      </c>
      <c r="E1841" s="59" t="s">
        <v>1217</v>
      </c>
      <c r="F1841" s="59"/>
      <c r="G1841" s="61"/>
      <c r="H1841" s="61">
        <f>H1842</f>
        <v>112.4</v>
      </c>
      <c r="I1841" s="61">
        <f t="shared" ref="I1841:J1842" si="827">I1842</f>
        <v>112.4</v>
      </c>
      <c r="J1841" s="61">
        <f t="shared" si="827"/>
        <v>112.4</v>
      </c>
      <c r="K1841" s="61">
        <v>0</v>
      </c>
      <c r="L1841" s="61">
        <f t="shared" si="821"/>
        <v>100</v>
      </c>
    </row>
    <row r="1842" spans="1:12" s="24" customFormat="1" ht="15">
      <c r="A1842" s="58" t="s">
        <v>72</v>
      </c>
      <c r="B1842" s="59" t="s">
        <v>757</v>
      </c>
      <c r="C1842" s="59" t="s">
        <v>19</v>
      </c>
      <c r="D1842" s="59" t="s">
        <v>17</v>
      </c>
      <c r="E1842" s="59" t="s">
        <v>1217</v>
      </c>
      <c r="F1842" s="59">
        <v>800</v>
      </c>
      <c r="G1842" s="61"/>
      <c r="H1842" s="61">
        <f>H1843</f>
        <v>112.4</v>
      </c>
      <c r="I1842" s="61">
        <f t="shared" si="827"/>
        <v>112.4</v>
      </c>
      <c r="J1842" s="61">
        <f t="shared" si="827"/>
        <v>112.4</v>
      </c>
      <c r="K1842" s="61">
        <v>0</v>
      </c>
      <c r="L1842" s="61">
        <f t="shared" si="821"/>
        <v>100</v>
      </c>
    </row>
    <row r="1843" spans="1:12" s="24" customFormat="1" ht="15">
      <c r="A1843" s="58" t="s">
        <v>74</v>
      </c>
      <c r="B1843" s="59" t="s">
        <v>757</v>
      </c>
      <c r="C1843" s="59" t="s">
        <v>19</v>
      </c>
      <c r="D1843" s="59" t="s">
        <v>17</v>
      </c>
      <c r="E1843" s="59" t="s">
        <v>1217</v>
      </c>
      <c r="F1843" s="59">
        <v>850</v>
      </c>
      <c r="G1843" s="61"/>
      <c r="H1843" s="61">
        <v>112.4</v>
      </c>
      <c r="I1843" s="61">
        <v>112.4</v>
      </c>
      <c r="J1843" s="61">
        <v>112.4</v>
      </c>
      <c r="K1843" s="61">
        <v>0</v>
      </c>
      <c r="L1843" s="61">
        <f t="shared" si="821"/>
        <v>100</v>
      </c>
    </row>
    <row r="1844" spans="1:12" ht="15">
      <c r="A1844" s="62" t="s">
        <v>0</v>
      </c>
      <c r="B1844" s="60" t="s">
        <v>0</v>
      </c>
      <c r="C1844" s="60" t="s">
        <v>0</v>
      </c>
      <c r="D1844" s="60" t="s">
        <v>0</v>
      </c>
      <c r="E1844" s="60" t="s">
        <v>0</v>
      </c>
      <c r="F1844" s="60" t="s">
        <v>0</v>
      </c>
      <c r="G1844" s="63" t="s">
        <v>0</v>
      </c>
      <c r="H1844" s="63"/>
      <c r="I1844" s="63"/>
      <c r="J1844" s="63"/>
      <c r="K1844" s="63"/>
      <c r="L1844" s="63"/>
    </row>
    <row r="1845" spans="1:12" ht="15">
      <c r="A1845" s="58" t="s">
        <v>109</v>
      </c>
      <c r="B1845" s="59" t="s">
        <v>757</v>
      </c>
      <c r="C1845" s="59" t="s">
        <v>110</v>
      </c>
      <c r="D1845" s="60" t="s">
        <v>0</v>
      </c>
      <c r="E1845" s="60" t="s">
        <v>0</v>
      </c>
      <c r="F1845" s="60" t="s">
        <v>0</v>
      </c>
      <c r="G1845" s="61">
        <v>293315.7</v>
      </c>
      <c r="H1845" s="61">
        <f>H1846</f>
        <v>358566.7</v>
      </c>
      <c r="I1845" s="61">
        <f t="shared" ref="I1845:J1847" si="828">I1846</f>
        <v>358566.7</v>
      </c>
      <c r="J1845" s="61">
        <f t="shared" si="828"/>
        <v>357670.65354000003</v>
      </c>
      <c r="K1845" s="61">
        <f t="shared" si="820"/>
        <v>121.94050763051551</v>
      </c>
      <c r="L1845" s="61">
        <f t="shared" si="821"/>
        <v>99.75010326948933</v>
      </c>
    </row>
    <row r="1846" spans="1:12" ht="15">
      <c r="A1846" s="58" t="s">
        <v>452</v>
      </c>
      <c r="B1846" s="59" t="s">
        <v>757</v>
      </c>
      <c r="C1846" s="59" t="s">
        <v>110</v>
      </c>
      <c r="D1846" s="59" t="s">
        <v>110</v>
      </c>
      <c r="E1846" s="60" t="s">
        <v>0</v>
      </c>
      <c r="F1846" s="60" t="s">
        <v>0</v>
      </c>
      <c r="G1846" s="61">
        <v>293315.7</v>
      </c>
      <c r="H1846" s="61">
        <f>H1847</f>
        <v>358566.7</v>
      </c>
      <c r="I1846" s="61">
        <f t="shared" si="828"/>
        <v>358566.7</v>
      </c>
      <c r="J1846" s="61">
        <f t="shared" si="828"/>
        <v>357670.65354000003</v>
      </c>
      <c r="K1846" s="61">
        <f t="shared" si="820"/>
        <v>121.94050763051551</v>
      </c>
      <c r="L1846" s="61">
        <f t="shared" si="821"/>
        <v>99.75010326948933</v>
      </c>
    </row>
    <row r="1847" spans="1:12" ht="34.5" customHeight="1">
      <c r="A1847" s="58" t="s">
        <v>300</v>
      </c>
      <c r="B1847" s="59" t="s">
        <v>757</v>
      </c>
      <c r="C1847" s="59" t="s">
        <v>110</v>
      </c>
      <c r="D1847" s="59" t="s">
        <v>110</v>
      </c>
      <c r="E1847" s="59" t="s">
        <v>301</v>
      </c>
      <c r="F1847" s="60" t="s">
        <v>0</v>
      </c>
      <c r="G1847" s="61">
        <v>293315.7</v>
      </c>
      <c r="H1847" s="61">
        <f>H1848</f>
        <v>358566.7</v>
      </c>
      <c r="I1847" s="61">
        <f t="shared" si="828"/>
        <v>358566.7</v>
      </c>
      <c r="J1847" s="61">
        <f t="shared" si="828"/>
        <v>357670.65354000003</v>
      </c>
      <c r="K1847" s="61">
        <f t="shared" si="820"/>
        <v>121.94050763051551</v>
      </c>
      <c r="L1847" s="61">
        <f t="shared" si="821"/>
        <v>99.75010326948933</v>
      </c>
    </row>
    <row r="1848" spans="1:12" ht="18" customHeight="1">
      <c r="A1848" s="58" t="s">
        <v>453</v>
      </c>
      <c r="B1848" s="59" t="s">
        <v>757</v>
      </c>
      <c r="C1848" s="59" t="s">
        <v>110</v>
      </c>
      <c r="D1848" s="59" t="s">
        <v>110</v>
      </c>
      <c r="E1848" s="59" t="s">
        <v>454</v>
      </c>
      <c r="F1848" s="60" t="s">
        <v>0</v>
      </c>
      <c r="G1848" s="61">
        <v>293315.7</v>
      </c>
      <c r="H1848" s="61">
        <f>H1854+H1858+H1861+H1849</f>
        <v>358566.7</v>
      </c>
      <c r="I1848" s="61">
        <f t="shared" ref="I1848:J1848" si="829">I1854+I1858+I1861+I1849</f>
        <v>358566.7</v>
      </c>
      <c r="J1848" s="61">
        <f t="shared" si="829"/>
        <v>357670.65354000003</v>
      </c>
      <c r="K1848" s="61">
        <f t="shared" si="820"/>
        <v>121.94050763051551</v>
      </c>
      <c r="L1848" s="61">
        <f t="shared" si="821"/>
        <v>99.75010326948933</v>
      </c>
    </row>
    <row r="1849" spans="1:12" s="24" customFormat="1" ht="30">
      <c r="A1849" s="58" t="s">
        <v>1222</v>
      </c>
      <c r="B1849" s="59" t="s">
        <v>757</v>
      </c>
      <c r="C1849" s="59" t="s">
        <v>110</v>
      </c>
      <c r="D1849" s="59" t="s">
        <v>110</v>
      </c>
      <c r="E1849" s="59" t="s">
        <v>1221</v>
      </c>
      <c r="F1849" s="60"/>
      <c r="G1849" s="61"/>
      <c r="H1849" s="61">
        <f>H1850+H1852</f>
        <v>65251</v>
      </c>
      <c r="I1849" s="61">
        <f t="shared" ref="I1849:J1849" si="830">I1850+I1852</f>
        <v>65251</v>
      </c>
      <c r="J1849" s="61">
        <f t="shared" si="830"/>
        <v>65251</v>
      </c>
      <c r="K1849" s="61">
        <v>0</v>
      </c>
      <c r="L1849" s="61">
        <f t="shared" si="821"/>
        <v>100</v>
      </c>
    </row>
    <row r="1850" spans="1:12" s="24" customFormat="1" ht="15">
      <c r="A1850" s="58" t="s">
        <v>68</v>
      </c>
      <c r="B1850" s="59" t="s">
        <v>757</v>
      </c>
      <c r="C1850" s="59" t="s">
        <v>110</v>
      </c>
      <c r="D1850" s="59" t="s">
        <v>110</v>
      </c>
      <c r="E1850" s="59" t="s">
        <v>1221</v>
      </c>
      <c r="F1850" s="59">
        <v>300</v>
      </c>
      <c r="G1850" s="61"/>
      <c r="H1850" s="61">
        <f>H1851</f>
        <v>55182.59</v>
      </c>
      <c r="I1850" s="61">
        <f>I1851</f>
        <v>55182.59</v>
      </c>
      <c r="J1850" s="61">
        <f>J1851</f>
        <v>55182.59</v>
      </c>
      <c r="K1850" s="61">
        <v>0</v>
      </c>
      <c r="L1850" s="61">
        <f t="shared" si="821"/>
        <v>100</v>
      </c>
    </row>
    <row r="1851" spans="1:12" s="24" customFormat="1" ht="30">
      <c r="A1851" s="58" t="s">
        <v>80</v>
      </c>
      <c r="B1851" s="59" t="s">
        <v>757</v>
      </c>
      <c r="C1851" s="59" t="s">
        <v>110</v>
      </c>
      <c r="D1851" s="59" t="s">
        <v>110</v>
      </c>
      <c r="E1851" s="59" t="s">
        <v>1221</v>
      </c>
      <c r="F1851" s="59">
        <v>320</v>
      </c>
      <c r="G1851" s="61"/>
      <c r="H1851" s="61">
        <v>55182.59</v>
      </c>
      <c r="I1851" s="61">
        <v>55182.59</v>
      </c>
      <c r="J1851" s="61">
        <v>55182.59</v>
      </c>
      <c r="K1851" s="61">
        <v>0</v>
      </c>
      <c r="L1851" s="61">
        <f t="shared" si="821"/>
        <v>100</v>
      </c>
    </row>
    <row r="1852" spans="1:12" s="24" customFormat="1" ht="30">
      <c r="A1852" s="58" t="s">
        <v>82</v>
      </c>
      <c r="B1852" s="59" t="s">
        <v>757</v>
      </c>
      <c r="C1852" s="59" t="s">
        <v>110</v>
      </c>
      <c r="D1852" s="59" t="s">
        <v>110</v>
      </c>
      <c r="E1852" s="59" t="s">
        <v>1221</v>
      </c>
      <c r="F1852" s="59">
        <v>600</v>
      </c>
      <c r="G1852" s="61"/>
      <c r="H1852" s="61">
        <f>H1853</f>
        <v>10068.41</v>
      </c>
      <c r="I1852" s="61">
        <f t="shared" ref="I1852:J1852" si="831">I1853</f>
        <v>10068.41</v>
      </c>
      <c r="J1852" s="61">
        <f t="shared" si="831"/>
        <v>10068.41</v>
      </c>
      <c r="K1852" s="61">
        <v>0</v>
      </c>
      <c r="L1852" s="61">
        <f t="shared" si="821"/>
        <v>100</v>
      </c>
    </row>
    <row r="1853" spans="1:12" s="24" customFormat="1" ht="15">
      <c r="A1853" s="58" t="s">
        <v>84</v>
      </c>
      <c r="B1853" s="59" t="s">
        <v>757</v>
      </c>
      <c r="C1853" s="59" t="s">
        <v>110</v>
      </c>
      <c r="D1853" s="59" t="s">
        <v>110</v>
      </c>
      <c r="E1853" s="59" t="s">
        <v>1221</v>
      </c>
      <c r="F1853" s="59">
        <v>620</v>
      </c>
      <c r="G1853" s="61"/>
      <c r="H1853" s="61">
        <f>2098.032+7970.378</f>
        <v>10068.41</v>
      </c>
      <c r="I1853" s="61">
        <f t="shared" ref="I1853:J1853" si="832">2098.032+7970.378</f>
        <v>10068.41</v>
      </c>
      <c r="J1853" s="61">
        <f t="shared" si="832"/>
        <v>10068.41</v>
      </c>
      <c r="K1853" s="61">
        <v>0</v>
      </c>
      <c r="L1853" s="61">
        <f t="shared" si="821"/>
        <v>100</v>
      </c>
    </row>
    <row r="1854" spans="1:12" ht="30">
      <c r="A1854" s="58" t="s">
        <v>76</v>
      </c>
      <c r="B1854" s="59" t="s">
        <v>757</v>
      </c>
      <c r="C1854" s="59" t="s">
        <v>110</v>
      </c>
      <c r="D1854" s="59" t="s">
        <v>110</v>
      </c>
      <c r="E1854" s="59" t="s">
        <v>777</v>
      </c>
      <c r="F1854" s="60" t="s">
        <v>0</v>
      </c>
      <c r="G1854" s="61">
        <v>30911</v>
      </c>
      <c r="H1854" s="61">
        <f>H1855</f>
        <v>30911.012000000002</v>
      </c>
      <c r="I1854" s="61">
        <f t="shared" ref="I1854:J1854" si="833">I1855</f>
        <v>30911.012000000002</v>
      </c>
      <c r="J1854" s="61">
        <f t="shared" si="833"/>
        <v>30911.012000000002</v>
      </c>
      <c r="K1854" s="61">
        <f t="shared" si="820"/>
        <v>100.00003882113164</v>
      </c>
      <c r="L1854" s="61">
        <f t="shared" si="821"/>
        <v>100</v>
      </c>
    </row>
    <row r="1855" spans="1:12" ht="30">
      <c r="A1855" s="58" t="s">
        <v>82</v>
      </c>
      <c r="B1855" s="59" t="s">
        <v>757</v>
      </c>
      <c r="C1855" s="59" t="s">
        <v>110</v>
      </c>
      <c r="D1855" s="59" t="s">
        <v>110</v>
      </c>
      <c r="E1855" s="59" t="s">
        <v>777</v>
      </c>
      <c r="F1855" s="59" t="s">
        <v>83</v>
      </c>
      <c r="G1855" s="61">
        <v>30911</v>
      </c>
      <c r="H1855" s="61">
        <f>H1856+H1857</f>
        <v>30911.012000000002</v>
      </c>
      <c r="I1855" s="61">
        <f t="shared" ref="I1855:J1855" si="834">I1856+I1857</f>
        <v>30911.012000000002</v>
      </c>
      <c r="J1855" s="61">
        <f t="shared" si="834"/>
        <v>30911.012000000002</v>
      </c>
      <c r="K1855" s="61">
        <f t="shared" si="820"/>
        <v>100.00003882113164</v>
      </c>
      <c r="L1855" s="61">
        <f t="shared" si="821"/>
        <v>100</v>
      </c>
    </row>
    <row r="1856" spans="1:12" ht="15">
      <c r="A1856" s="58" t="s">
        <v>272</v>
      </c>
      <c r="B1856" s="59" t="s">
        <v>757</v>
      </c>
      <c r="C1856" s="59" t="s">
        <v>110</v>
      </c>
      <c r="D1856" s="59" t="s">
        <v>110</v>
      </c>
      <c r="E1856" s="59" t="s">
        <v>777</v>
      </c>
      <c r="F1856" s="59" t="s">
        <v>273</v>
      </c>
      <c r="G1856" s="61">
        <v>778</v>
      </c>
      <c r="H1856" s="61">
        <v>778</v>
      </c>
      <c r="I1856" s="61">
        <v>778</v>
      </c>
      <c r="J1856" s="61">
        <v>778</v>
      </c>
      <c r="K1856" s="61">
        <f t="shared" si="820"/>
        <v>100</v>
      </c>
      <c r="L1856" s="61">
        <f t="shared" si="821"/>
        <v>100</v>
      </c>
    </row>
    <row r="1857" spans="1:12" ht="15">
      <c r="A1857" s="58" t="s">
        <v>84</v>
      </c>
      <c r="B1857" s="59" t="s">
        <v>757</v>
      </c>
      <c r="C1857" s="59" t="s">
        <v>110</v>
      </c>
      <c r="D1857" s="59" t="s">
        <v>110</v>
      </c>
      <c r="E1857" s="59" t="s">
        <v>777</v>
      </c>
      <c r="F1857" s="59" t="s">
        <v>85</v>
      </c>
      <c r="G1857" s="61">
        <v>30133</v>
      </c>
      <c r="H1857" s="61">
        <f>14529.7+15603.312</f>
        <v>30133.012000000002</v>
      </c>
      <c r="I1857" s="61">
        <f t="shared" ref="I1857:J1857" si="835">14529.7+15603.312</f>
        <v>30133.012000000002</v>
      </c>
      <c r="J1857" s="61">
        <f t="shared" si="835"/>
        <v>30133.012000000002</v>
      </c>
      <c r="K1857" s="61">
        <f t="shared" si="820"/>
        <v>100.00003982344938</v>
      </c>
      <c r="L1857" s="61">
        <f t="shared" si="821"/>
        <v>100</v>
      </c>
    </row>
    <row r="1858" spans="1:12" ht="15">
      <c r="A1858" s="58" t="s">
        <v>455</v>
      </c>
      <c r="B1858" s="59" t="s">
        <v>757</v>
      </c>
      <c r="C1858" s="59" t="s">
        <v>110</v>
      </c>
      <c r="D1858" s="59" t="s">
        <v>110</v>
      </c>
      <c r="E1858" s="59" t="s">
        <v>456</v>
      </c>
      <c r="F1858" s="60" t="s">
        <v>0</v>
      </c>
      <c r="G1858" s="61">
        <v>70685.7</v>
      </c>
      <c r="H1858" s="61">
        <f>H1859</f>
        <v>70685.687999999995</v>
      </c>
      <c r="I1858" s="61">
        <f t="shared" ref="I1858:J1859" si="836">I1859</f>
        <v>70685.687999999995</v>
      </c>
      <c r="J1858" s="61">
        <f t="shared" si="836"/>
        <v>70685.644</v>
      </c>
      <c r="K1858" s="61">
        <f t="shared" si="820"/>
        <v>99.999920776055134</v>
      </c>
      <c r="L1858" s="61">
        <f t="shared" si="821"/>
        <v>99.999937752604183</v>
      </c>
    </row>
    <row r="1859" spans="1:12" ht="15">
      <c r="A1859" s="58" t="s">
        <v>68</v>
      </c>
      <c r="B1859" s="59" t="s">
        <v>757</v>
      </c>
      <c r="C1859" s="59" t="s">
        <v>110</v>
      </c>
      <c r="D1859" s="59" t="s">
        <v>110</v>
      </c>
      <c r="E1859" s="59" t="s">
        <v>456</v>
      </c>
      <c r="F1859" s="59" t="s">
        <v>69</v>
      </c>
      <c r="G1859" s="61">
        <v>70685.7</v>
      </c>
      <c r="H1859" s="61">
        <f>H1860</f>
        <v>70685.687999999995</v>
      </c>
      <c r="I1859" s="61">
        <f t="shared" si="836"/>
        <v>70685.687999999995</v>
      </c>
      <c r="J1859" s="61">
        <f t="shared" si="836"/>
        <v>70685.644</v>
      </c>
      <c r="K1859" s="61">
        <f t="shared" si="820"/>
        <v>99.999920776055134</v>
      </c>
      <c r="L1859" s="61">
        <f t="shared" si="821"/>
        <v>99.999937752604183</v>
      </c>
    </row>
    <row r="1860" spans="1:12" ht="30">
      <c r="A1860" s="58" t="s">
        <v>80</v>
      </c>
      <c r="B1860" s="59" t="s">
        <v>757</v>
      </c>
      <c r="C1860" s="59" t="s">
        <v>110</v>
      </c>
      <c r="D1860" s="59" t="s">
        <v>110</v>
      </c>
      <c r="E1860" s="59" t="s">
        <v>456</v>
      </c>
      <c r="F1860" s="59" t="s">
        <v>81</v>
      </c>
      <c r="G1860" s="61">
        <v>70685.7</v>
      </c>
      <c r="H1860" s="61">
        <v>70685.687999999995</v>
      </c>
      <c r="I1860" s="61">
        <v>70685.687999999995</v>
      </c>
      <c r="J1860" s="61">
        <v>70685.644</v>
      </c>
      <c r="K1860" s="61">
        <f t="shared" si="820"/>
        <v>99.999920776055134</v>
      </c>
      <c r="L1860" s="61">
        <f t="shared" si="821"/>
        <v>99.999937752604183</v>
      </c>
    </row>
    <row r="1861" spans="1:12" ht="15">
      <c r="A1861" s="58" t="s">
        <v>778</v>
      </c>
      <c r="B1861" s="59" t="s">
        <v>757</v>
      </c>
      <c r="C1861" s="59" t="s">
        <v>110</v>
      </c>
      <c r="D1861" s="59" t="s">
        <v>110</v>
      </c>
      <c r="E1861" s="59" t="s">
        <v>779</v>
      </c>
      <c r="F1861" s="60" t="s">
        <v>0</v>
      </c>
      <c r="G1861" s="61">
        <v>191719</v>
      </c>
      <c r="H1861" s="61">
        <f>H1862</f>
        <v>191719</v>
      </c>
      <c r="I1861" s="61">
        <f t="shared" ref="I1861:J1862" si="837">I1862</f>
        <v>191719</v>
      </c>
      <c r="J1861" s="61">
        <f t="shared" si="837"/>
        <v>190822.99754000001</v>
      </c>
      <c r="K1861" s="61">
        <f t="shared" si="820"/>
        <v>99.532648063050615</v>
      </c>
      <c r="L1861" s="61">
        <f t="shared" si="821"/>
        <v>99.532648063050615</v>
      </c>
    </row>
    <row r="1862" spans="1:12" ht="15">
      <c r="A1862" s="58" t="s">
        <v>26</v>
      </c>
      <c r="B1862" s="59" t="s">
        <v>757</v>
      </c>
      <c r="C1862" s="59" t="s">
        <v>110</v>
      </c>
      <c r="D1862" s="59" t="s">
        <v>110</v>
      </c>
      <c r="E1862" s="59" t="s">
        <v>779</v>
      </c>
      <c r="F1862" s="59" t="s">
        <v>27</v>
      </c>
      <c r="G1862" s="61">
        <v>191719</v>
      </c>
      <c r="H1862" s="61">
        <f>H1863</f>
        <v>191719</v>
      </c>
      <c r="I1862" s="61">
        <f t="shared" si="837"/>
        <v>191719</v>
      </c>
      <c r="J1862" s="61">
        <f t="shared" si="837"/>
        <v>190822.99754000001</v>
      </c>
      <c r="K1862" s="61">
        <f t="shared" si="820"/>
        <v>99.532648063050615</v>
      </c>
      <c r="L1862" s="61">
        <f t="shared" si="821"/>
        <v>99.532648063050615</v>
      </c>
    </row>
    <row r="1863" spans="1:12" ht="15">
      <c r="A1863" s="58" t="s">
        <v>56</v>
      </c>
      <c r="B1863" s="59" t="s">
        <v>757</v>
      </c>
      <c r="C1863" s="59" t="s">
        <v>110</v>
      </c>
      <c r="D1863" s="59" t="s">
        <v>110</v>
      </c>
      <c r="E1863" s="59" t="s">
        <v>779</v>
      </c>
      <c r="F1863" s="59" t="s">
        <v>57</v>
      </c>
      <c r="G1863" s="61">
        <v>191719</v>
      </c>
      <c r="H1863" s="61">
        <v>191719</v>
      </c>
      <c r="I1863" s="61">
        <v>191719</v>
      </c>
      <c r="J1863" s="61">
        <v>190822.99754000001</v>
      </c>
      <c r="K1863" s="61">
        <f t="shared" si="820"/>
        <v>99.532648063050615</v>
      </c>
      <c r="L1863" s="61">
        <f t="shared" si="821"/>
        <v>99.532648063050615</v>
      </c>
    </row>
    <row r="1864" spans="1:12" ht="15">
      <c r="A1864" s="62" t="s">
        <v>0</v>
      </c>
      <c r="B1864" s="60" t="s">
        <v>0</v>
      </c>
      <c r="C1864" s="60" t="s">
        <v>0</v>
      </c>
      <c r="D1864" s="60" t="s">
        <v>0</v>
      </c>
      <c r="E1864" s="60" t="s">
        <v>0</v>
      </c>
      <c r="F1864" s="60" t="s">
        <v>0</v>
      </c>
      <c r="G1864" s="63" t="s">
        <v>0</v>
      </c>
      <c r="H1864" s="63"/>
      <c r="I1864" s="63"/>
      <c r="J1864" s="63"/>
      <c r="K1864" s="63"/>
      <c r="L1864" s="63"/>
    </row>
    <row r="1865" spans="1:12" ht="15">
      <c r="A1865" s="58" t="s">
        <v>146</v>
      </c>
      <c r="B1865" s="59" t="s">
        <v>757</v>
      </c>
      <c r="C1865" s="59" t="s">
        <v>147</v>
      </c>
      <c r="D1865" s="60" t="s">
        <v>0</v>
      </c>
      <c r="E1865" s="60" t="s">
        <v>0</v>
      </c>
      <c r="F1865" s="60" t="s">
        <v>0</v>
      </c>
      <c r="G1865" s="61">
        <v>10915523</v>
      </c>
      <c r="H1865" s="61">
        <f>H1866+H1874+H1939+H2125+H2168</f>
        <v>11228477.009980002</v>
      </c>
      <c r="I1865" s="61">
        <f>I1866+I1874+I1939+I2125+I2168</f>
        <v>11044131.054229999</v>
      </c>
      <c r="J1865" s="61">
        <f>J1866+J1874+J1939+J2125+J2168</f>
        <v>11039567.066789998</v>
      </c>
      <c r="K1865" s="61">
        <f t="shared" si="820"/>
        <v>101.13640058098909</v>
      </c>
      <c r="L1865" s="61">
        <f t="shared" si="821"/>
        <v>98.317581778703385</v>
      </c>
    </row>
    <row r="1866" spans="1:12" ht="15">
      <c r="A1866" s="58" t="s">
        <v>780</v>
      </c>
      <c r="B1866" s="59" t="s">
        <v>757</v>
      </c>
      <c r="C1866" s="59" t="s">
        <v>147</v>
      </c>
      <c r="D1866" s="59" t="s">
        <v>17</v>
      </c>
      <c r="E1866" s="60" t="s">
        <v>0</v>
      </c>
      <c r="F1866" s="60" t="s">
        <v>0</v>
      </c>
      <c r="G1866" s="61">
        <v>54840.9</v>
      </c>
      <c r="H1866" s="61">
        <f>H1867</f>
        <v>54840.92</v>
      </c>
      <c r="I1866" s="61">
        <f t="shared" ref="I1866:J1868" si="838">I1867</f>
        <v>54840.919719999998</v>
      </c>
      <c r="J1866" s="61">
        <f t="shared" si="838"/>
        <v>54840.919419999998</v>
      </c>
      <c r="K1866" s="61">
        <f t="shared" si="820"/>
        <v>100.0000354115268</v>
      </c>
      <c r="L1866" s="61">
        <f t="shared" si="821"/>
        <v>99.999998942395578</v>
      </c>
    </row>
    <row r="1867" spans="1:12" ht="35.25" customHeight="1">
      <c r="A1867" s="58" t="s">
        <v>300</v>
      </c>
      <c r="B1867" s="59" t="s">
        <v>757</v>
      </c>
      <c r="C1867" s="59" t="s">
        <v>147</v>
      </c>
      <c r="D1867" s="59" t="s">
        <v>17</v>
      </c>
      <c r="E1867" s="59" t="s">
        <v>301</v>
      </c>
      <c r="F1867" s="60" t="s">
        <v>0</v>
      </c>
      <c r="G1867" s="61">
        <v>54840.9</v>
      </c>
      <c r="H1867" s="61">
        <f>H1868</f>
        <v>54840.92</v>
      </c>
      <c r="I1867" s="61">
        <f t="shared" si="838"/>
        <v>54840.919719999998</v>
      </c>
      <c r="J1867" s="61">
        <f t="shared" si="838"/>
        <v>54840.919419999998</v>
      </c>
      <c r="K1867" s="61">
        <f t="shared" si="820"/>
        <v>100.0000354115268</v>
      </c>
      <c r="L1867" s="61">
        <f t="shared" si="821"/>
        <v>99.999998942395578</v>
      </c>
    </row>
    <row r="1868" spans="1:12" ht="45">
      <c r="A1868" s="58" t="s">
        <v>781</v>
      </c>
      <c r="B1868" s="59" t="s">
        <v>757</v>
      </c>
      <c r="C1868" s="59" t="s">
        <v>147</v>
      </c>
      <c r="D1868" s="59" t="s">
        <v>17</v>
      </c>
      <c r="E1868" s="59" t="s">
        <v>782</v>
      </c>
      <c r="F1868" s="60" t="s">
        <v>0</v>
      </c>
      <c r="G1868" s="61">
        <v>54840.9</v>
      </c>
      <c r="H1868" s="61">
        <f>H1869</f>
        <v>54840.92</v>
      </c>
      <c r="I1868" s="61">
        <f t="shared" si="838"/>
        <v>54840.919719999998</v>
      </c>
      <c r="J1868" s="61">
        <f t="shared" si="838"/>
        <v>54840.919419999998</v>
      </c>
      <c r="K1868" s="61">
        <f t="shared" si="820"/>
        <v>100.0000354115268</v>
      </c>
      <c r="L1868" s="61">
        <f t="shared" si="821"/>
        <v>99.999998942395578</v>
      </c>
    </row>
    <row r="1869" spans="1:12" ht="30">
      <c r="A1869" s="58" t="s">
        <v>783</v>
      </c>
      <c r="B1869" s="59" t="s">
        <v>757</v>
      </c>
      <c r="C1869" s="59" t="s">
        <v>147</v>
      </c>
      <c r="D1869" s="59" t="s">
        <v>17</v>
      </c>
      <c r="E1869" s="59" t="s">
        <v>784</v>
      </c>
      <c r="F1869" s="60" t="s">
        <v>0</v>
      </c>
      <c r="G1869" s="61">
        <v>54840.9</v>
      </c>
      <c r="H1869" s="61">
        <f>H1870+H1872</f>
        <v>54840.92</v>
      </c>
      <c r="I1869" s="61">
        <f t="shared" ref="I1869:J1869" si="839">I1870+I1872</f>
        <v>54840.919719999998</v>
      </c>
      <c r="J1869" s="61">
        <f t="shared" si="839"/>
        <v>54840.919419999998</v>
      </c>
      <c r="K1869" s="61">
        <f t="shared" si="820"/>
        <v>100.0000354115268</v>
      </c>
      <c r="L1869" s="61">
        <f t="shared" si="821"/>
        <v>99.999998942395578</v>
      </c>
    </row>
    <row r="1870" spans="1:12" ht="30">
      <c r="A1870" s="58" t="s">
        <v>64</v>
      </c>
      <c r="B1870" s="59" t="s">
        <v>757</v>
      </c>
      <c r="C1870" s="59" t="s">
        <v>147</v>
      </c>
      <c r="D1870" s="59" t="s">
        <v>17</v>
      </c>
      <c r="E1870" s="59" t="s">
        <v>784</v>
      </c>
      <c r="F1870" s="59" t="s">
        <v>65</v>
      </c>
      <c r="G1870" s="61">
        <v>426.7</v>
      </c>
      <c r="H1870" s="61">
        <f>H1871</f>
        <v>329.827</v>
      </c>
      <c r="I1870" s="61">
        <f t="shared" ref="I1870:J1870" si="840">I1871</f>
        <v>329.82672000000002</v>
      </c>
      <c r="J1870" s="61">
        <f t="shared" si="840"/>
        <v>329.82672000000002</v>
      </c>
      <c r="K1870" s="61">
        <f t="shared" si="820"/>
        <v>77.297098664166867</v>
      </c>
      <c r="L1870" s="61">
        <f t="shared" si="821"/>
        <v>99.999915107010651</v>
      </c>
    </row>
    <row r="1871" spans="1:12" ht="30">
      <c r="A1871" s="58" t="s">
        <v>66</v>
      </c>
      <c r="B1871" s="59" t="s">
        <v>757</v>
      </c>
      <c r="C1871" s="59" t="s">
        <v>147</v>
      </c>
      <c r="D1871" s="59" t="s">
        <v>17</v>
      </c>
      <c r="E1871" s="59" t="s">
        <v>784</v>
      </c>
      <c r="F1871" s="59" t="s">
        <v>67</v>
      </c>
      <c r="G1871" s="61">
        <v>426.7</v>
      </c>
      <c r="H1871" s="61">
        <v>329.827</v>
      </c>
      <c r="I1871" s="61">
        <v>329.82672000000002</v>
      </c>
      <c r="J1871" s="61">
        <v>329.82672000000002</v>
      </c>
      <c r="K1871" s="61">
        <f t="shared" si="820"/>
        <v>77.297098664166867</v>
      </c>
      <c r="L1871" s="61">
        <f t="shared" si="821"/>
        <v>99.999915107010651</v>
      </c>
    </row>
    <row r="1872" spans="1:12" ht="15">
      <c r="A1872" s="58" t="s">
        <v>68</v>
      </c>
      <c r="B1872" s="59" t="s">
        <v>757</v>
      </c>
      <c r="C1872" s="59" t="s">
        <v>147</v>
      </c>
      <c r="D1872" s="59" t="s">
        <v>17</v>
      </c>
      <c r="E1872" s="59" t="s">
        <v>784</v>
      </c>
      <c r="F1872" s="59" t="s">
        <v>69</v>
      </c>
      <c r="G1872" s="61">
        <v>54414.2</v>
      </c>
      <c r="H1872" s="61">
        <f>H1873</f>
        <v>54511.093000000001</v>
      </c>
      <c r="I1872" s="61">
        <f t="shared" ref="I1872:J1872" si="841">I1873</f>
        <v>54511.093000000001</v>
      </c>
      <c r="J1872" s="61">
        <f t="shared" si="841"/>
        <v>54511.092700000001</v>
      </c>
      <c r="K1872" s="61">
        <f t="shared" si="820"/>
        <v>100.17806510065388</v>
      </c>
      <c r="L1872" s="61">
        <f t="shared" si="821"/>
        <v>99.999999449653302</v>
      </c>
    </row>
    <row r="1873" spans="1:12" ht="30">
      <c r="A1873" s="58" t="s">
        <v>80</v>
      </c>
      <c r="B1873" s="59" t="s">
        <v>757</v>
      </c>
      <c r="C1873" s="59" t="s">
        <v>147</v>
      </c>
      <c r="D1873" s="59" t="s">
        <v>17</v>
      </c>
      <c r="E1873" s="59" t="s">
        <v>784</v>
      </c>
      <c r="F1873" s="59" t="s">
        <v>81</v>
      </c>
      <c r="G1873" s="61">
        <v>54414.2</v>
      </c>
      <c r="H1873" s="61">
        <v>54511.093000000001</v>
      </c>
      <c r="I1873" s="61">
        <v>54511.093000000001</v>
      </c>
      <c r="J1873" s="61">
        <v>54511.092700000001</v>
      </c>
      <c r="K1873" s="61">
        <f t="shared" si="820"/>
        <v>100.17806510065388</v>
      </c>
      <c r="L1873" s="61">
        <f t="shared" si="821"/>
        <v>99.999999449653302</v>
      </c>
    </row>
    <row r="1874" spans="1:12" ht="15">
      <c r="A1874" s="58" t="s">
        <v>785</v>
      </c>
      <c r="B1874" s="59" t="s">
        <v>757</v>
      </c>
      <c r="C1874" s="59" t="s">
        <v>147</v>
      </c>
      <c r="D1874" s="59" t="s">
        <v>106</v>
      </c>
      <c r="E1874" s="60" t="s">
        <v>0</v>
      </c>
      <c r="F1874" s="60" t="s">
        <v>0</v>
      </c>
      <c r="G1874" s="61">
        <v>2092990.5</v>
      </c>
      <c r="H1874" s="61">
        <f>H1875+H1925+H1935</f>
        <v>2098509.1906600003</v>
      </c>
      <c r="I1874" s="61">
        <f t="shared" ref="I1874:J1874" si="842">I1875+I1925+I1935</f>
        <v>2097605.6557200006</v>
      </c>
      <c r="J1874" s="61">
        <f t="shared" si="842"/>
        <v>2097068.5185600002</v>
      </c>
      <c r="K1874" s="61">
        <f t="shared" si="820"/>
        <v>100.19484171380617</v>
      </c>
      <c r="L1874" s="61">
        <f t="shared" si="821"/>
        <v>99.931347829858836</v>
      </c>
    </row>
    <row r="1875" spans="1:12" ht="33.75" customHeight="1">
      <c r="A1875" s="58" t="s">
        <v>300</v>
      </c>
      <c r="B1875" s="59" t="s">
        <v>757</v>
      </c>
      <c r="C1875" s="59" t="s">
        <v>147</v>
      </c>
      <c r="D1875" s="59" t="s">
        <v>106</v>
      </c>
      <c r="E1875" s="59" t="s">
        <v>301</v>
      </c>
      <c r="F1875" s="60" t="s">
        <v>0</v>
      </c>
      <c r="G1875" s="61">
        <v>2090083.5</v>
      </c>
      <c r="H1875" s="61">
        <f>H1876+H1901+H1905+H1910+H1921</f>
        <v>2092847.7768000003</v>
      </c>
      <c r="I1875" s="61">
        <f>I1876+I1901+I1905+I1910+I1921</f>
        <v>2092841.5508000003</v>
      </c>
      <c r="J1875" s="61">
        <f>J1876+J1901+J1905+J1910+J1921</f>
        <v>2092304.4136400002</v>
      </c>
      <c r="K1875" s="61">
        <f t="shared" si="820"/>
        <v>100.1062595652279</v>
      </c>
      <c r="L1875" s="61">
        <f t="shared" si="821"/>
        <v>99.974037138963297</v>
      </c>
    </row>
    <row r="1876" spans="1:12" ht="45">
      <c r="A1876" s="58" t="s">
        <v>786</v>
      </c>
      <c r="B1876" s="59" t="s">
        <v>757</v>
      </c>
      <c r="C1876" s="59" t="s">
        <v>147</v>
      </c>
      <c r="D1876" s="59" t="s">
        <v>106</v>
      </c>
      <c r="E1876" s="59" t="s">
        <v>787</v>
      </c>
      <c r="F1876" s="60" t="s">
        <v>0</v>
      </c>
      <c r="G1876" s="61">
        <v>2026921.4</v>
      </c>
      <c r="H1876" s="61">
        <f>H1877+H1890+H1893+H1898</f>
        <v>2025585.7213500002</v>
      </c>
      <c r="I1876" s="61">
        <f>I1877+I1890+I1893+I1898</f>
        <v>2025579.4953500002</v>
      </c>
      <c r="J1876" s="61">
        <f>J1877+J1890+J1893+J1898</f>
        <v>2025042.3581900001</v>
      </c>
      <c r="K1876" s="61">
        <f t="shared" si="820"/>
        <v>99.907295773284559</v>
      </c>
      <c r="L1876" s="61">
        <f t="shared" si="821"/>
        <v>99.973175010355135</v>
      </c>
    </row>
    <row r="1877" spans="1:12" ht="30">
      <c r="A1877" s="58" t="s">
        <v>76</v>
      </c>
      <c r="B1877" s="59" t="s">
        <v>757</v>
      </c>
      <c r="C1877" s="59" t="s">
        <v>147</v>
      </c>
      <c r="D1877" s="59" t="s">
        <v>106</v>
      </c>
      <c r="E1877" s="59" t="s">
        <v>788</v>
      </c>
      <c r="F1877" s="60" t="s">
        <v>0</v>
      </c>
      <c r="G1877" s="61">
        <v>1952235.6</v>
      </c>
      <c r="H1877" s="61">
        <f>H1878+H1880+H1884+H1887+H1882</f>
        <v>2020023.6269900003</v>
      </c>
      <c r="I1877" s="61">
        <f t="shared" ref="I1877:J1877" si="843">I1878+I1880+I1884+I1887+I1882</f>
        <v>2020017.4009900002</v>
      </c>
      <c r="J1877" s="61">
        <f t="shared" si="843"/>
        <v>2019480.2638300001</v>
      </c>
      <c r="K1877" s="61">
        <f t="shared" si="820"/>
        <v>103.44449531757336</v>
      </c>
      <c r="L1877" s="61">
        <f t="shared" si="821"/>
        <v>99.973101148286574</v>
      </c>
    </row>
    <row r="1878" spans="1:12" ht="60">
      <c r="A1878" s="58" t="s">
        <v>60</v>
      </c>
      <c r="B1878" s="59" t="s">
        <v>757</v>
      </c>
      <c r="C1878" s="59" t="s">
        <v>147</v>
      </c>
      <c r="D1878" s="59" t="s">
        <v>106</v>
      </c>
      <c r="E1878" s="59" t="s">
        <v>788</v>
      </c>
      <c r="F1878" s="59" t="s">
        <v>61</v>
      </c>
      <c r="G1878" s="61">
        <v>272032.5</v>
      </c>
      <c r="H1878" s="61">
        <f>H1879</f>
        <v>271412.50599999999</v>
      </c>
      <c r="I1878" s="61">
        <f t="shared" ref="I1878:J1878" si="844">I1879</f>
        <v>271412.50599999999</v>
      </c>
      <c r="J1878" s="61">
        <f t="shared" si="844"/>
        <v>270891.06942999997</v>
      </c>
      <c r="K1878" s="61">
        <f t="shared" si="820"/>
        <v>99.580406543335812</v>
      </c>
      <c r="L1878" s="61">
        <f t="shared" si="821"/>
        <v>99.807880418745327</v>
      </c>
    </row>
    <row r="1879" spans="1:12" ht="15">
      <c r="A1879" s="58" t="s">
        <v>78</v>
      </c>
      <c r="B1879" s="59" t="s">
        <v>757</v>
      </c>
      <c r="C1879" s="59" t="s">
        <v>147</v>
      </c>
      <c r="D1879" s="59" t="s">
        <v>106</v>
      </c>
      <c r="E1879" s="59" t="s">
        <v>788</v>
      </c>
      <c r="F1879" s="59" t="s">
        <v>79</v>
      </c>
      <c r="G1879" s="61">
        <v>272032.5</v>
      </c>
      <c r="H1879" s="61">
        <f>199406.78+11237.58+60768.146</f>
        <v>271412.50599999999</v>
      </c>
      <c r="I1879" s="61">
        <f>199406.78+11237.58+60768.146</f>
        <v>271412.50599999999</v>
      </c>
      <c r="J1879" s="61">
        <f>199406.77998+11193.09441+60291.19504</f>
        <v>270891.06942999997</v>
      </c>
      <c r="K1879" s="61">
        <f t="shared" si="820"/>
        <v>99.580406543335812</v>
      </c>
      <c r="L1879" s="61">
        <f t="shared" si="821"/>
        <v>99.807880418745327</v>
      </c>
    </row>
    <row r="1880" spans="1:12" ht="30">
      <c r="A1880" s="58" t="s">
        <v>64</v>
      </c>
      <c r="B1880" s="59" t="s">
        <v>757</v>
      </c>
      <c r="C1880" s="59" t="s">
        <v>147</v>
      </c>
      <c r="D1880" s="59" t="s">
        <v>106</v>
      </c>
      <c r="E1880" s="59" t="s">
        <v>788</v>
      </c>
      <c r="F1880" s="59" t="s">
        <v>65</v>
      </c>
      <c r="G1880" s="61">
        <v>28056.799999999999</v>
      </c>
      <c r="H1880" s="61">
        <f>H1881</f>
        <v>27936.9928</v>
      </c>
      <c r="I1880" s="61">
        <f t="shared" ref="I1880:J1880" si="845">I1881</f>
        <v>27936.9928</v>
      </c>
      <c r="J1880" s="61">
        <f t="shared" si="845"/>
        <v>27932.03919</v>
      </c>
      <c r="K1880" s="61">
        <f t="shared" si="820"/>
        <v>99.555327728037412</v>
      </c>
      <c r="L1880" s="61">
        <f t="shared" si="821"/>
        <v>99.982268635584859</v>
      </c>
    </row>
    <row r="1881" spans="1:12" ht="30">
      <c r="A1881" s="58" t="s">
        <v>66</v>
      </c>
      <c r="B1881" s="59" t="s">
        <v>757</v>
      </c>
      <c r="C1881" s="59" t="s">
        <v>147</v>
      </c>
      <c r="D1881" s="59" t="s">
        <v>106</v>
      </c>
      <c r="E1881" s="59" t="s">
        <v>788</v>
      </c>
      <c r="F1881" s="59" t="s">
        <v>67</v>
      </c>
      <c r="G1881" s="61">
        <v>28056.799999999999</v>
      </c>
      <c r="H1881" s="61">
        <v>27936.9928</v>
      </c>
      <c r="I1881" s="61">
        <v>27936.9928</v>
      </c>
      <c r="J1881" s="61">
        <v>27932.03919</v>
      </c>
      <c r="K1881" s="61">
        <f t="shared" si="820"/>
        <v>99.555327728037412</v>
      </c>
      <c r="L1881" s="61">
        <f t="shared" si="821"/>
        <v>99.982268635584859</v>
      </c>
    </row>
    <row r="1882" spans="1:12" s="24" customFormat="1" ht="15">
      <c r="A1882" s="58" t="s">
        <v>68</v>
      </c>
      <c r="B1882" s="59" t="s">
        <v>757</v>
      </c>
      <c r="C1882" s="59" t="s">
        <v>147</v>
      </c>
      <c r="D1882" s="59" t="s">
        <v>106</v>
      </c>
      <c r="E1882" s="59" t="s">
        <v>788</v>
      </c>
      <c r="F1882" s="59">
        <v>300</v>
      </c>
      <c r="G1882" s="61"/>
      <c r="H1882" s="61">
        <f>H1883</f>
        <v>574.62</v>
      </c>
      <c r="I1882" s="61">
        <f t="shared" ref="I1882:J1882" si="846">I1883</f>
        <v>574.62</v>
      </c>
      <c r="J1882" s="61">
        <f t="shared" si="846"/>
        <v>574.61962000000005</v>
      </c>
      <c r="K1882" s="61">
        <v>0</v>
      </c>
      <c r="L1882" s="61">
        <f t="shared" si="821"/>
        <v>99.999933869339742</v>
      </c>
    </row>
    <row r="1883" spans="1:12" s="24" customFormat="1" ht="30">
      <c r="A1883" s="58" t="s">
        <v>80</v>
      </c>
      <c r="B1883" s="59" t="s">
        <v>757</v>
      </c>
      <c r="C1883" s="59" t="s">
        <v>147</v>
      </c>
      <c r="D1883" s="59" t="s">
        <v>106</v>
      </c>
      <c r="E1883" s="59" t="s">
        <v>788</v>
      </c>
      <c r="F1883" s="59">
        <v>320</v>
      </c>
      <c r="G1883" s="61"/>
      <c r="H1883" s="61">
        <v>574.62</v>
      </c>
      <c r="I1883" s="61">
        <v>574.62</v>
      </c>
      <c r="J1883" s="61">
        <v>574.61962000000005</v>
      </c>
      <c r="K1883" s="61">
        <v>0</v>
      </c>
      <c r="L1883" s="61">
        <f t="shared" si="821"/>
        <v>99.999933869339742</v>
      </c>
    </row>
    <row r="1884" spans="1:12" ht="30">
      <c r="A1884" s="58" t="s">
        <v>82</v>
      </c>
      <c r="B1884" s="59" t="s">
        <v>757</v>
      </c>
      <c r="C1884" s="59" t="s">
        <v>147</v>
      </c>
      <c r="D1884" s="59" t="s">
        <v>106</v>
      </c>
      <c r="E1884" s="59" t="s">
        <v>788</v>
      </c>
      <c r="F1884" s="59" t="s">
        <v>83</v>
      </c>
      <c r="G1884" s="61">
        <v>1651752.8</v>
      </c>
      <c r="H1884" s="61">
        <f>H1885+H1886</f>
        <v>1719540.8441900001</v>
      </c>
      <c r="I1884" s="61">
        <f t="shared" ref="I1884:J1884" si="847">I1885+I1886</f>
        <v>1719540.8441900001</v>
      </c>
      <c r="J1884" s="61">
        <f t="shared" si="847"/>
        <v>1719540.8441900001</v>
      </c>
      <c r="K1884" s="61">
        <f t="shared" si="820"/>
        <v>104.10400661588102</v>
      </c>
      <c r="L1884" s="61">
        <f t="shared" si="821"/>
        <v>100</v>
      </c>
    </row>
    <row r="1885" spans="1:12" ht="15">
      <c r="A1885" s="58" t="s">
        <v>272</v>
      </c>
      <c r="B1885" s="59" t="s">
        <v>757</v>
      </c>
      <c r="C1885" s="59" t="s">
        <v>147</v>
      </c>
      <c r="D1885" s="59" t="s">
        <v>106</v>
      </c>
      <c r="E1885" s="59" t="s">
        <v>788</v>
      </c>
      <c r="F1885" s="59" t="s">
        <v>273</v>
      </c>
      <c r="G1885" s="61">
        <v>1541354.3</v>
      </c>
      <c r="H1885" s="61">
        <f>1551922.90424+37819.1402</f>
        <v>1589742.0444400001</v>
      </c>
      <c r="I1885" s="61">
        <f t="shared" ref="I1885:J1885" si="848">1551922.90424+37819.1402</f>
        <v>1589742.0444400001</v>
      </c>
      <c r="J1885" s="61">
        <f t="shared" si="848"/>
        <v>1589742.0444400001</v>
      </c>
      <c r="K1885" s="61">
        <f t="shared" si="820"/>
        <v>103.13930057742078</v>
      </c>
      <c r="L1885" s="61">
        <f t="shared" si="821"/>
        <v>100</v>
      </c>
    </row>
    <row r="1886" spans="1:12" ht="15">
      <c r="A1886" s="58" t="s">
        <v>84</v>
      </c>
      <c r="B1886" s="59" t="s">
        <v>757</v>
      </c>
      <c r="C1886" s="59" t="s">
        <v>147</v>
      </c>
      <c r="D1886" s="59" t="s">
        <v>106</v>
      </c>
      <c r="E1886" s="59" t="s">
        <v>788</v>
      </c>
      <c r="F1886" s="59" t="s">
        <v>85</v>
      </c>
      <c r="G1886" s="61">
        <v>110398.5</v>
      </c>
      <c r="H1886" s="61">
        <f>126159.73995+3639.0598</f>
        <v>129798.79975000001</v>
      </c>
      <c r="I1886" s="61">
        <f t="shared" ref="I1886:J1886" si="849">126159.73995+3639.0598</f>
        <v>129798.79975000001</v>
      </c>
      <c r="J1886" s="61">
        <f t="shared" si="849"/>
        <v>129798.79975000001</v>
      </c>
      <c r="K1886" s="61">
        <f t="shared" si="820"/>
        <v>117.5729740440314</v>
      </c>
      <c r="L1886" s="61">
        <f t="shared" si="821"/>
        <v>100</v>
      </c>
    </row>
    <row r="1887" spans="1:12" ht="15">
      <c r="A1887" s="58" t="s">
        <v>72</v>
      </c>
      <c r="B1887" s="59" t="s">
        <v>757</v>
      </c>
      <c r="C1887" s="59" t="s">
        <v>147</v>
      </c>
      <c r="D1887" s="59" t="s">
        <v>106</v>
      </c>
      <c r="E1887" s="59" t="s">
        <v>788</v>
      </c>
      <c r="F1887" s="59" t="s">
        <v>73</v>
      </c>
      <c r="G1887" s="61">
        <v>393.5</v>
      </c>
      <c r="H1887" s="61">
        <f>H1888+H1889</f>
        <v>558.66399999999999</v>
      </c>
      <c r="I1887" s="61">
        <f t="shared" ref="I1887:J1887" si="850">I1888+I1889</f>
        <v>552.43799999999999</v>
      </c>
      <c r="J1887" s="61">
        <f t="shared" si="850"/>
        <v>541.69139999999993</v>
      </c>
      <c r="K1887" s="61">
        <f t="shared" si="820"/>
        <v>137.65982210927572</v>
      </c>
      <c r="L1887" s="61">
        <f t="shared" si="821"/>
        <v>96.961930605874002</v>
      </c>
    </row>
    <row r="1888" spans="1:12" ht="15">
      <c r="A1888" s="58" t="s">
        <v>86</v>
      </c>
      <c r="B1888" s="59" t="s">
        <v>757</v>
      </c>
      <c r="C1888" s="59" t="s">
        <v>147</v>
      </c>
      <c r="D1888" s="59" t="s">
        <v>106</v>
      </c>
      <c r="E1888" s="59" t="s">
        <v>788</v>
      </c>
      <c r="F1888" s="59" t="s">
        <v>87</v>
      </c>
      <c r="G1888" s="61">
        <v>18</v>
      </c>
      <c r="H1888" s="61">
        <v>183.154</v>
      </c>
      <c r="I1888" s="61">
        <v>183.154</v>
      </c>
      <c r="J1888" s="61">
        <v>181.154</v>
      </c>
      <c r="K1888" s="61">
        <f t="shared" si="820"/>
        <v>1006.411111111111</v>
      </c>
      <c r="L1888" s="61">
        <f t="shared" si="821"/>
        <v>98.90802275680575</v>
      </c>
    </row>
    <row r="1889" spans="1:12" ht="15">
      <c r="A1889" s="58" t="s">
        <v>74</v>
      </c>
      <c r="B1889" s="59" t="s">
        <v>757</v>
      </c>
      <c r="C1889" s="59" t="s">
        <v>147</v>
      </c>
      <c r="D1889" s="59" t="s">
        <v>106</v>
      </c>
      <c r="E1889" s="59" t="s">
        <v>788</v>
      </c>
      <c r="F1889" s="59" t="s">
        <v>75</v>
      </c>
      <c r="G1889" s="61">
        <v>375.5</v>
      </c>
      <c r="H1889" s="61">
        <f>245.852+116.563+13.095</f>
        <v>375.51000000000005</v>
      </c>
      <c r="I1889" s="61">
        <f>242.7+113.489+13.095</f>
        <v>369.28399999999999</v>
      </c>
      <c r="J1889" s="61">
        <f>240.051+108.8344+11.652</f>
        <v>360.53739999999999</v>
      </c>
      <c r="K1889" s="61">
        <f t="shared" si="820"/>
        <v>96.01528628495339</v>
      </c>
      <c r="L1889" s="61">
        <f t="shared" si="821"/>
        <v>96.012729354744195</v>
      </c>
    </row>
    <row r="1890" spans="1:12" ht="75">
      <c r="A1890" s="58" t="s">
        <v>1258</v>
      </c>
      <c r="B1890" s="59" t="s">
        <v>757</v>
      </c>
      <c r="C1890" s="59" t="s">
        <v>147</v>
      </c>
      <c r="D1890" s="59" t="s">
        <v>106</v>
      </c>
      <c r="E1890" s="59" t="s">
        <v>789</v>
      </c>
      <c r="F1890" s="60" t="s">
        <v>0</v>
      </c>
      <c r="G1890" s="61">
        <v>64000</v>
      </c>
      <c r="H1890" s="61">
        <f>H1891</f>
        <v>0</v>
      </c>
      <c r="I1890" s="61">
        <f t="shared" ref="I1890:J1891" si="851">I1891</f>
        <v>0</v>
      </c>
      <c r="J1890" s="61">
        <f t="shared" si="851"/>
        <v>0</v>
      </c>
      <c r="K1890" s="61">
        <f t="shared" si="820"/>
        <v>0</v>
      </c>
      <c r="L1890" s="61">
        <v>0</v>
      </c>
    </row>
    <row r="1891" spans="1:12" ht="15">
      <c r="A1891" s="58" t="s">
        <v>72</v>
      </c>
      <c r="B1891" s="59" t="s">
        <v>757</v>
      </c>
      <c r="C1891" s="59" t="s">
        <v>147</v>
      </c>
      <c r="D1891" s="59" t="s">
        <v>106</v>
      </c>
      <c r="E1891" s="59" t="s">
        <v>789</v>
      </c>
      <c r="F1891" s="59" t="s">
        <v>73</v>
      </c>
      <c r="G1891" s="61">
        <v>64000</v>
      </c>
      <c r="H1891" s="61">
        <f>H1892</f>
        <v>0</v>
      </c>
      <c r="I1891" s="61">
        <f t="shared" si="851"/>
        <v>0</v>
      </c>
      <c r="J1891" s="61">
        <f t="shared" si="851"/>
        <v>0</v>
      </c>
      <c r="K1891" s="61">
        <f t="shared" si="820"/>
        <v>0</v>
      </c>
      <c r="L1891" s="61">
        <v>0</v>
      </c>
    </row>
    <row r="1892" spans="1:12" ht="15">
      <c r="A1892" s="58" t="s">
        <v>381</v>
      </c>
      <c r="B1892" s="59" t="s">
        <v>757</v>
      </c>
      <c r="C1892" s="59" t="s">
        <v>147</v>
      </c>
      <c r="D1892" s="59" t="s">
        <v>106</v>
      </c>
      <c r="E1892" s="59" t="s">
        <v>789</v>
      </c>
      <c r="F1892" s="59" t="s">
        <v>382</v>
      </c>
      <c r="G1892" s="61">
        <v>64000</v>
      </c>
      <c r="H1892" s="61">
        <v>0</v>
      </c>
      <c r="I1892" s="61">
        <v>0</v>
      </c>
      <c r="J1892" s="61">
        <v>0</v>
      </c>
      <c r="K1892" s="61">
        <f t="shared" si="820"/>
        <v>0</v>
      </c>
      <c r="L1892" s="61">
        <v>0</v>
      </c>
    </row>
    <row r="1893" spans="1:12" ht="30">
      <c r="A1893" s="58" t="s">
        <v>790</v>
      </c>
      <c r="B1893" s="59" t="s">
        <v>757</v>
      </c>
      <c r="C1893" s="59" t="s">
        <v>147</v>
      </c>
      <c r="D1893" s="59" t="s">
        <v>106</v>
      </c>
      <c r="E1893" s="59" t="s">
        <v>791</v>
      </c>
      <c r="F1893" s="60" t="s">
        <v>0</v>
      </c>
      <c r="G1893" s="61">
        <v>5495.2</v>
      </c>
      <c r="H1893" s="61">
        <f>H1894+H1896</f>
        <v>963.49436000000003</v>
      </c>
      <c r="I1893" s="61">
        <f t="shared" ref="I1893:J1893" si="852">I1894+I1896</f>
        <v>963.49436000000003</v>
      </c>
      <c r="J1893" s="61">
        <f t="shared" si="852"/>
        <v>963.49436000000003</v>
      </c>
      <c r="K1893" s="61">
        <f t="shared" si="820"/>
        <v>17.533381132624836</v>
      </c>
      <c r="L1893" s="61">
        <f t="shared" si="821"/>
        <v>100</v>
      </c>
    </row>
    <row r="1894" spans="1:12" ht="30">
      <c r="A1894" s="58" t="s">
        <v>82</v>
      </c>
      <c r="B1894" s="59" t="s">
        <v>757</v>
      </c>
      <c r="C1894" s="59" t="s">
        <v>147</v>
      </c>
      <c r="D1894" s="59" t="s">
        <v>106</v>
      </c>
      <c r="E1894" s="59" t="s">
        <v>791</v>
      </c>
      <c r="F1894" s="59" t="s">
        <v>83</v>
      </c>
      <c r="G1894" s="61">
        <v>5232.8</v>
      </c>
      <c r="H1894" s="61">
        <f>H1895</f>
        <v>765.80460000000005</v>
      </c>
      <c r="I1894" s="61">
        <f t="shared" ref="I1894:J1894" si="853">I1895</f>
        <v>765.80460000000005</v>
      </c>
      <c r="J1894" s="61">
        <f t="shared" si="853"/>
        <v>765.80460000000005</v>
      </c>
      <c r="K1894" s="61">
        <f t="shared" si="820"/>
        <v>14.63470035162819</v>
      </c>
      <c r="L1894" s="61">
        <f t="shared" si="821"/>
        <v>100</v>
      </c>
    </row>
    <row r="1895" spans="1:12" ht="30">
      <c r="A1895" s="58" t="s">
        <v>196</v>
      </c>
      <c r="B1895" s="59" t="s">
        <v>757</v>
      </c>
      <c r="C1895" s="59" t="s">
        <v>147</v>
      </c>
      <c r="D1895" s="59" t="s">
        <v>106</v>
      </c>
      <c r="E1895" s="59" t="s">
        <v>791</v>
      </c>
      <c r="F1895" s="59" t="s">
        <v>197</v>
      </c>
      <c r="G1895" s="61">
        <v>5232.8</v>
      </c>
      <c r="H1895" s="61">
        <v>765.80460000000005</v>
      </c>
      <c r="I1895" s="61">
        <v>765.80460000000005</v>
      </c>
      <c r="J1895" s="61">
        <v>765.80460000000005</v>
      </c>
      <c r="K1895" s="61">
        <f t="shared" si="820"/>
        <v>14.63470035162819</v>
      </c>
      <c r="L1895" s="61">
        <f t="shared" si="821"/>
        <v>100</v>
      </c>
    </row>
    <row r="1896" spans="1:12" ht="15">
      <c r="A1896" s="58" t="s">
        <v>72</v>
      </c>
      <c r="B1896" s="59" t="s">
        <v>757</v>
      </c>
      <c r="C1896" s="59" t="s">
        <v>147</v>
      </c>
      <c r="D1896" s="59" t="s">
        <v>106</v>
      </c>
      <c r="E1896" s="59" t="s">
        <v>791</v>
      </c>
      <c r="F1896" s="59" t="s">
        <v>73</v>
      </c>
      <c r="G1896" s="61">
        <v>262.39999999999998</v>
      </c>
      <c r="H1896" s="61">
        <f>H1897</f>
        <v>197.68976000000001</v>
      </c>
      <c r="I1896" s="61">
        <f t="shared" ref="I1896:J1896" si="854">I1897</f>
        <v>197.68976000000001</v>
      </c>
      <c r="J1896" s="61">
        <f t="shared" si="854"/>
        <v>197.68976000000001</v>
      </c>
      <c r="K1896" s="61">
        <f t="shared" si="820"/>
        <v>75.339085365853663</v>
      </c>
      <c r="L1896" s="61">
        <f t="shared" si="821"/>
        <v>100</v>
      </c>
    </row>
    <row r="1897" spans="1:12" ht="45">
      <c r="A1897" s="58" t="s">
        <v>222</v>
      </c>
      <c r="B1897" s="59" t="s">
        <v>757</v>
      </c>
      <c r="C1897" s="59" t="s">
        <v>147</v>
      </c>
      <c r="D1897" s="59" t="s">
        <v>106</v>
      </c>
      <c r="E1897" s="59" t="s">
        <v>791</v>
      </c>
      <c r="F1897" s="59" t="s">
        <v>223</v>
      </c>
      <c r="G1897" s="61">
        <v>262.39999999999998</v>
      </c>
      <c r="H1897" s="61">
        <v>197.68976000000001</v>
      </c>
      <c r="I1897" s="61">
        <v>197.68976000000001</v>
      </c>
      <c r="J1897" s="61">
        <v>197.68976000000001</v>
      </c>
      <c r="K1897" s="61">
        <f t="shared" si="820"/>
        <v>75.339085365853663</v>
      </c>
      <c r="L1897" s="61">
        <f t="shared" si="821"/>
        <v>100</v>
      </c>
    </row>
    <row r="1898" spans="1:12" ht="30">
      <c r="A1898" s="58" t="s">
        <v>792</v>
      </c>
      <c r="B1898" s="59" t="s">
        <v>757</v>
      </c>
      <c r="C1898" s="59" t="s">
        <v>147</v>
      </c>
      <c r="D1898" s="59" t="s">
        <v>106</v>
      </c>
      <c r="E1898" s="59" t="s">
        <v>793</v>
      </c>
      <c r="F1898" s="60" t="s">
        <v>0</v>
      </c>
      <c r="G1898" s="61">
        <v>5190.6000000000004</v>
      </c>
      <c r="H1898" s="61">
        <f>H1899</f>
        <v>4598.6000000000004</v>
      </c>
      <c r="I1898" s="61">
        <f t="shared" ref="I1898:J1899" si="855">I1899</f>
        <v>4598.6000000000004</v>
      </c>
      <c r="J1898" s="61">
        <f t="shared" si="855"/>
        <v>4598.6000000000004</v>
      </c>
      <c r="K1898" s="61">
        <f t="shared" si="820"/>
        <v>88.594767464262318</v>
      </c>
      <c r="L1898" s="61">
        <f t="shared" si="821"/>
        <v>100</v>
      </c>
    </row>
    <row r="1899" spans="1:12" ht="30">
      <c r="A1899" s="58" t="s">
        <v>82</v>
      </c>
      <c r="B1899" s="59" t="s">
        <v>757</v>
      </c>
      <c r="C1899" s="59" t="s">
        <v>147</v>
      </c>
      <c r="D1899" s="59" t="s">
        <v>106</v>
      </c>
      <c r="E1899" s="59" t="s">
        <v>793</v>
      </c>
      <c r="F1899" s="59" t="s">
        <v>83</v>
      </c>
      <c r="G1899" s="61">
        <v>5190.6000000000004</v>
      </c>
      <c r="H1899" s="61">
        <f>H1900</f>
        <v>4598.6000000000004</v>
      </c>
      <c r="I1899" s="61">
        <f t="shared" si="855"/>
        <v>4598.6000000000004</v>
      </c>
      <c r="J1899" s="61">
        <f t="shared" si="855"/>
        <v>4598.6000000000004</v>
      </c>
      <c r="K1899" s="61">
        <f t="shared" si="820"/>
        <v>88.594767464262318</v>
      </c>
      <c r="L1899" s="61">
        <f t="shared" si="821"/>
        <v>100</v>
      </c>
    </row>
    <row r="1900" spans="1:12" ht="15">
      <c r="A1900" s="58" t="s">
        <v>272</v>
      </c>
      <c r="B1900" s="59" t="s">
        <v>757</v>
      </c>
      <c r="C1900" s="59" t="s">
        <v>147</v>
      </c>
      <c r="D1900" s="59" t="s">
        <v>106</v>
      </c>
      <c r="E1900" s="59" t="s">
        <v>793</v>
      </c>
      <c r="F1900" s="59" t="s">
        <v>273</v>
      </c>
      <c r="G1900" s="61">
        <v>5190.6000000000004</v>
      </c>
      <c r="H1900" s="61">
        <v>4598.6000000000004</v>
      </c>
      <c r="I1900" s="61">
        <v>4598.6000000000004</v>
      </c>
      <c r="J1900" s="61">
        <v>4598.6000000000004</v>
      </c>
      <c r="K1900" s="61">
        <f t="shared" si="820"/>
        <v>88.594767464262318</v>
      </c>
      <c r="L1900" s="61">
        <f t="shared" si="821"/>
        <v>100</v>
      </c>
    </row>
    <row r="1901" spans="1:12" ht="15">
      <c r="A1901" s="58" t="s">
        <v>794</v>
      </c>
      <c r="B1901" s="59" t="s">
        <v>757</v>
      </c>
      <c r="C1901" s="59" t="s">
        <v>147</v>
      </c>
      <c r="D1901" s="59" t="s">
        <v>106</v>
      </c>
      <c r="E1901" s="59" t="s">
        <v>795</v>
      </c>
      <c r="F1901" s="60" t="s">
        <v>0</v>
      </c>
      <c r="G1901" s="61">
        <v>22466.2</v>
      </c>
      <c r="H1901" s="61">
        <f>H1903</f>
        <v>22466.2</v>
      </c>
      <c r="I1901" s="61">
        <f t="shared" ref="I1901:J1901" si="856">I1903</f>
        <v>22466.2</v>
      </c>
      <c r="J1901" s="61">
        <f t="shared" si="856"/>
        <v>22466.2</v>
      </c>
      <c r="K1901" s="61">
        <f t="shared" si="820"/>
        <v>100</v>
      </c>
      <c r="L1901" s="61">
        <f t="shared" si="821"/>
        <v>100</v>
      </c>
    </row>
    <row r="1902" spans="1:12" ht="30">
      <c r="A1902" s="58" t="s">
        <v>76</v>
      </c>
      <c r="B1902" s="59" t="s">
        <v>757</v>
      </c>
      <c r="C1902" s="59" t="s">
        <v>147</v>
      </c>
      <c r="D1902" s="59" t="s">
        <v>106</v>
      </c>
      <c r="E1902" s="59" t="s">
        <v>796</v>
      </c>
      <c r="F1902" s="60" t="s">
        <v>0</v>
      </c>
      <c r="G1902" s="61">
        <v>22466.2</v>
      </c>
      <c r="H1902" s="61">
        <f>H1903</f>
        <v>22466.2</v>
      </c>
      <c r="I1902" s="61">
        <f t="shared" ref="I1902:J1903" si="857">I1903</f>
        <v>22466.2</v>
      </c>
      <c r="J1902" s="61">
        <f t="shared" si="857"/>
        <v>22466.2</v>
      </c>
      <c r="K1902" s="61">
        <f t="shared" si="820"/>
        <v>100</v>
      </c>
      <c r="L1902" s="61">
        <f t="shared" si="821"/>
        <v>100</v>
      </c>
    </row>
    <row r="1903" spans="1:12" ht="30">
      <c r="A1903" s="58" t="s">
        <v>82</v>
      </c>
      <c r="B1903" s="59" t="s">
        <v>757</v>
      </c>
      <c r="C1903" s="59" t="s">
        <v>147</v>
      </c>
      <c r="D1903" s="59" t="s">
        <v>106</v>
      </c>
      <c r="E1903" s="59" t="s">
        <v>796</v>
      </c>
      <c r="F1903" s="59" t="s">
        <v>83</v>
      </c>
      <c r="G1903" s="61">
        <v>22466.2</v>
      </c>
      <c r="H1903" s="61">
        <f>H1904</f>
        <v>22466.2</v>
      </c>
      <c r="I1903" s="61">
        <f t="shared" si="857"/>
        <v>22466.2</v>
      </c>
      <c r="J1903" s="61">
        <f t="shared" si="857"/>
        <v>22466.2</v>
      </c>
      <c r="K1903" s="61">
        <f t="shared" si="820"/>
        <v>100</v>
      </c>
      <c r="L1903" s="61">
        <f t="shared" si="821"/>
        <v>100</v>
      </c>
    </row>
    <row r="1904" spans="1:12" ht="15">
      <c r="A1904" s="58" t="s">
        <v>272</v>
      </c>
      <c r="B1904" s="59" t="s">
        <v>757</v>
      </c>
      <c r="C1904" s="59" t="s">
        <v>147</v>
      </c>
      <c r="D1904" s="59" t="s">
        <v>106</v>
      </c>
      <c r="E1904" s="59" t="s">
        <v>796</v>
      </c>
      <c r="F1904" s="59" t="s">
        <v>273</v>
      </c>
      <c r="G1904" s="61">
        <v>22466.2</v>
      </c>
      <c r="H1904" s="61">
        <v>22466.2</v>
      </c>
      <c r="I1904" s="61">
        <v>22466.2</v>
      </c>
      <c r="J1904" s="61">
        <v>22466.2</v>
      </c>
      <c r="K1904" s="61">
        <f t="shared" si="820"/>
        <v>100</v>
      </c>
      <c r="L1904" s="61">
        <f t="shared" si="821"/>
        <v>100</v>
      </c>
    </row>
    <row r="1905" spans="1:12" ht="30">
      <c r="A1905" s="58" t="s">
        <v>797</v>
      </c>
      <c r="B1905" s="59" t="s">
        <v>757</v>
      </c>
      <c r="C1905" s="59" t="s">
        <v>147</v>
      </c>
      <c r="D1905" s="59" t="s">
        <v>106</v>
      </c>
      <c r="E1905" s="59" t="s">
        <v>798</v>
      </c>
      <c r="F1905" s="60" t="s">
        <v>0</v>
      </c>
      <c r="G1905" s="61">
        <v>20582.900000000001</v>
      </c>
      <c r="H1905" s="61">
        <f>H1906</f>
        <v>20028.55545</v>
      </c>
      <c r="I1905" s="61">
        <f t="shared" ref="I1905:J1906" si="858">I1906</f>
        <v>20028.55545</v>
      </c>
      <c r="J1905" s="61">
        <f t="shared" si="858"/>
        <v>20028.55545</v>
      </c>
      <c r="K1905" s="61">
        <f t="shared" si="820"/>
        <v>97.306771397616458</v>
      </c>
      <c r="L1905" s="61">
        <f t="shared" si="821"/>
        <v>100</v>
      </c>
    </row>
    <row r="1906" spans="1:12" ht="30">
      <c r="A1906" s="58" t="s">
        <v>76</v>
      </c>
      <c r="B1906" s="59" t="s">
        <v>757</v>
      </c>
      <c r="C1906" s="59" t="s">
        <v>147</v>
      </c>
      <c r="D1906" s="59" t="s">
        <v>106</v>
      </c>
      <c r="E1906" s="59" t="s">
        <v>799</v>
      </c>
      <c r="F1906" s="60" t="s">
        <v>0</v>
      </c>
      <c r="G1906" s="61">
        <v>20582.900000000001</v>
      </c>
      <c r="H1906" s="61">
        <f>H1907</f>
        <v>20028.55545</v>
      </c>
      <c r="I1906" s="61">
        <f t="shared" si="858"/>
        <v>20028.55545</v>
      </c>
      <c r="J1906" s="61">
        <f t="shared" si="858"/>
        <v>20028.55545</v>
      </c>
      <c r="K1906" s="61">
        <f t="shared" ref="K1906:K1988" si="859">J1906/G1906*100</f>
        <v>97.306771397616458</v>
      </c>
      <c r="L1906" s="61">
        <f t="shared" ref="L1906:L1988" si="860">J1906/H1906*100</f>
        <v>100</v>
      </c>
    </row>
    <row r="1907" spans="1:12" ht="30">
      <c r="A1907" s="58" t="s">
        <v>82</v>
      </c>
      <c r="B1907" s="59" t="s">
        <v>757</v>
      </c>
      <c r="C1907" s="59" t="s">
        <v>147</v>
      </c>
      <c r="D1907" s="59" t="s">
        <v>106</v>
      </c>
      <c r="E1907" s="59" t="s">
        <v>799</v>
      </c>
      <c r="F1907" s="59" t="s">
        <v>83</v>
      </c>
      <c r="G1907" s="61">
        <v>20582.900000000001</v>
      </c>
      <c r="H1907" s="61">
        <f>H1908+H1909</f>
        <v>20028.55545</v>
      </c>
      <c r="I1907" s="61">
        <f t="shared" ref="I1907:J1907" si="861">I1908+I1909</f>
        <v>20028.55545</v>
      </c>
      <c r="J1907" s="61">
        <f t="shared" si="861"/>
        <v>20028.55545</v>
      </c>
      <c r="K1907" s="61">
        <f t="shared" si="859"/>
        <v>97.306771397616458</v>
      </c>
      <c r="L1907" s="61">
        <f t="shared" si="860"/>
        <v>100</v>
      </c>
    </row>
    <row r="1908" spans="1:12" ht="15">
      <c r="A1908" s="58" t="s">
        <v>272</v>
      </c>
      <c r="B1908" s="59" t="s">
        <v>757</v>
      </c>
      <c r="C1908" s="59" t="s">
        <v>147</v>
      </c>
      <c r="D1908" s="59" t="s">
        <v>106</v>
      </c>
      <c r="E1908" s="59" t="s">
        <v>799</v>
      </c>
      <c r="F1908" s="59" t="s">
        <v>273</v>
      </c>
      <c r="G1908" s="61">
        <v>20182.900000000001</v>
      </c>
      <c r="H1908" s="61">
        <v>19628.55545</v>
      </c>
      <c r="I1908" s="61">
        <v>19628.55545</v>
      </c>
      <c r="J1908" s="61">
        <v>19628.55545</v>
      </c>
      <c r="K1908" s="61">
        <f t="shared" si="859"/>
        <v>97.253394953153403</v>
      </c>
      <c r="L1908" s="61">
        <f t="shared" si="860"/>
        <v>100</v>
      </c>
    </row>
    <row r="1909" spans="1:12" ht="15">
      <c r="A1909" s="58" t="s">
        <v>84</v>
      </c>
      <c r="B1909" s="59" t="s">
        <v>757</v>
      </c>
      <c r="C1909" s="59" t="s">
        <v>147</v>
      </c>
      <c r="D1909" s="59" t="s">
        <v>106</v>
      </c>
      <c r="E1909" s="59" t="s">
        <v>799</v>
      </c>
      <c r="F1909" s="59" t="s">
        <v>85</v>
      </c>
      <c r="G1909" s="61">
        <v>400</v>
      </c>
      <c r="H1909" s="61">
        <v>400</v>
      </c>
      <c r="I1909" s="61">
        <v>400</v>
      </c>
      <c r="J1909" s="61">
        <v>400</v>
      </c>
      <c r="K1909" s="61">
        <f t="shared" si="859"/>
        <v>100</v>
      </c>
      <c r="L1909" s="61">
        <f t="shared" si="860"/>
        <v>100</v>
      </c>
    </row>
    <row r="1910" spans="1:12" ht="15">
      <c r="A1910" s="58" t="s">
        <v>302</v>
      </c>
      <c r="B1910" s="59" t="s">
        <v>757</v>
      </c>
      <c r="C1910" s="59" t="s">
        <v>147</v>
      </c>
      <c r="D1910" s="59" t="s">
        <v>106</v>
      </c>
      <c r="E1910" s="59" t="s">
        <v>303</v>
      </c>
      <c r="F1910" s="60" t="s">
        <v>0</v>
      </c>
      <c r="G1910" s="61">
        <v>1107</v>
      </c>
      <c r="H1910" s="61">
        <f>H1918+H1911+H1914</f>
        <v>3871.3</v>
      </c>
      <c r="I1910" s="61">
        <f t="shared" ref="I1910:J1910" si="862">I1918+I1911+I1914</f>
        <v>3871.3</v>
      </c>
      <c r="J1910" s="61">
        <f t="shared" si="862"/>
        <v>3871.3</v>
      </c>
      <c r="K1910" s="61">
        <f t="shared" si="859"/>
        <v>349.71093044263779</v>
      </c>
      <c r="L1910" s="61">
        <f t="shared" si="860"/>
        <v>100</v>
      </c>
    </row>
    <row r="1911" spans="1:12" s="24" customFormat="1" ht="32.25" customHeight="1">
      <c r="A1911" s="58" t="s">
        <v>1146</v>
      </c>
      <c r="B1911" s="59" t="s">
        <v>757</v>
      </c>
      <c r="C1911" s="59" t="s">
        <v>147</v>
      </c>
      <c r="D1911" s="59" t="s">
        <v>106</v>
      </c>
      <c r="E1911" s="59" t="s">
        <v>1145</v>
      </c>
      <c r="F1911" s="60"/>
      <c r="G1911" s="61"/>
      <c r="H1911" s="61">
        <f>H1912</f>
        <v>2764.3</v>
      </c>
      <c r="I1911" s="61">
        <f t="shared" ref="I1911:J1912" si="863">I1912</f>
        <v>2764.3</v>
      </c>
      <c r="J1911" s="61">
        <f t="shared" si="863"/>
        <v>2764.3</v>
      </c>
      <c r="K1911" s="61">
        <v>0</v>
      </c>
      <c r="L1911" s="61">
        <f t="shared" si="860"/>
        <v>100</v>
      </c>
    </row>
    <row r="1912" spans="1:12" s="24" customFormat="1" ht="30">
      <c r="A1912" s="58" t="s">
        <v>82</v>
      </c>
      <c r="B1912" s="59" t="s">
        <v>757</v>
      </c>
      <c r="C1912" s="59" t="s">
        <v>147</v>
      </c>
      <c r="D1912" s="59" t="s">
        <v>106</v>
      </c>
      <c r="E1912" s="59" t="s">
        <v>1145</v>
      </c>
      <c r="F1912" s="59">
        <v>600</v>
      </c>
      <c r="G1912" s="61"/>
      <c r="H1912" s="61">
        <f>H1913</f>
        <v>2764.3</v>
      </c>
      <c r="I1912" s="61">
        <f t="shared" si="863"/>
        <v>2764.3</v>
      </c>
      <c r="J1912" s="61">
        <f t="shared" si="863"/>
        <v>2764.3</v>
      </c>
      <c r="K1912" s="61">
        <v>0</v>
      </c>
      <c r="L1912" s="61">
        <f t="shared" si="860"/>
        <v>100</v>
      </c>
    </row>
    <row r="1913" spans="1:12" s="24" customFormat="1" ht="15">
      <c r="A1913" s="58" t="s">
        <v>272</v>
      </c>
      <c r="B1913" s="59" t="s">
        <v>757</v>
      </c>
      <c r="C1913" s="59" t="s">
        <v>147</v>
      </c>
      <c r="D1913" s="59" t="s">
        <v>106</v>
      </c>
      <c r="E1913" s="59" t="s">
        <v>1145</v>
      </c>
      <c r="F1913" s="60">
        <v>610</v>
      </c>
      <c r="G1913" s="61"/>
      <c r="H1913" s="61">
        <v>2764.3</v>
      </c>
      <c r="I1913" s="61">
        <v>2764.3</v>
      </c>
      <c r="J1913" s="61">
        <v>2764.3</v>
      </c>
      <c r="K1913" s="61">
        <v>0</v>
      </c>
      <c r="L1913" s="61">
        <f t="shared" si="860"/>
        <v>100</v>
      </c>
    </row>
    <row r="1914" spans="1:12" s="24" customFormat="1" ht="34.5" customHeight="1">
      <c r="A1914" s="58" t="s">
        <v>1147</v>
      </c>
      <c r="B1914" s="59" t="s">
        <v>757</v>
      </c>
      <c r="C1914" s="59" t="s">
        <v>147</v>
      </c>
      <c r="D1914" s="59" t="s">
        <v>106</v>
      </c>
      <c r="E1914" s="59" t="s">
        <v>370</v>
      </c>
      <c r="F1914" s="60"/>
      <c r="G1914" s="61"/>
      <c r="H1914" s="61">
        <f>H1915</f>
        <v>1107</v>
      </c>
      <c r="I1914" s="61">
        <f t="shared" ref="I1914:J1914" si="864">I1915</f>
        <v>1107</v>
      </c>
      <c r="J1914" s="61">
        <f t="shared" si="864"/>
        <v>1107</v>
      </c>
      <c r="K1914" s="61">
        <v>0</v>
      </c>
      <c r="L1914" s="61">
        <f t="shared" si="860"/>
        <v>100</v>
      </c>
    </row>
    <row r="1915" spans="1:12" s="24" customFormat="1" ht="30">
      <c r="A1915" s="58" t="s">
        <v>82</v>
      </c>
      <c r="B1915" s="59" t="s">
        <v>757</v>
      </c>
      <c r="C1915" s="59" t="s">
        <v>147</v>
      </c>
      <c r="D1915" s="59" t="s">
        <v>106</v>
      </c>
      <c r="E1915" s="59" t="s">
        <v>370</v>
      </c>
      <c r="F1915" s="59">
        <v>600</v>
      </c>
      <c r="G1915" s="61"/>
      <c r="H1915" s="61">
        <f>H1916+H1917</f>
        <v>1107</v>
      </c>
      <c r="I1915" s="61">
        <f t="shared" ref="I1915:J1915" si="865">I1916+I1917</f>
        <v>1107</v>
      </c>
      <c r="J1915" s="61">
        <f t="shared" si="865"/>
        <v>1107</v>
      </c>
      <c r="K1915" s="61">
        <v>0</v>
      </c>
      <c r="L1915" s="61">
        <f t="shared" si="860"/>
        <v>100</v>
      </c>
    </row>
    <row r="1916" spans="1:12" s="24" customFormat="1" ht="15">
      <c r="A1916" s="58" t="s">
        <v>272</v>
      </c>
      <c r="B1916" s="59" t="s">
        <v>757</v>
      </c>
      <c r="C1916" s="59" t="s">
        <v>147</v>
      </c>
      <c r="D1916" s="59" t="s">
        <v>106</v>
      </c>
      <c r="E1916" s="59" t="s">
        <v>370</v>
      </c>
      <c r="F1916" s="59">
        <v>610</v>
      </c>
      <c r="G1916" s="61"/>
      <c r="H1916" s="61">
        <v>982</v>
      </c>
      <c r="I1916" s="61">
        <v>982</v>
      </c>
      <c r="J1916" s="61">
        <v>982</v>
      </c>
      <c r="K1916" s="61">
        <v>0</v>
      </c>
      <c r="L1916" s="61">
        <f t="shared" si="860"/>
        <v>100</v>
      </c>
    </row>
    <row r="1917" spans="1:12" s="24" customFormat="1" ht="15">
      <c r="A1917" s="58" t="s">
        <v>84</v>
      </c>
      <c r="B1917" s="59" t="s">
        <v>757</v>
      </c>
      <c r="C1917" s="59" t="s">
        <v>147</v>
      </c>
      <c r="D1917" s="59" t="s">
        <v>106</v>
      </c>
      <c r="E1917" s="59" t="s">
        <v>370</v>
      </c>
      <c r="F1917" s="59">
        <v>620</v>
      </c>
      <c r="G1917" s="61"/>
      <c r="H1917" s="61">
        <v>125</v>
      </c>
      <c r="I1917" s="61">
        <v>125</v>
      </c>
      <c r="J1917" s="61">
        <v>125</v>
      </c>
      <c r="K1917" s="61">
        <v>0</v>
      </c>
      <c r="L1917" s="61">
        <f t="shared" si="860"/>
        <v>100</v>
      </c>
    </row>
    <row r="1918" spans="1:12" ht="30">
      <c r="A1918" s="58" t="s">
        <v>76</v>
      </c>
      <c r="B1918" s="59" t="s">
        <v>757</v>
      </c>
      <c r="C1918" s="59" t="s">
        <v>147</v>
      </c>
      <c r="D1918" s="59" t="s">
        <v>106</v>
      </c>
      <c r="E1918" s="59" t="s">
        <v>765</v>
      </c>
      <c r="F1918" s="60" t="s">
        <v>0</v>
      </c>
      <c r="G1918" s="61">
        <v>1107</v>
      </c>
      <c r="H1918" s="61">
        <f>H1919</f>
        <v>0</v>
      </c>
      <c r="I1918" s="61">
        <f t="shared" ref="I1918:J1919" si="866">I1919</f>
        <v>0</v>
      </c>
      <c r="J1918" s="61">
        <f t="shared" si="866"/>
        <v>0</v>
      </c>
      <c r="K1918" s="61">
        <f t="shared" si="859"/>
        <v>0</v>
      </c>
      <c r="L1918" s="61">
        <v>0</v>
      </c>
    </row>
    <row r="1919" spans="1:12" ht="30">
      <c r="A1919" s="58" t="s">
        <v>82</v>
      </c>
      <c r="B1919" s="59" t="s">
        <v>757</v>
      </c>
      <c r="C1919" s="59" t="s">
        <v>147</v>
      </c>
      <c r="D1919" s="59" t="s">
        <v>106</v>
      </c>
      <c r="E1919" s="59" t="s">
        <v>765</v>
      </c>
      <c r="F1919" s="59" t="s">
        <v>83</v>
      </c>
      <c r="G1919" s="61">
        <v>1107</v>
      </c>
      <c r="H1919" s="61">
        <f>H1920</f>
        <v>0</v>
      </c>
      <c r="I1919" s="61">
        <f t="shared" si="866"/>
        <v>0</v>
      </c>
      <c r="J1919" s="61">
        <f t="shared" si="866"/>
        <v>0</v>
      </c>
      <c r="K1919" s="61">
        <f t="shared" si="859"/>
        <v>0</v>
      </c>
      <c r="L1919" s="61">
        <v>0</v>
      </c>
    </row>
    <row r="1920" spans="1:12" ht="15">
      <c r="A1920" s="58" t="s">
        <v>272</v>
      </c>
      <c r="B1920" s="59" t="s">
        <v>757</v>
      </c>
      <c r="C1920" s="59" t="s">
        <v>147</v>
      </c>
      <c r="D1920" s="59" t="s">
        <v>106</v>
      </c>
      <c r="E1920" s="59" t="s">
        <v>765</v>
      </c>
      <c r="F1920" s="59" t="s">
        <v>273</v>
      </c>
      <c r="G1920" s="61">
        <v>1107</v>
      </c>
      <c r="H1920" s="61"/>
      <c r="I1920" s="61"/>
      <c r="J1920" s="61"/>
      <c r="K1920" s="61">
        <f t="shared" si="859"/>
        <v>0</v>
      </c>
      <c r="L1920" s="61">
        <v>0</v>
      </c>
    </row>
    <row r="1921" spans="1:12" ht="15">
      <c r="A1921" s="58" t="s">
        <v>482</v>
      </c>
      <c r="B1921" s="59" t="s">
        <v>757</v>
      </c>
      <c r="C1921" s="59" t="s">
        <v>147</v>
      </c>
      <c r="D1921" s="59" t="s">
        <v>106</v>
      </c>
      <c r="E1921" s="59" t="s">
        <v>483</v>
      </c>
      <c r="F1921" s="60" t="s">
        <v>0</v>
      </c>
      <c r="G1921" s="61">
        <v>19006</v>
      </c>
      <c r="H1921" s="61">
        <f>H1922</f>
        <v>20896</v>
      </c>
      <c r="I1921" s="61">
        <f t="shared" ref="I1921:J1923" si="867">I1922</f>
        <v>20896</v>
      </c>
      <c r="J1921" s="61">
        <f t="shared" si="867"/>
        <v>20896</v>
      </c>
      <c r="K1921" s="61">
        <f t="shared" si="859"/>
        <v>109.94422813848259</v>
      </c>
      <c r="L1921" s="61">
        <f t="shared" si="860"/>
        <v>100</v>
      </c>
    </row>
    <row r="1922" spans="1:12" ht="30">
      <c r="A1922" s="58" t="s">
        <v>76</v>
      </c>
      <c r="B1922" s="59" t="s">
        <v>757</v>
      </c>
      <c r="C1922" s="59" t="s">
        <v>147</v>
      </c>
      <c r="D1922" s="59" t="s">
        <v>106</v>
      </c>
      <c r="E1922" s="59" t="s">
        <v>800</v>
      </c>
      <c r="F1922" s="60" t="s">
        <v>0</v>
      </c>
      <c r="G1922" s="61">
        <v>19006</v>
      </c>
      <c r="H1922" s="61">
        <f>H1923</f>
        <v>20896</v>
      </c>
      <c r="I1922" s="61">
        <f t="shared" si="867"/>
        <v>20896</v>
      </c>
      <c r="J1922" s="61">
        <f t="shared" si="867"/>
        <v>20896</v>
      </c>
      <c r="K1922" s="61">
        <f t="shared" si="859"/>
        <v>109.94422813848259</v>
      </c>
      <c r="L1922" s="61">
        <f t="shared" si="860"/>
        <v>100</v>
      </c>
    </row>
    <row r="1923" spans="1:12" ht="30">
      <c r="A1923" s="58" t="s">
        <v>82</v>
      </c>
      <c r="B1923" s="59" t="s">
        <v>757</v>
      </c>
      <c r="C1923" s="59" t="s">
        <v>147</v>
      </c>
      <c r="D1923" s="59" t="s">
        <v>106</v>
      </c>
      <c r="E1923" s="59" t="s">
        <v>800</v>
      </c>
      <c r="F1923" s="59" t="s">
        <v>83</v>
      </c>
      <c r="G1923" s="61">
        <v>19006</v>
      </c>
      <c r="H1923" s="61">
        <f>H1924</f>
        <v>20896</v>
      </c>
      <c r="I1923" s="61">
        <f t="shared" si="867"/>
        <v>20896</v>
      </c>
      <c r="J1923" s="61">
        <f t="shared" si="867"/>
        <v>20896</v>
      </c>
      <c r="K1923" s="61">
        <f t="shared" si="859"/>
        <v>109.94422813848259</v>
      </c>
      <c r="L1923" s="61">
        <f t="shared" si="860"/>
        <v>100</v>
      </c>
    </row>
    <row r="1924" spans="1:12" ht="15">
      <c r="A1924" s="58" t="s">
        <v>272</v>
      </c>
      <c r="B1924" s="59" t="s">
        <v>757</v>
      </c>
      <c r="C1924" s="59" t="s">
        <v>147</v>
      </c>
      <c r="D1924" s="59" t="s">
        <v>106</v>
      </c>
      <c r="E1924" s="59" t="s">
        <v>800</v>
      </c>
      <c r="F1924" s="59" t="s">
        <v>273</v>
      </c>
      <c r="G1924" s="61">
        <v>19006</v>
      </c>
      <c r="H1924" s="61">
        <v>20896</v>
      </c>
      <c r="I1924" s="61">
        <v>20896</v>
      </c>
      <c r="J1924" s="61">
        <v>20896</v>
      </c>
      <c r="K1924" s="61">
        <f t="shared" si="859"/>
        <v>109.94422813848259</v>
      </c>
      <c r="L1924" s="61">
        <f t="shared" si="860"/>
        <v>100</v>
      </c>
    </row>
    <row r="1925" spans="1:12" ht="85.5" customHeight="1">
      <c r="A1925" s="58" t="s">
        <v>801</v>
      </c>
      <c r="B1925" s="59" t="s">
        <v>757</v>
      </c>
      <c r="C1925" s="59" t="s">
        <v>147</v>
      </c>
      <c r="D1925" s="59" t="s">
        <v>106</v>
      </c>
      <c r="E1925" s="59" t="s">
        <v>802</v>
      </c>
      <c r="F1925" s="60" t="s">
        <v>0</v>
      </c>
      <c r="G1925" s="61">
        <v>2907</v>
      </c>
      <c r="H1925" s="61">
        <f>H1929+H1932+H1926</f>
        <v>4725.2636999999995</v>
      </c>
      <c r="I1925" s="61">
        <f t="shared" ref="I1925:J1925" si="868">I1929+I1932+I1926</f>
        <v>3827.9547600000001</v>
      </c>
      <c r="J1925" s="61">
        <f t="shared" si="868"/>
        <v>3827.9547600000001</v>
      </c>
      <c r="K1925" s="61">
        <f t="shared" si="859"/>
        <v>131.68059029927761</v>
      </c>
      <c r="L1925" s="61">
        <f t="shared" si="860"/>
        <v>81.010394404020261</v>
      </c>
    </row>
    <row r="1926" spans="1:12" s="24" customFormat="1" ht="90" customHeight="1">
      <c r="A1926" s="58" t="s">
        <v>1224</v>
      </c>
      <c r="B1926" s="59" t="s">
        <v>757</v>
      </c>
      <c r="C1926" s="59" t="s">
        <v>147</v>
      </c>
      <c r="D1926" s="59" t="s">
        <v>106</v>
      </c>
      <c r="E1926" s="59" t="s">
        <v>1223</v>
      </c>
      <c r="F1926" s="60"/>
      <c r="G1926" s="61"/>
      <c r="H1926" s="61">
        <f>H1927</f>
        <v>1818.2637</v>
      </c>
      <c r="I1926" s="61">
        <f t="shared" ref="I1926:J1927" si="869">I1927</f>
        <v>920.95475999999996</v>
      </c>
      <c r="J1926" s="61">
        <f t="shared" si="869"/>
        <v>920.95475999999996</v>
      </c>
      <c r="K1926" s="61">
        <v>0</v>
      </c>
      <c r="L1926" s="61">
        <f t="shared" si="860"/>
        <v>50.650230766857419</v>
      </c>
    </row>
    <row r="1927" spans="1:12" s="24" customFormat="1" ht="30">
      <c r="A1927" s="58" t="s">
        <v>82</v>
      </c>
      <c r="B1927" s="59" t="s">
        <v>757</v>
      </c>
      <c r="C1927" s="59" t="s">
        <v>147</v>
      </c>
      <c r="D1927" s="59" t="s">
        <v>106</v>
      </c>
      <c r="E1927" s="59" t="s">
        <v>1223</v>
      </c>
      <c r="F1927" s="59">
        <v>600</v>
      </c>
      <c r="G1927" s="61"/>
      <c r="H1927" s="61">
        <f>H1928</f>
        <v>1818.2637</v>
      </c>
      <c r="I1927" s="61">
        <f t="shared" si="869"/>
        <v>920.95475999999996</v>
      </c>
      <c r="J1927" s="61">
        <f t="shared" si="869"/>
        <v>920.95475999999996</v>
      </c>
      <c r="K1927" s="61">
        <v>0</v>
      </c>
      <c r="L1927" s="61">
        <f t="shared" si="860"/>
        <v>50.650230766857419</v>
      </c>
    </row>
    <row r="1928" spans="1:12" s="24" customFormat="1" ht="15">
      <c r="A1928" s="58" t="s">
        <v>272</v>
      </c>
      <c r="B1928" s="59" t="s">
        <v>757</v>
      </c>
      <c r="C1928" s="59" t="s">
        <v>147</v>
      </c>
      <c r="D1928" s="59" t="s">
        <v>106</v>
      </c>
      <c r="E1928" s="59" t="s">
        <v>1223</v>
      </c>
      <c r="F1928" s="60">
        <v>610</v>
      </c>
      <c r="G1928" s="61"/>
      <c r="H1928" s="61">
        <v>1818.2637</v>
      </c>
      <c r="I1928" s="61">
        <v>920.95475999999996</v>
      </c>
      <c r="J1928" s="61">
        <v>920.95475999999996</v>
      </c>
      <c r="K1928" s="61">
        <v>0</v>
      </c>
      <c r="L1928" s="61">
        <f t="shared" si="860"/>
        <v>50.650230766857419</v>
      </c>
    </row>
    <row r="1929" spans="1:12" ht="30">
      <c r="A1929" s="58" t="s">
        <v>76</v>
      </c>
      <c r="B1929" s="59" t="s">
        <v>757</v>
      </c>
      <c r="C1929" s="59" t="s">
        <v>147</v>
      </c>
      <c r="D1929" s="59" t="s">
        <v>106</v>
      </c>
      <c r="E1929" s="59" t="s">
        <v>803</v>
      </c>
      <c r="F1929" s="60" t="s">
        <v>0</v>
      </c>
      <c r="G1929" s="61">
        <v>2834.8</v>
      </c>
      <c r="H1929" s="61">
        <f>H1930</f>
        <v>2834.8</v>
      </c>
      <c r="I1929" s="61">
        <f t="shared" ref="I1929:J1930" si="870">I1930</f>
        <v>2834.8</v>
      </c>
      <c r="J1929" s="61">
        <f t="shared" si="870"/>
        <v>2834.8</v>
      </c>
      <c r="K1929" s="61">
        <f t="shared" si="859"/>
        <v>100</v>
      </c>
      <c r="L1929" s="61">
        <f t="shared" si="860"/>
        <v>100</v>
      </c>
    </row>
    <row r="1930" spans="1:12" ht="30">
      <c r="A1930" s="58" t="s">
        <v>82</v>
      </c>
      <c r="B1930" s="59" t="s">
        <v>757</v>
      </c>
      <c r="C1930" s="59" t="s">
        <v>147</v>
      </c>
      <c r="D1930" s="59" t="s">
        <v>106</v>
      </c>
      <c r="E1930" s="59" t="s">
        <v>803</v>
      </c>
      <c r="F1930" s="59" t="s">
        <v>83</v>
      </c>
      <c r="G1930" s="61">
        <v>2834.8</v>
      </c>
      <c r="H1930" s="61">
        <f>H1931</f>
        <v>2834.8</v>
      </c>
      <c r="I1930" s="61">
        <f t="shared" si="870"/>
        <v>2834.8</v>
      </c>
      <c r="J1930" s="61">
        <f t="shared" si="870"/>
        <v>2834.8</v>
      </c>
      <c r="K1930" s="61">
        <f t="shared" si="859"/>
        <v>100</v>
      </c>
      <c r="L1930" s="61">
        <f t="shared" si="860"/>
        <v>100</v>
      </c>
    </row>
    <row r="1931" spans="1:12" ht="15">
      <c r="A1931" s="58" t="s">
        <v>272</v>
      </c>
      <c r="B1931" s="59" t="s">
        <v>757</v>
      </c>
      <c r="C1931" s="59" t="s">
        <v>147</v>
      </c>
      <c r="D1931" s="59" t="s">
        <v>106</v>
      </c>
      <c r="E1931" s="59" t="s">
        <v>803</v>
      </c>
      <c r="F1931" s="59" t="s">
        <v>273</v>
      </c>
      <c r="G1931" s="61">
        <v>2834.8</v>
      </c>
      <c r="H1931" s="61">
        <v>2834.8</v>
      </c>
      <c r="I1931" s="61">
        <v>2834.8</v>
      </c>
      <c r="J1931" s="61">
        <v>2834.8</v>
      </c>
      <c r="K1931" s="61">
        <f t="shared" si="859"/>
        <v>100</v>
      </c>
      <c r="L1931" s="61">
        <f t="shared" si="860"/>
        <v>100</v>
      </c>
    </row>
    <row r="1932" spans="1:12" ht="30">
      <c r="A1932" s="58" t="s">
        <v>804</v>
      </c>
      <c r="B1932" s="59" t="s">
        <v>757</v>
      </c>
      <c r="C1932" s="59" t="s">
        <v>147</v>
      </c>
      <c r="D1932" s="59" t="s">
        <v>106</v>
      </c>
      <c r="E1932" s="59" t="s">
        <v>805</v>
      </c>
      <c r="F1932" s="60" t="s">
        <v>0</v>
      </c>
      <c r="G1932" s="61">
        <v>72.2</v>
      </c>
      <c r="H1932" s="61">
        <f>H1933</f>
        <v>72.2</v>
      </c>
      <c r="I1932" s="61">
        <f t="shared" ref="I1932:J1933" si="871">I1933</f>
        <v>72.2</v>
      </c>
      <c r="J1932" s="61">
        <f t="shared" si="871"/>
        <v>72.2</v>
      </c>
      <c r="K1932" s="61">
        <f t="shared" si="859"/>
        <v>100</v>
      </c>
      <c r="L1932" s="61">
        <f t="shared" si="860"/>
        <v>100</v>
      </c>
    </row>
    <row r="1933" spans="1:12" ht="30">
      <c r="A1933" s="58" t="s">
        <v>82</v>
      </c>
      <c r="B1933" s="59" t="s">
        <v>757</v>
      </c>
      <c r="C1933" s="59" t="s">
        <v>147</v>
      </c>
      <c r="D1933" s="59" t="s">
        <v>106</v>
      </c>
      <c r="E1933" s="59" t="s">
        <v>805</v>
      </c>
      <c r="F1933" s="59" t="s">
        <v>83</v>
      </c>
      <c r="G1933" s="61">
        <v>72.2</v>
      </c>
      <c r="H1933" s="61">
        <f>H1934</f>
        <v>72.2</v>
      </c>
      <c r="I1933" s="61">
        <f t="shared" si="871"/>
        <v>72.2</v>
      </c>
      <c r="J1933" s="61">
        <f t="shared" si="871"/>
        <v>72.2</v>
      </c>
      <c r="K1933" s="61">
        <f t="shared" si="859"/>
        <v>100</v>
      </c>
      <c r="L1933" s="61">
        <f t="shared" si="860"/>
        <v>100</v>
      </c>
    </row>
    <row r="1934" spans="1:12" ht="15">
      <c r="A1934" s="58" t="s">
        <v>272</v>
      </c>
      <c r="B1934" s="59" t="s">
        <v>757</v>
      </c>
      <c r="C1934" s="59" t="s">
        <v>147</v>
      </c>
      <c r="D1934" s="59" t="s">
        <v>106</v>
      </c>
      <c r="E1934" s="59" t="s">
        <v>805</v>
      </c>
      <c r="F1934" s="59" t="s">
        <v>273</v>
      </c>
      <c r="G1934" s="61">
        <v>72.2</v>
      </c>
      <c r="H1934" s="61">
        <v>72.2</v>
      </c>
      <c r="I1934" s="61">
        <v>72.2</v>
      </c>
      <c r="J1934" s="61">
        <v>72.2</v>
      </c>
      <c r="K1934" s="61">
        <f t="shared" si="859"/>
        <v>100</v>
      </c>
      <c r="L1934" s="61">
        <f t="shared" si="860"/>
        <v>100</v>
      </c>
    </row>
    <row r="1935" spans="1:12" s="24" customFormat="1" ht="15">
      <c r="A1935" s="58" t="s">
        <v>641</v>
      </c>
      <c r="B1935" s="59" t="s">
        <v>757</v>
      </c>
      <c r="C1935" s="59" t="s">
        <v>147</v>
      </c>
      <c r="D1935" s="59" t="s">
        <v>106</v>
      </c>
      <c r="E1935" s="59" t="s">
        <v>642</v>
      </c>
      <c r="F1935" s="59"/>
      <c r="G1935" s="61"/>
      <c r="H1935" s="61">
        <f>H1936</f>
        <v>936.15016000000003</v>
      </c>
      <c r="I1935" s="61">
        <f t="shared" ref="I1935:J1937" si="872">I1936</f>
        <v>936.15016000000003</v>
      </c>
      <c r="J1935" s="61">
        <f t="shared" si="872"/>
        <v>936.15016000000003</v>
      </c>
      <c r="K1935" s="61">
        <v>0</v>
      </c>
      <c r="L1935" s="61">
        <f t="shared" si="860"/>
        <v>100</v>
      </c>
    </row>
    <row r="1936" spans="1:12" s="24" customFormat="1" ht="15">
      <c r="A1936" s="58" t="s">
        <v>641</v>
      </c>
      <c r="B1936" s="59" t="s">
        <v>757</v>
      </c>
      <c r="C1936" s="59" t="s">
        <v>147</v>
      </c>
      <c r="D1936" s="59" t="s">
        <v>106</v>
      </c>
      <c r="E1936" s="59" t="s">
        <v>643</v>
      </c>
      <c r="F1936" s="59"/>
      <c r="G1936" s="61"/>
      <c r="H1936" s="61">
        <f>H1937</f>
        <v>936.15016000000003</v>
      </c>
      <c r="I1936" s="61">
        <f t="shared" si="872"/>
        <v>936.15016000000003</v>
      </c>
      <c r="J1936" s="61">
        <f t="shared" si="872"/>
        <v>936.15016000000003</v>
      </c>
      <c r="K1936" s="61">
        <v>0</v>
      </c>
      <c r="L1936" s="61">
        <f t="shared" si="860"/>
        <v>100</v>
      </c>
    </row>
    <row r="1937" spans="1:12" s="24" customFormat="1" ht="30">
      <c r="A1937" s="58" t="s">
        <v>82</v>
      </c>
      <c r="B1937" s="59" t="s">
        <v>757</v>
      </c>
      <c r="C1937" s="59" t="s">
        <v>147</v>
      </c>
      <c r="D1937" s="59" t="s">
        <v>106</v>
      </c>
      <c r="E1937" s="59" t="s">
        <v>643</v>
      </c>
      <c r="F1937" s="59" t="s">
        <v>83</v>
      </c>
      <c r="G1937" s="61"/>
      <c r="H1937" s="61">
        <f>H1938</f>
        <v>936.15016000000003</v>
      </c>
      <c r="I1937" s="61">
        <f t="shared" si="872"/>
        <v>936.15016000000003</v>
      </c>
      <c r="J1937" s="61">
        <f t="shared" si="872"/>
        <v>936.15016000000003</v>
      </c>
      <c r="K1937" s="61">
        <v>0</v>
      </c>
      <c r="L1937" s="61">
        <f t="shared" si="860"/>
        <v>100</v>
      </c>
    </row>
    <row r="1938" spans="1:12" s="24" customFormat="1" ht="15">
      <c r="A1938" s="58" t="s">
        <v>272</v>
      </c>
      <c r="B1938" s="59" t="s">
        <v>757</v>
      </c>
      <c r="C1938" s="59" t="s">
        <v>147</v>
      </c>
      <c r="D1938" s="59" t="s">
        <v>106</v>
      </c>
      <c r="E1938" s="59" t="s">
        <v>643</v>
      </c>
      <c r="F1938" s="59" t="s">
        <v>273</v>
      </c>
      <c r="G1938" s="61"/>
      <c r="H1938" s="61">
        <v>936.15016000000003</v>
      </c>
      <c r="I1938" s="61">
        <v>936.15016000000003</v>
      </c>
      <c r="J1938" s="61">
        <v>936.15016000000003</v>
      </c>
      <c r="K1938" s="61">
        <v>0</v>
      </c>
      <c r="L1938" s="61">
        <f t="shared" si="860"/>
        <v>100</v>
      </c>
    </row>
    <row r="1939" spans="1:12" ht="15">
      <c r="A1939" s="58" t="s">
        <v>148</v>
      </c>
      <c r="B1939" s="59" t="s">
        <v>757</v>
      </c>
      <c r="C1939" s="59" t="s">
        <v>147</v>
      </c>
      <c r="D1939" s="59" t="s">
        <v>149</v>
      </c>
      <c r="E1939" s="60" t="s">
        <v>0</v>
      </c>
      <c r="F1939" s="60" t="s">
        <v>0</v>
      </c>
      <c r="G1939" s="61">
        <v>7088903</v>
      </c>
      <c r="H1939" s="61">
        <f>H1940+H2106+H2111+H2119</f>
        <v>7398772.2779400004</v>
      </c>
      <c r="I1939" s="61">
        <f t="shared" ref="I1939:J1939" si="873">I1940+I2106+I2111+I2119</f>
        <v>7259093.9859399991</v>
      </c>
      <c r="J1939" s="61">
        <f t="shared" si="873"/>
        <v>7256393.1121799983</v>
      </c>
      <c r="K1939" s="61">
        <f t="shared" si="859"/>
        <v>102.36270847802543</v>
      </c>
      <c r="L1939" s="61">
        <f t="shared" si="860"/>
        <v>98.075637951656987</v>
      </c>
    </row>
    <row r="1940" spans="1:12" ht="37.5" customHeight="1">
      <c r="A1940" s="58" t="s">
        <v>300</v>
      </c>
      <c r="B1940" s="59" t="s">
        <v>757</v>
      </c>
      <c r="C1940" s="59" t="s">
        <v>147</v>
      </c>
      <c r="D1940" s="59" t="s">
        <v>149</v>
      </c>
      <c r="E1940" s="59" t="s">
        <v>301</v>
      </c>
      <c r="F1940" s="60" t="s">
        <v>0</v>
      </c>
      <c r="G1940" s="61">
        <v>6676110.2000000002</v>
      </c>
      <c r="H1940" s="61">
        <f>H1941+H2100</f>
        <v>6985314.8565100003</v>
      </c>
      <c r="I1940" s="61">
        <f t="shared" ref="I1940:J1940" si="874">I1941+I2100</f>
        <v>6849636.564509999</v>
      </c>
      <c r="J1940" s="61">
        <f t="shared" si="874"/>
        <v>6847411.2330399984</v>
      </c>
      <c r="K1940" s="61">
        <f t="shared" si="859"/>
        <v>102.56588084840179</v>
      </c>
      <c r="L1940" s="61">
        <f t="shared" si="860"/>
        <v>98.025806619991044</v>
      </c>
    </row>
    <row r="1941" spans="1:12" ht="45">
      <c r="A1941" s="58" t="s">
        <v>781</v>
      </c>
      <c r="B1941" s="59" t="s">
        <v>757</v>
      </c>
      <c r="C1941" s="59" t="s">
        <v>147</v>
      </c>
      <c r="D1941" s="59" t="s">
        <v>149</v>
      </c>
      <c r="E1941" s="59" t="s">
        <v>782</v>
      </c>
      <c r="F1941" s="60" t="s">
        <v>0</v>
      </c>
      <c r="G1941" s="61">
        <v>6665362.7000000002</v>
      </c>
      <c r="H1941" s="61">
        <f>H1942+H1945+H1948+H1953+H1958+H1963+H1968+H1973+H1983+H1986+H1991+H1996+H2001+H2006+H2009+H2014+H2019+H2024+H2029+H2034+H2039+H2044+H2049+H2054+H2059+H2064+H2069+H2074+H2079+H2084+H2089+H2094+H2097+H1978</f>
        <v>6974567.4035100006</v>
      </c>
      <c r="I1941" s="61">
        <f t="shared" ref="I1941:J1941" si="875">I1942+I1945+I1948+I1953+I1958+I1963+I1968+I1973+I1983+I1986+I1991+I1996+I2001+I2006+I2009+I2014+I2019+I2024+I2029+I2034+I2039+I2044+I2049+I2054+I2059+I2064+I2069+I2074+I2079+I2084+I2089+I2094+I2097+I1978</f>
        <v>6838889.1221499993</v>
      </c>
      <c r="J1941" s="61">
        <f t="shared" si="875"/>
        <v>6836663.7906799987</v>
      </c>
      <c r="K1941" s="61">
        <f t="shared" si="859"/>
        <v>102.57001904307469</v>
      </c>
      <c r="L1941" s="61">
        <f t="shared" si="860"/>
        <v>98.022764641136007</v>
      </c>
    </row>
    <row r="1942" spans="1:12" ht="90">
      <c r="A1942" s="58" t="s">
        <v>1261</v>
      </c>
      <c r="B1942" s="59" t="s">
        <v>757</v>
      </c>
      <c r="C1942" s="59" t="s">
        <v>147</v>
      </c>
      <c r="D1942" s="59" t="s">
        <v>149</v>
      </c>
      <c r="E1942" s="59" t="s">
        <v>807</v>
      </c>
      <c r="F1942" s="60" t="s">
        <v>0</v>
      </c>
      <c r="G1942" s="61">
        <v>7391.3</v>
      </c>
      <c r="H1942" s="61">
        <f>H1943</f>
        <v>12560.9</v>
      </c>
      <c r="I1942" s="61">
        <f t="shared" ref="I1942:J1943" si="876">I1943</f>
        <v>12015.103999999999</v>
      </c>
      <c r="J1942" s="61">
        <f t="shared" si="876"/>
        <v>12015.103999999999</v>
      </c>
      <c r="K1942" s="61">
        <f t="shared" si="859"/>
        <v>162.55738503375591</v>
      </c>
      <c r="L1942" s="61">
        <f t="shared" si="860"/>
        <v>95.6548018056031</v>
      </c>
    </row>
    <row r="1943" spans="1:12" ht="15">
      <c r="A1943" s="58" t="s">
        <v>68</v>
      </c>
      <c r="B1943" s="59" t="s">
        <v>757</v>
      </c>
      <c r="C1943" s="59" t="s">
        <v>147</v>
      </c>
      <c r="D1943" s="59" t="s">
        <v>149</v>
      </c>
      <c r="E1943" s="59" t="s">
        <v>807</v>
      </c>
      <c r="F1943" s="59" t="s">
        <v>69</v>
      </c>
      <c r="G1943" s="61">
        <v>7391.3</v>
      </c>
      <c r="H1943" s="61">
        <f>H1944</f>
        <v>12560.9</v>
      </c>
      <c r="I1943" s="61">
        <f t="shared" si="876"/>
        <v>12015.103999999999</v>
      </c>
      <c r="J1943" s="61">
        <f t="shared" si="876"/>
        <v>12015.103999999999</v>
      </c>
      <c r="K1943" s="61">
        <f t="shared" si="859"/>
        <v>162.55738503375591</v>
      </c>
      <c r="L1943" s="61">
        <f t="shared" si="860"/>
        <v>95.6548018056031</v>
      </c>
    </row>
    <row r="1944" spans="1:12" ht="30">
      <c r="A1944" s="58" t="s">
        <v>80</v>
      </c>
      <c r="B1944" s="59" t="s">
        <v>757</v>
      </c>
      <c r="C1944" s="59" t="s">
        <v>147</v>
      </c>
      <c r="D1944" s="59" t="s">
        <v>149</v>
      </c>
      <c r="E1944" s="59" t="s">
        <v>807</v>
      </c>
      <c r="F1944" s="59" t="s">
        <v>81</v>
      </c>
      <c r="G1944" s="61">
        <v>7391.3</v>
      </c>
      <c r="H1944" s="61">
        <v>12560.9</v>
      </c>
      <c r="I1944" s="61">
        <v>12015.103999999999</v>
      </c>
      <c r="J1944" s="61">
        <v>12015.103999999999</v>
      </c>
      <c r="K1944" s="61">
        <f t="shared" si="859"/>
        <v>162.55738503375591</v>
      </c>
      <c r="L1944" s="61">
        <f t="shared" si="860"/>
        <v>95.6548018056031</v>
      </c>
    </row>
    <row r="1945" spans="1:12" ht="75">
      <c r="A1945" s="58" t="s">
        <v>808</v>
      </c>
      <c r="B1945" s="59" t="s">
        <v>757</v>
      </c>
      <c r="C1945" s="59" t="s">
        <v>147</v>
      </c>
      <c r="D1945" s="59" t="s">
        <v>149</v>
      </c>
      <c r="E1945" s="59" t="s">
        <v>809</v>
      </c>
      <c r="F1945" s="60" t="s">
        <v>0</v>
      </c>
      <c r="G1945" s="61">
        <v>33087.199999999997</v>
      </c>
      <c r="H1945" s="61">
        <f>H1946</f>
        <v>33087.199999999997</v>
      </c>
      <c r="I1945" s="61">
        <f t="shared" ref="I1945:J1946" si="877">I1946</f>
        <v>32366.628000000001</v>
      </c>
      <c r="J1945" s="61">
        <f t="shared" si="877"/>
        <v>32366.628000000001</v>
      </c>
      <c r="K1945" s="61">
        <f t="shared" si="859"/>
        <v>97.822203148045176</v>
      </c>
      <c r="L1945" s="61">
        <f t="shared" si="860"/>
        <v>97.822203148045176</v>
      </c>
    </row>
    <row r="1946" spans="1:12" ht="15">
      <c r="A1946" s="58" t="s">
        <v>68</v>
      </c>
      <c r="B1946" s="59" t="s">
        <v>757</v>
      </c>
      <c r="C1946" s="59" t="s">
        <v>147</v>
      </c>
      <c r="D1946" s="59" t="s">
        <v>149</v>
      </c>
      <c r="E1946" s="59" t="s">
        <v>809</v>
      </c>
      <c r="F1946" s="59" t="s">
        <v>69</v>
      </c>
      <c r="G1946" s="61">
        <v>33087.199999999997</v>
      </c>
      <c r="H1946" s="61">
        <f>H1947</f>
        <v>33087.199999999997</v>
      </c>
      <c r="I1946" s="61">
        <f t="shared" si="877"/>
        <v>32366.628000000001</v>
      </c>
      <c r="J1946" s="61">
        <f t="shared" si="877"/>
        <v>32366.628000000001</v>
      </c>
      <c r="K1946" s="61">
        <f t="shared" si="859"/>
        <v>97.822203148045176</v>
      </c>
      <c r="L1946" s="61">
        <f t="shared" si="860"/>
        <v>97.822203148045176</v>
      </c>
    </row>
    <row r="1947" spans="1:12" ht="30">
      <c r="A1947" s="58" t="s">
        <v>80</v>
      </c>
      <c r="B1947" s="59" t="s">
        <v>757</v>
      </c>
      <c r="C1947" s="59" t="s">
        <v>147</v>
      </c>
      <c r="D1947" s="59" t="s">
        <v>149</v>
      </c>
      <c r="E1947" s="59" t="s">
        <v>809</v>
      </c>
      <c r="F1947" s="59" t="s">
        <v>81</v>
      </c>
      <c r="G1947" s="61">
        <v>33087.199999999997</v>
      </c>
      <c r="H1947" s="61">
        <v>33087.199999999997</v>
      </c>
      <c r="I1947" s="61">
        <v>32366.628000000001</v>
      </c>
      <c r="J1947" s="61">
        <v>32366.628000000001</v>
      </c>
      <c r="K1947" s="61">
        <f t="shared" si="859"/>
        <v>97.822203148045176</v>
      </c>
      <c r="L1947" s="61">
        <f t="shared" si="860"/>
        <v>97.822203148045176</v>
      </c>
    </row>
    <row r="1948" spans="1:12" ht="45">
      <c r="A1948" s="58" t="s">
        <v>810</v>
      </c>
      <c r="B1948" s="59" t="s">
        <v>757</v>
      </c>
      <c r="C1948" s="59" t="s">
        <v>147</v>
      </c>
      <c r="D1948" s="59" t="s">
        <v>149</v>
      </c>
      <c r="E1948" s="59" t="s">
        <v>811</v>
      </c>
      <c r="F1948" s="60" t="s">
        <v>0</v>
      </c>
      <c r="G1948" s="61">
        <v>8799.2000000000007</v>
      </c>
      <c r="H1948" s="61">
        <f>H1949+H1951</f>
        <v>8799.1999999999989</v>
      </c>
      <c r="I1948" s="61">
        <f t="shared" ref="I1948:J1948" si="878">I1949+I1951</f>
        <v>8799.1999999999989</v>
      </c>
      <c r="J1948" s="61">
        <f t="shared" si="878"/>
        <v>8799.1999999999989</v>
      </c>
      <c r="K1948" s="61">
        <f t="shared" si="859"/>
        <v>99.999999999999972</v>
      </c>
      <c r="L1948" s="61">
        <f t="shared" si="860"/>
        <v>100</v>
      </c>
    </row>
    <row r="1949" spans="1:12" ht="30">
      <c r="A1949" s="58" t="s">
        <v>64</v>
      </c>
      <c r="B1949" s="59" t="s">
        <v>757</v>
      </c>
      <c r="C1949" s="59" t="s">
        <v>147</v>
      </c>
      <c r="D1949" s="59" t="s">
        <v>149</v>
      </c>
      <c r="E1949" s="59" t="s">
        <v>811</v>
      </c>
      <c r="F1949" s="59" t="s">
        <v>65</v>
      </c>
      <c r="G1949" s="61">
        <v>0.3</v>
      </c>
      <c r="H1949" s="61">
        <f>H1950</f>
        <v>0.59255000000000002</v>
      </c>
      <c r="I1949" s="61">
        <f t="shared" ref="I1949:J1949" si="879">I1950</f>
        <v>0.59255000000000002</v>
      </c>
      <c r="J1949" s="61">
        <f t="shared" si="879"/>
        <v>0.59255000000000002</v>
      </c>
      <c r="K1949" s="61">
        <f t="shared" si="859"/>
        <v>197.51666666666668</v>
      </c>
      <c r="L1949" s="61">
        <f t="shared" si="860"/>
        <v>100</v>
      </c>
    </row>
    <row r="1950" spans="1:12" ht="30">
      <c r="A1950" s="58" t="s">
        <v>66</v>
      </c>
      <c r="B1950" s="59" t="s">
        <v>757</v>
      </c>
      <c r="C1950" s="59" t="s">
        <v>147</v>
      </c>
      <c r="D1950" s="59" t="s">
        <v>149</v>
      </c>
      <c r="E1950" s="59" t="s">
        <v>811</v>
      </c>
      <c r="F1950" s="59" t="s">
        <v>67</v>
      </c>
      <c r="G1950" s="61">
        <v>0.3</v>
      </c>
      <c r="H1950" s="61">
        <v>0.59255000000000002</v>
      </c>
      <c r="I1950" s="61">
        <v>0.59255000000000002</v>
      </c>
      <c r="J1950" s="61">
        <v>0.59255000000000002</v>
      </c>
      <c r="K1950" s="61">
        <f t="shared" si="859"/>
        <v>197.51666666666668</v>
      </c>
      <c r="L1950" s="61">
        <f t="shared" si="860"/>
        <v>100</v>
      </c>
    </row>
    <row r="1951" spans="1:12" ht="15">
      <c r="A1951" s="58" t="s">
        <v>68</v>
      </c>
      <c r="B1951" s="59" t="s">
        <v>757</v>
      </c>
      <c r="C1951" s="59" t="s">
        <v>147</v>
      </c>
      <c r="D1951" s="59" t="s">
        <v>149</v>
      </c>
      <c r="E1951" s="59" t="s">
        <v>811</v>
      </c>
      <c r="F1951" s="59" t="s">
        <v>69</v>
      </c>
      <c r="G1951" s="61">
        <v>8798.9</v>
      </c>
      <c r="H1951" s="61">
        <f>H1952</f>
        <v>8798.6074499999995</v>
      </c>
      <c r="I1951" s="61">
        <f t="shared" ref="I1951:J1951" si="880">I1952</f>
        <v>8798.6074499999995</v>
      </c>
      <c r="J1951" s="61">
        <f t="shared" si="880"/>
        <v>8798.6074499999995</v>
      </c>
      <c r="K1951" s="61">
        <f t="shared" si="859"/>
        <v>99.996675152575889</v>
      </c>
      <c r="L1951" s="61">
        <f t="shared" si="860"/>
        <v>100</v>
      </c>
    </row>
    <row r="1952" spans="1:12" ht="15">
      <c r="A1952" s="58" t="s">
        <v>505</v>
      </c>
      <c r="B1952" s="59" t="s">
        <v>757</v>
      </c>
      <c r="C1952" s="59" t="s">
        <v>147</v>
      </c>
      <c r="D1952" s="59" t="s">
        <v>149</v>
      </c>
      <c r="E1952" s="59" t="s">
        <v>811</v>
      </c>
      <c r="F1952" s="59" t="s">
        <v>506</v>
      </c>
      <c r="G1952" s="61">
        <v>8798.9</v>
      </c>
      <c r="H1952" s="61">
        <v>8798.6074499999995</v>
      </c>
      <c r="I1952" s="61">
        <v>8798.6074499999995</v>
      </c>
      <c r="J1952" s="61">
        <v>8798.6074499999995</v>
      </c>
      <c r="K1952" s="61">
        <f t="shared" si="859"/>
        <v>99.996675152575889</v>
      </c>
      <c r="L1952" s="61">
        <f t="shared" si="860"/>
        <v>100</v>
      </c>
    </row>
    <row r="1953" spans="1:12" ht="15">
      <c r="A1953" s="58" t="s">
        <v>812</v>
      </c>
      <c r="B1953" s="59" t="s">
        <v>757</v>
      </c>
      <c r="C1953" s="59" t="s">
        <v>147</v>
      </c>
      <c r="D1953" s="59" t="s">
        <v>149</v>
      </c>
      <c r="E1953" s="59" t="s">
        <v>813</v>
      </c>
      <c r="F1953" s="60" t="s">
        <v>0</v>
      </c>
      <c r="G1953" s="61">
        <v>732018.2</v>
      </c>
      <c r="H1953" s="61">
        <f>H1954+H1956</f>
        <v>739419.64399999997</v>
      </c>
      <c r="I1953" s="61">
        <f t="shared" ref="I1953:J1953" si="881">I1954+I1956</f>
        <v>666209.95631000004</v>
      </c>
      <c r="J1953" s="61">
        <f t="shared" si="881"/>
        <v>666209.95631000004</v>
      </c>
      <c r="K1953" s="61">
        <f t="shared" si="859"/>
        <v>91.010026295794304</v>
      </c>
      <c r="L1953" s="61">
        <f t="shared" si="860"/>
        <v>90.099033981033926</v>
      </c>
    </row>
    <row r="1954" spans="1:12" ht="30">
      <c r="A1954" s="58" t="s">
        <v>64</v>
      </c>
      <c r="B1954" s="59" t="s">
        <v>757</v>
      </c>
      <c r="C1954" s="59" t="s">
        <v>147</v>
      </c>
      <c r="D1954" s="59" t="s">
        <v>149</v>
      </c>
      <c r="E1954" s="59" t="s">
        <v>813</v>
      </c>
      <c r="F1954" s="59" t="s">
        <v>65</v>
      </c>
      <c r="G1954" s="61">
        <v>9769.5</v>
      </c>
      <c r="H1954" s="61">
        <f>H1955</f>
        <v>10513.54628</v>
      </c>
      <c r="I1954" s="61">
        <f t="shared" ref="I1954:J1954" si="882">I1955</f>
        <v>9860.1342700000005</v>
      </c>
      <c r="J1954" s="61">
        <f t="shared" si="882"/>
        <v>9860.1342700000005</v>
      </c>
      <c r="K1954" s="61">
        <f t="shared" si="859"/>
        <v>100.92772680280466</v>
      </c>
      <c r="L1954" s="61">
        <f t="shared" si="860"/>
        <v>93.785046523807196</v>
      </c>
    </row>
    <row r="1955" spans="1:12" ht="30">
      <c r="A1955" s="58" t="s">
        <v>66</v>
      </c>
      <c r="B1955" s="59" t="s">
        <v>757</v>
      </c>
      <c r="C1955" s="59" t="s">
        <v>147</v>
      </c>
      <c r="D1955" s="59" t="s">
        <v>149</v>
      </c>
      <c r="E1955" s="59" t="s">
        <v>813</v>
      </c>
      <c r="F1955" s="59" t="s">
        <v>67</v>
      </c>
      <c r="G1955" s="61">
        <v>9769.5</v>
      </c>
      <c r="H1955" s="61">
        <v>10513.54628</v>
      </c>
      <c r="I1955" s="61">
        <v>9860.1342700000005</v>
      </c>
      <c r="J1955" s="61">
        <v>9860.1342700000005</v>
      </c>
      <c r="K1955" s="61">
        <f t="shared" si="859"/>
        <v>100.92772680280466</v>
      </c>
      <c r="L1955" s="61">
        <f t="shared" si="860"/>
        <v>93.785046523807196</v>
      </c>
    </row>
    <row r="1956" spans="1:12" ht="15">
      <c r="A1956" s="58" t="s">
        <v>68</v>
      </c>
      <c r="B1956" s="59" t="s">
        <v>757</v>
      </c>
      <c r="C1956" s="59" t="s">
        <v>147</v>
      </c>
      <c r="D1956" s="59" t="s">
        <v>149</v>
      </c>
      <c r="E1956" s="59" t="s">
        <v>813</v>
      </c>
      <c r="F1956" s="59" t="s">
        <v>69</v>
      </c>
      <c r="G1956" s="61">
        <v>722248.7</v>
      </c>
      <c r="H1956" s="61">
        <f>H1957</f>
        <v>728906.09771999996</v>
      </c>
      <c r="I1956" s="61">
        <f t="shared" ref="I1956:J1956" si="883">I1957</f>
        <v>656349.82204</v>
      </c>
      <c r="J1956" s="61">
        <f t="shared" si="883"/>
        <v>656349.82204</v>
      </c>
      <c r="K1956" s="61">
        <f t="shared" si="859"/>
        <v>90.87587447924794</v>
      </c>
      <c r="L1956" s="61">
        <f t="shared" si="860"/>
        <v>90.045867923597541</v>
      </c>
    </row>
    <row r="1957" spans="1:12" ht="30">
      <c r="A1957" s="58" t="s">
        <v>80</v>
      </c>
      <c r="B1957" s="59" t="s">
        <v>757</v>
      </c>
      <c r="C1957" s="59" t="s">
        <v>147</v>
      </c>
      <c r="D1957" s="59" t="s">
        <v>149</v>
      </c>
      <c r="E1957" s="59" t="s">
        <v>813</v>
      </c>
      <c r="F1957" s="59" t="s">
        <v>81</v>
      </c>
      <c r="G1957" s="61">
        <v>722248.7</v>
      </c>
      <c r="H1957" s="61">
        <v>728906.09771999996</v>
      </c>
      <c r="I1957" s="61">
        <v>656349.82204</v>
      </c>
      <c r="J1957" s="61">
        <v>656349.82204</v>
      </c>
      <c r="K1957" s="61">
        <f t="shared" si="859"/>
        <v>90.87587447924794</v>
      </c>
      <c r="L1957" s="61">
        <f t="shared" si="860"/>
        <v>90.045867923597541</v>
      </c>
    </row>
    <row r="1958" spans="1:12" ht="45">
      <c r="A1958" s="58" t="s">
        <v>814</v>
      </c>
      <c r="B1958" s="59" t="s">
        <v>757</v>
      </c>
      <c r="C1958" s="59" t="s">
        <v>147</v>
      </c>
      <c r="D1958" s="59" t="s">
        <v>149</v>
      </c>
      <c r="E1958" s="59" t="s">
        <v>815</v>
      </c>
      <c r="F1958" s="60" t="s">
        <v>0</v>
      </c>
      <c r="G1958" s="61">
        <v>105784.5</v>
      </c>
      <c r="H1958" s="61">
        <f>H1959+H1961</f>
        <v>106628.155</v>
      </c>
      <c r="I1958" s="61">
        <f t="shared" ref="I1958:J1958" si="884">I1959+I1961</f>
        <v>106628.155</v>
      </c>
      <c r="J1958" s="61">
        <f t="shared" si="884"/>
        <v>106628.155</v>
      </c>
      <c r="K1958" s="61">
        <f t="shared" si="859"/>
        <v>100.79752232132306</v>
      </c>
      <c r="L1958" s="61">
        <f t="shared" si="860"/>
        <v>100</v>
      </c>
    </row>
    <row r="1959" spans="1:12" ht="30">
      <c r="A1959" s="58" t="s">
        <v>64</v>
      </c>
      <c r="B1959" s="59" t="s">
        <v>757</v>
      </c>
      <c r="C1959" s="59" t="s">
        <v>147</v>
      </c>
      <c r="D1959" s="59" t="s">
        <v>149</v>
      </c>
      <c r="E1959" s="59" t="s">
        <v>815</v>
      </c>
      <c r="F1959" s="59" t="s">
        <v>65</v>
      </c>
      <c r="G1959" s="61">
        <v>1350.9</v>
      </c>
      <c r="H1959" s="61">
        <f>H1960</f>
        <v>1359.59329</v>
      </c>
      <c r="I1959" s="61">
        <f t="shared" ref="I1959:J1959" si="885">I1960</f>
        <v>1359.59329</v>
      </c>
      <c r="J1959" s="61">
        <f t="shared" si="885"/>
        <v>1359.59329</v>
      </c>
      <c r="K1959" s="61">
        <f t="shared" si="859"/>
        <v>100.64351839514399</v>
      </c>
      <c r="L1959" s="61">
        <f t="shared" si="860"/>
        <v>100</v>
      </c>
    </row>
    <row r="1960" spans="1:12" ht="30">
      <c r="A1960" s="58" t="s">
        <v>66</v>
      </c>
      <c r="B1960" s="59" t="s">
        <v>757</v>
      </c>
      <c r="C1960" s="59" t="s">
        <v>147</v>
      </c>
      <c r="D1960" s="59" t="s">
        <v>149</v>
      </c>
      <c r="E1960" s="59" t="s">
        <v>815</v>
      </c>
      <c r="F1960" s="59" t="s">
        <v>67</v>
      </c>
      <c r="G1960" s="61">
        <v>1350.9</v>
      </c>
      <c r="H1960" s="61">
        <v>1359.59329</v>
      </c>
      <c r="I1960" s="61">
        <v>1359.59329</v>
      </c>
      <c r="J1960" s="61">
        <v>1359.59329</v>
      </c>
      <c r="K1960" s="61">
        <f t="shared" si="859"/>
        <v>100.64351839514399</v>
      </c>
      <c r="L1960" s="61">
        <f t="shared" si="860"/>
        <v>100</v>
      </c>
    </row>
    <row r="1961" spans="1:12" ht="15">
      <c r="A1961" s="58" t="s">
        <v>68</v>
      </c>
      <c r="B1961" s="59" t="s">
        <v>757</v>
      </c>
      <c r="C1961" s="59" t="s">
        <v>147</v>
      </c>
      <c r="D1961" s="59" t="s">
        <v>149</v>
      </c>
      <c r="E1961" s="59" t="s">
        <v>815</v>
      </c>
      <c r="F1961" s="59" t="s">
        <v>69</v>
      </c>
      <c r="G1961" s="61">
        <v>104433.60000000001</v>
      </c>
      <c r="H1961" s="61">
        <f>H1962</f>
        <v>105268.56170999999</v>
      </c>
      <c r="I1961" s="61">
        <f t="shared" ref="I1961:J1961" si="886">I1962</f>
        <v>105268.56170999999</v>
      </c>
      <c r="J1961" s="61">
        <f t="shared" si="886"/>
        <v>105268.56170999999</v>
      </c>
      <c r="K1961" s="61">
        <f t="shared" si="859"/>
        <v>100.79951443788204</v>
      </c>
      <c r="L1961" s="61">
        <f t="shared" si="860"/>
        <v>100</v>
      </c>
    </row>
    <row r="1962" spans="1:12" ht="15">
      <c r="A1962" s="58" t="s">
        <v>505</v>
      </c>
      <c r="B1962" s="59" t="s">
        <v>757</v>
      </c>
      <c r="C1962" s="59" t="s">
        <v>147</v>
      </c>
      <c r="D1962" s="59" t="s">
        <v>149</v>
      </c>
      <c r="E1962" s="59" t="s">
        <v>815</v>
      </c>
      <c r="F1962" s="59" t="s">
        <v>506</v>
      </c>
      <c r="G1962" s="61">
        <v>104433.60000000001</v>
      </c>
      <c r="H1962" s="61">
        <v>105268.56170999999</v>
      </c>
      <c r="I1962" s="61">
        <v>105268.56170999999</v>
      </c>
      <c r="J1962" s="61">
        <v>105268.56170999999</v>
      </c>
      <c r="K1962" s="61">
        <f t="shared" si="859"/>
        <v>100.79951443788204</v>
      </c>
      <c r="L1962" s="61">
        <f t="shared" si="860"/>
        <v>100</v>
      </c>
    </row>
    <row r="1963" spans="1:12" ht="75">
      <c r="A1963" s="58" t="s">
        <v>816</v>
      </c>
      <c r="B1963" s="59" t="s">
        <v>757</v>
      </c>
      <c r="C1963" s="59" t="s">
        <v>147</v>
      </c>
      <c r="D1963" s="59" t="s">
        <v>149</v>
      </c>
      <c r="E1963" s="59" t="s">
        <v>817</v>
      </c>
      <c r="F1963" s="60" t="s">
        <v>0</v>
      </c>
      <c r="G1963" s="61">
        <v>77.400000000000006</v>
      </c>
      <c r="H1963" s="61">
        <f>H1964+H1966</f>
        <v>77.397999999999996</v>
      </c>
      <c r="I1963" s="61">
        <f t="shared" ref="I1963:J1963" si="887">I1964+I1966</f>
        <v>23.835629999999998</v>
      </c>
      <c r="J1963" s="61">
        <f t="shared" si="887"/>
        <v>23.835629999999998</v>
      </c>
      <c r="K1963" s="61">
        <f t="shared" si="859"/>
        <v>30.795387596899221</v>
      </c>
      <c r="L1963" s="61">
        <f t="shared" si="860"/>
        <v>30.796183363911211</v>
      </c>
    </row>
    <row r="1964" spans="1:12" ht="30">
      <c r="A1964" s="58" t="s">
        <v>64</v>
      </c>
      <c r="B1964" s="59" t="s">
        <v>757</v>
      </c>
      <c r="C1964" s="59" t="s">
        <v>147</v>
      </c>
      <c r="D1964" s="59" t="s">
        <v>149</v>
      </c>
      <c r="E1964" s="59" t="s">
        <v>817</v>
      </c>
      <c r="F1964" s="59" t="s">
        <v>65</v>
      </c>
      <c r="G1964" s="61">
        <v>0.2</v>
      </c>
      <c r="H1964" s="61">
        <f>H1965</f>
        <v>0.23404</v>
      </c>
      <c r="I1964" s="61">
        <f t="shared" ref="I1964:J1964" si="888">I1965</f>
        <v>0.23604</v>
      </c>
      <c r="J1964" s="61">
        <f t="shared" si="888"/>
        <v>0.23604</v>
      </c>
      <c r="K1964" s="61">
        <f t="shared" si="859"/>
        <v>118.02</v>
      </c>
      <c r="L1964" s="61">
        <f t="shared" si="860"/>
        <v>100.85455477696121</v>
      </c>
    </row>
    <row r="1965" spans="1:12" ht="30">
      <c r="A1965" s="58" t="s">
        <v>66</v>
      </c>
      <c r="B1965" s="59" t="s">
        <v>757</v>
      </c>
      <c r="C1965" s="59" t="s">
        <v>147</v>
      </c>
      <c r="D1965" s="59" t="s">
        <v>149</v>
      </c>
      <c r="E1965" s="59" t="s">
        <v>817</v>
      </c>
      <c r="F1965" s="59" t="s">
        <v>67</v>
      </c>
      <c r="G1965" s="61">
        <v>0.2</v>
      </c>
      <c r="H1965" s="61">
        <v>0.23404</v>
      </c>
      <c r="I1965" s="61">
        <v>0.23604</v>
      </c>
      <c r="J1965" s="61">
        <v>0.23604</v>
      </c>
      <c r="K1965" s="61">
        <f t="shared" si="859"/>
        <v>118.02</v>
      </c>
      <c r="L1965" s="61">
        <f t="shared" si="860"/>
        <v>100.85455477696121</v>
      </c>
    </row>
    <row r="1966" spans="1:12" ht="15">
      <c r="A1966" s="58" t="s">
        <v>68</v>
      </c>
      <c r="B1966" s="59" t="s">
        <v>757</v>
      </c>
      <c r="C1966" s="59" t="s">
        <v>147</v>
      </c>
      <c r="D1966" s="59" t="s">
        <v>149</v>
      </c>
      <c r="E1966" s="59" t="s">
        <v>817</v>
      </c>
      <c r="F1966" s="59" t="s">
        <v>69</v>
      </c>
      <c r="G1966" s="61">
        <v>77.2</v>
      </c>
      <c r="H1966" s="61">
        <f>H1967</f>
        <v>77.163960000000003</v>
      </c>
      <c r="I1966" s="61">
        <f t="shared" ref="I1966:J1966" si="889">I1967</f>
        <v>23.599589999999999</v>
      </c>
      <c r="J1966" s="61">
        <f t="shared" si="889"/>
        <v>23.599589999999999</v>
      </c>
      <c r="K1966" s="61">
        <f t="shared" si="859"/>
        <v>30.569417098445594</v>
      </c>
      <c r="L1966" s="61">
        <f t="shared" si="860"/>
        <v>30.583694771496951</v>
      </c>
    </row>
    <row r="1967" spans="1:12" ht="15">
      <c r="A1967" s="58" t="s">
        <v>505</v>
      </c>
      <c r="B1967" s="59" t="s">
        <v>757</v>
      </c>
      <c r="C1967" s="59" t="s">
        <v>147</v>
      </c>
      <c r="D1967" s="59" t="s">
        <v>149</v>
      </c>
      <c r="E1967" s="59" t="s">
        <v>817</v>
      </c>
      <c r="F1967" s="59" t="s">
        <v>506</v>
      </c>
      <c r="G1967" s="61">
        <v>77.2</v>
      </c>
      <c r="H1967" s="61">
        <v>77.163960000000003</v>
      </c>
      <c r="I1967" s="61">
        <v>23.599589999999999</v>
      </c>
      <c r="J1967" s="61">
        <v>23.599589999999999</v>
      </c>
      <c r="K1967" s="61">
        <f t="shared" si="859"/>
        <v>30.569417098445594</v>
      </c>
      <c r="L1967" s="61">
        <f t="shared" si="860"/>
        <v>30.583694771496951</v>
      </c>
    </row>
    <row r="1968" spans="1:12" ht="30">
      <c r="A1968" s="58" t="s">
        <v>818</v>
      </c>
      <c r="B1968" s="59" t="s">
        <v>757</v>
      </c>
      <c r="C1968" s="59" t="s">
        <v>147</v>
      </c>
      <c r="D1968" s="59" t="s">
        <v>149</v>
      </c>
      <c r="E1968" s="59" t="s">
        <v>819</v>
      </c>
      <c r="F1968" s="60" t="s">
        <v>0</v>
      </c>
      <c r="G1968" s="61">
        <v>880598.6</v>
      </c>
      <c r="H1968" s="61">
        <f>H1969+H1971</f>
        <v>1107702.8999999999</v>
      </c>
      <c r="I1968" s="61">
        <f t="shared" ref="I1968:J1968" si="890">I1969+I1971</f>
        <v>1056972.88903</v>
      </c>
      <c r="J1968" s="61">
        <f t="shared" si="890"/>
        <v>1056972.88903</v>
      </c>
      <c r="K1968" s="61">
        <f t="shared" si="859"/>
        <v>120.02890863442208</v>
      </c>
      <c r="L1968" s="61">
        <f t="shared" si="860"/>
        <v>95.420251136834622</v>
      </c>
    </row>
    <row r="1969" spans="1:12" ht="30">
      <c r="A1969" s="58" t="s">
        <v>64</v>
      </c>
      <c r="B1969" s="59" t="s">
        <v>757</v>
      </c>
      <c r="C1969" s="59" t="s">
        <v>147</v>
      </c>
      <c r="D1969" s="59" t="s">
        <v>149</v>
      </c>
      <c r="E1969" s="59" t="s">
        <v>819</v>
      </c>
      <c r="F1969" s="59" t="s">
        <v>65</v>
      </c>
      <c r="G1969" s="61">
        <v>14500</v>
      </c>
      <c r="H1969" s="61">
        <f>H1970</f>
        <v>16000</v>
      </c>
      <c r="I1969" s="61">
        <f t="shared" ref="I1969:J1969" si="891">I1970</f>
        <v>14796.826870000001</v>
      </c>
      <c r="J1969" s="61">
        <f t="shared" si="891"/>
        <v>14796.826870000001</v>
      </c>
      <c r="K1969" s="61">
        <f t="shared" si="859"/>
        <v>102.04708186206896</v>
      </c>
      <c r="L1969" s="61">
        <f t="shared" si="860"/>
        <v>92.480167937499999</v>
      </c>
    </row>
    <row r="1970" spans="1:12" ht="30">
      <c r="A1970" s="58" t="s">
        <v>66</v>
      </c>
      <c r="B1970" s="59" t="s">
        <v>757</v>
      </c>
      <c r="C1970" s="59" t="s">
        <v>147</v>
      </c>
      <c r="D1970" s="59" t="s">
        <v>149</v>
      </c>
      <c r="E1970" s="59" t="s">
        <v>819</v>
      </c>
      <c r="F1970" s="59" t="s">
        <v>67</v>
      </c>
      <c r="G1970" s="61">
        <v>14500</v>
      </c>
      <c r="H1970" s="61">
        <v>16000</v>
      </c>
      <c r="I1970" s="61">
        <v>14796.826870000001</v>
      </c>
      <c r="J1970" s="61">
        <v>14796.826870000001</v>
      </c>
      <c r="K1970" s="61">
        <f t="shared" si="859"/>
        <v>102.04708186206896</v>
      </c>
      <c r="L1970" s="61">
        <f t="shared" si="860"/>
        <v>92.480167937499999</v>
      </c>
    </row>
    <row r="1971" spans="1:12" ht="15">
      <c r="A1971" s="58" t="s">
        <v>68</v>
      </c>
      <c r="B1971" s="59" t="s">
        <v>757</v>
      </c>
      <c r="C1971" s="59" t="s">
        <v>147</v>
      </c>
      <c r="D1971" s="59" t="s">
        <v>149</v>
      </c>
      <c r="E1971" s="59" t="s">
        <v>819</v>
      </c>
      <c r="F1971" s="59" t="s">
        <v>69</v>
      </c>
      <c r="G1971" s="61">
        <v>866098.6</v>
      </c>
      <c r="H1971" s="61">
        <f>H1972</f>
        <v>1091702.8999999999</v>
      </c>
      <c r="I1971" s="61">
        <f t="shared" ref="I1971:J1971" si="892">I1972</f>
        <v>1042176.06216</v>
      </c>
      <c r="J1971" s="61">
        <f t="shared" si="892"/>
        <v>1042176.06216</v>
      </c>
      <c r="K1971" s="61">
        <f t="shared" si="859"/>
        <v>120.3299557533057</v>
      </c>
      <c r="L1971" s="61">
        <f t="shared" si="860"/>
        <v>95.463341002391772</v>
      </c>
    </row>
    <row r="1972" spans="1:12" ht="30">
      <c r="A1972" s="58" t="s">
        <v>80</v>
      </c>
      <c r="B1972" s="59" t="s">
        <v>757</v>
      </c>
      <c r="C1972" s="59" t="s">
        <v>147</v>
      </c>
      <c r="D1972" s="59" t="s">
        <v>149</v>
      </c>
      <c r="E1972" s="59" t="s">
        <v>819</v>
      </c>
      <c r="F1972" s="59" t="s">
        <v>81</v>
      </c>
      <c r="G1972" s="61">
        <v>866098.6</v>
      </c>
      <c r="H1972" s="61">
        <v>1091702.8999999999</v>
      </c>
      <c r="I1972" s="61">
        <v>1042176.06216</v>
      </c>
      <c r="J1972" s="61">
        <v>1042176.06216</v>
      </c>
      <c r="K1972" s="61">
        <f t="shared" si="859"/>
        <v>120.3299557533057</v>
      </c>
      <c r="L1972" s="61">
        <f t="shared" si="860"/>
        <v>95.463341002391772</v>
      </c>
    </row>
    <row r="1973" spans="1:12" ht="90">
      <c r="A1973" s="58" t="s">
        <v>820</v>
      </c>
      <c r="B1973" s="59" t="s">
        <v>757</v>
      </c>
      <c r="C1973" s="59" t="s">
        <v>147</v>
      </c>
      <c r="D1973" s="59" t="s">
        <v>149</v>
      </c>
      <c r="E1973" s="59" t="s">
        <v>821</v>
      </c>
      <c r="F1973" s="60" t="s">
        <v>0</v>
      </c>
      <c r="G1973" s="61">
        <v>180.9</v>
      </c>
      <c r="H1973" s="61">
        <f>H1974+H1976</f>
        <v>413.8</v>
      </c>
      <c r="I1973" s="61">
        <f t="shared" ref="I1973:J1973" si="893">I1974+I1976</f>
        <v>400.90710000000001</v>
      </c>
      <c r="J1973" s="61">
        <f t="shared" si="893"/>
        <v>400.90636000000001</v>
      </c>
      <c r="K1973" s="61">
        <f t="shared" si="859"/>
        <v>221.61766721945827</v>
      </c>
      <c r="L1973" s="61">
        <f t="shared" si="860"/>
        <v>96.884088931851124</v>
      </c>
    </row>
    <row r="1974" spans="1:12" ht="30">
      <c r="A1974" s="58" t="s">
        <v>64</v>
      </c>
      <c r="B1974" s="59" t="s">
        <v>757</v>
      </c>
      <c r="C1974" s="59" t="s">
        <v>147</v>
      </c>
      <c r="D1974" s="59" t="s">
        <v>149</v>
      </c>
      <c r="E1974" s="59" t="s">
        <v>821</v>
      </c>
      <c r="F1974" s="59" t="s">
        <v>65</v>
      </c>
      <c r="G1974" s="61">
        <v>5.3</v>
      </c>
      <c r="H1974" s="61">
        <f>H1975</f>
        <v>3.1949999999999998</v>
      </c>
      <c r="I1974" s="61">
        <f t="shared" ref="I1974:J1974" si="894">I1975</f>
        <v>3.0492300000000001</v>
      </c>
      <c r="J1974" s="61">
        <f t="shared" si="894"/>
        <v>3.0492300000000001</v>
      </c>
      <c r="K1974" s="61">
        <f t="shared" si="859"/>
        <v>57.532641509433965</v>
      </c>
      <c r="L1974" s="61">
        <f t="shared" si="860"/>
        <v>95.437558685446021</v>
      </c>
    </row>
    <row r="1975" spans="1:12" ht="30">
      <c r="A1975" s="58" t="s">
        <v>66</v>
      </c>
      <c r="B1975" s="59" t="s">
        <v>757</v>
      </c>
      <c r="C1975" s="59" t="s">
        <v>147</v>
      </c>
      <c r="D1975" s="59" t="s">
        <v>149</v>
      </c>
      <c r="E1975" s="59" t="s">
        <v>821</v>
      </c>
      <c r="F1975" s="59" t="s">
        <v>67</v>
      </c>
      <c r="G1975" s="61">
        <v>5.3</v>
      </c>
      <c r="H1975" s="61">
        <v>3.1949999999999998</v>
      </c>
      <c r="I1975" s="61">
        <v>3.0492300000000001</v>
      </c>
      <c r="J1975" s="61">
        <v>3.0492300000000001</v>
      </c>
      <c r="K1975" s="61">
        <f t="shared" si="859"/>
        <v>57.532641509433965</v>
      </c>
      <c r="L1975" s="61">
        <f t="shared" si="860"/>
        <v>95.437558685446021</v>
      </c>
    </row>
    <row r="1976" spans="1:12" ht="15">
      <c r="A1976" s="58" t="s">
        <v>68</v>
      </c>
      <c r="B1976" s="59" t="s">
        <v>757</v>
      </c>
      <c r="C1976" s="59" t="s">
        <v>147</v>
      </c>
      <c r="D1976" s="59" t="s">
        <v>149</v>
      </c>
      <c r="E1976" s="59" t="s">
        <v>821</v>
      </c>
      <c r="F1976" s="59" t="s">
        <v>69</v>
      </c>
      <c r="G1976" s="61">
        <v>175.6</v>
      </c>
      <c r="H1976" s="61">
        <f>H1977</f>
        <v>410.60500000000002</v>
      </c>
      <c r="I1976" s="61">
        <f t="shared" ref="I1976:J1976" si="895">I1977</f>
        <v>397.85786999999999</v>
      </c>
      <c r="J1976" s="61">
        <f t="shared" si="895"/>
        <v>397.85712999999998</v>
      </c>
      <c r="K1976" s="61">
        <f t="shared" si="859"/>
        <v>226.57011958997722</v>
      </c>
      <c r="L1976" s="61">
        <f t="shared" si="860"/>
        <v>96.895344674322033</v>
      </c>
    </row>
    <row r="1977" spans="1:12" ht="15">
      <c r="A1977" s="58" t="s">
        <v>505</v>
      </c>
      <c r="B1977" s="59" t="s">
        <v>757</v>
      </c>
      <c r="C1977" s="59" t="s">
        <v>147</v>
      </c>
      <c r="D1977" s="59" t="s">
        <v>149</v>
      </c>
      <c r="E1977" s="59" t="s">
        <v>821</v>
      </c>
      <c r="F1977" s="59" t="s">
        <v>506</v>
      </c>
      <c r="G1977" s="61">
        <v>175.6</v>
      </c>
      <c r="H1977" s="61">
        <v>410.60500000000002</v>
      </c>
      <c r="I1977" s="61">
        <v>397.85786999999999</v>
      </c>
      <c r="J1977" s="61">
        <v>397.85712999999998</v>
      </c>
      <c r="K1977" s="61">
        <f t="shared" si="859"/>
        <v>226.57011958997722</v>
      </c>
      <c r="L1977" s="61">
        <f t="shared" si="860"/>
        <v>96.895344674322033</v>
      </c>
    </row>
    <row r="1978" spans="1:12" s="24" customFormat="1" ht="33.75" customHeight="1">
      <c r="A1978" s="58" t="s">
        <v>1226</v>
      </c>
      <c r="B1978" s="59" t="s">
        <v>757</v>
      </c>
      <c r="C1978" s="59" t="s">
        <v>147</v>
      </c>
      <c r="D1978" s="59" t="s">
        <v>149</v>
      </c>
      <c r="E1978" s="59" t="s">
        <v>1225</v>
      </c>
      <c r="F1978" s="59"/>
      <c r="G1978" s="61"/>
      <c r="H1978" s="61">
        <f>H1979+H1981</f>
        <v>18063.158759999998</v>
      </c>
      <c r="I1978" s="61">
        <f t="shared" ref="I1978:J1978" si="896">I1979+I1981</f>
        <v>16160.55416</v>
      </c>
      <c r="J1978" s="61">
        <f t="shared" si="896"/>
        <v>16160.540010000001</v>
      </c>
      <c r="K1978" s="61">
        <v>0</v>
      </c>
      <c r="L1978" s="61">
        <f t="shared" si="860"/>
        <v>89.466854744070261</v>
      </c>
    </row>
    <row r="1979" spans="1:12" s="24" customFormat="1" ht="30">
      <c r="A1979" s="58" t="s">
        <v>64</v>
      </c>
      <c r="B1979" s="59" t="s">
        <v>757</v>
      </c>
      <c r="C1979" s="59" t="s">
        <v>147</v>
      </c>
      <c r="D1979" s="59" t="s">
        <v>149</v>
      </c>
      <c r="E1979" s="59" t="s">
        <v>1225</v>
      </c>
      <c r="F1979" s="59">
        <v>200</v>
      </c>
      <c r="G1979" s="61"/>
      <c r="H1979" s="61">
        <f>H1980</f>
        <v>262.447</v>
      </c>
      <c r="I1979" s="61">
        <f t="shared" ref="I1979:J1979" si="897">I1980</f>
        <v>0</v>
      </c>
      <c r="J1979" s="61">
        <f t="shared" si="897"/>
        <v>0</v>
      </c>
      <c r="K1979" s="61">
        <v>0</v>
      </c>
      <c r="L1979" s="61">
        <f t="shared" si="860"/>
        <v>0</v>
      </c>
    </row>
    <row r="1980" spans="1:12" s="24" customFormat="1" ht="30">
      <c r="A1980" s="58" t="s">
        <v>66</v>
      </c>
      <c r="B1980" s="59" t="s">
        <v>757</v>
      </c>
      <c r="C1980" s="59" t="s">
        <v>147</v>
      </c>
      <c r="D1980" s="59" t="s">
        <v>149</v>
      </c>
      <c r="E1980" s="59" t="s">
        <v>1225</v>
      </c>
      <c r="F1980" s="59">
        <v>240</v>
      </c>
      <c r="G1980" s="61"/>
      <c r="H1980" s="61">
        <v>262.447</v>
      </c>
      <c r="I1980" s="61">
        <v>0</v>
      </c>
      <c r="J1980" s="61">
        <v>0</v>
      </c>
      <c r="K1980" s="61">
        <v>0</v>
      </c>
      <c r="L1980" s="61">
        <f t="shared" si="860"/>
        <v>0</v>
      </c>
    </row>
    <row r="1981" spans="1:12" s="24" customFormat="1" ht="15">
      <c r="A1981" s="58" t="s">
        <v>68</v>
      </c>
      <c r="B1981" s="59" t="s">
        <v>757</v>
      </c>
      <c r="C1981" s="59" t="s">
        <v>147</v>
      </c>
      <c r="D1981" s="59" t="s">
        <v>149</v>
      </c>
      <c r="E1981" s="59" t="s">
        <v>1225</v>
      </c>
      <c r="F1981" s="59">
        <v>300</v>
      </c>
      <c r="G1981" s="61"/>
      <c r="H1981" s="61">
        <f>H1982</f>
        <v>17800.711759999998</v>
      </c>
      <c r="I1981" s="61">
        <f t="shared" ref="I1981:J1981" si="898">I1982</f>
        <v>16160.55416</v>
      </c>
      <c r="J1981" s="61">
        <f t="shared" si="898"/>
        <v>16160.540010000001</v>
      </c>
      <c r="K1981" s="61">
        <v>0</v>
      </c>
      <c r="L1981" s="61">
        <f t="shared" si="860"/>
        <v>90.785920405241157</v>
      </c>
    </row>
    <row r="1982" spans="1:12" s="24" customFormat="1" ht="30">
      <c r="A1982" s="58" t="s">
        <v>80</v>
      </c>
      <c r="B1982" s="59" t="s">
        <v>757</v>
      </c>
      <c r="C1982" s="59" t="s">
        <v>147</v>
      </c>
      <c r="D1982" s="59" t="s">
        <v>149</v>
      </c>
      <c r="E1982" s="59" t="s">
        <v>1225</v>
      </c>
      <c r="F1982" s="59">
        <v>320</v>
      </c>
      <c r="G1982" s="61"/>
      <c r="H1982" s="61">
        <v>17800.711759999998</v>
      </c>
      <c r="I1982" s="61">
        <v>16160.55416</v>
      </c>
      <c r="J1982" s="61">
        <v>16160.540010000001</v>
      </c>
      <c r="K1982" s="61">
        <v>0</v>
      </c>
      <c r="L1982" s="61">
        <f t="shared" si="860"/>
        <v>90.785920405241157</v>
      </c>
    </row>
    <row r="1983" spans="1:12" ht="30">
      <c r="A1983" s="58" t="s">
        <v>790</v>
      </c>
      <c r="B1983" s="59" t="s">
        <v>757</v>
      </c>
      <c r="C1983" s="59" t="s">
        <v>147</v>
      </c>
      <c r="D1983" s="59" t="s">
        <v>149</v>
      </c>
      <c r="E1983" s="59" t="s">
        <v>822</v>
      </c>
      <c r="F1983" s="60" t="s">
        <v>0</v>
      </c>
      <c r="G1983" s="61">
        <v>40</v>
      </c>
      <c r="H1983" s="61">
        <f>H1984</f>
        <v>40</v>
      </c>
      <c r="I1983" s="61">
        <f t="shared" ref="I1983:J1984" si="899">I1984</f>
        <v>40</v>
      </c>
      <c r="J1983" s="61">
        <f t="shared" si="899"/>
        <v>40</v>
      </c>
      <c r="K1983" s="61">
        <f t="shared" si="859"/>
        <v>100</v>
      </c>
      <c r="L1983" s="61">
        <f t="shared" si="860"/>
        <v>100</v>
      </c>
    </row>
    <row r="1984" spans="1:12" ht="30">
      <c r="A1984" s="58" t="s">
        <v>64</v>
      </c>
      <c r="B1984" s="59" t="s">
        <v>757</v>
      </c>
      <c r="C1984" s="59" t="s">
        <v>147</v>
      </c>
      <c r="D1984" s="59" t="s">
        <v>149</v>
      </c>
      <c r="E1984" s="59" t="s">
        <v>822</v>
      </c>
      <c r="F1984" s="59" t="s">
        <v>65</v>
      </c>
      <c r="G1984" s="61">
        <v>40</v>
      </c>
      <c r="H1984" s="61">
        <f>H1985</f>
        <v>40</v>
      </c>
      <c r="I1984" s="61">
        <f t="shared" si="899"/>
        <v>40</v>
      </c>
      <c r="J1984" s="61">
        <f t="shared" si="899"/>
        <v>40</v>
      </c>
      <c r="K1984" s="61">
        <f t="shared" si="859"/>
        <v>100</v>
      </c>
      <c r="L1984" s="61">
        <f t="shared" si="860"/>
        <v>100</v>
      </c>
    </row>
    <row r="1985" spans="1:12" ht="30">
      <c r="A1985" s="58" t="s">
        <v>66</v>
      </c>
      <c r="B1985" s="59" t="s">
        <v>757</v>
      </c>
      <c r="C1985" s="59" t="s">
        <v>147</v>
      </c>
      <c r="D1985" s="59" t="s">
        <v>149</v>
      </c>
      <c r="E1985" s="59" t="s">
        <v>822</v>
      </c>
      <c r="F1985" s="59" t="s">
        <v>67</v>
      </c>
      <c r="G1985" s="61">
        <v>40</v>
      </c>
      <c r="H1985" s="61">
        <v>40</v>
      </c>
      <c r="I1985" s="61">
        <v>40</v>
      </c>
      <c r="J1985" s="61">
        <v>40</v>
      </c>
      <c r="K1985" s="61">
        <f t="shared" si="859"/>
        <v>100</v>
      </c>
      <c r="L1985" s="61">
        <f t="shared" si="860"/>
        <v>100</v>
      </c>
    </row>
    <row r="1986" spans="1:12" ht="30">
      <c r="A1986" s="58" t="s">
        <v>823</v>
      </c>
      <c r="B1986" s="59" t="s">
        <v>757</v>
      </c>
      <c r="C1986" s="59" t="s">
        <v>147</v>
      </c>
      <c r="D1986" s="59" t="s">
        <v>149</v>
      </c>
      <c r="E1986" s="59" t="s">
        <v>824</v>
      </c>
      <c r="F1986" s="60" t="s">
        <v>0</v>
      </c>
      <c r="G1986" s="61">
        <v>585295.69999999995</v>
      </c>
      <c r="H1986" s="61">
        <f>H1987+H1989</f>
        <v>585295.71400000004</v>
      </c>
      <c r="I1986" s="61">
        <f t="shared" ref="I1986:J1986" si="900">I1987+I1989</f>
        <v>577535.79801999999</v>
      </c>
      <c r="J1986" s="61">
        <f t="shared" si="900"/>
        <v>577533.18074999994</v>
      </c>
      <c r="K1986" s="61">
        <f t="shared" si="859"/>
        <v>98.673744015204619</v>
      </c>
      <c r="L1986" s="61">
        <f t="shared" si="860"/>
        <v>98.673741654974762</v>
      </c>
    </row>
    <row r="1987" spans="1:12" ht="30">
      <c r="A1987" s="58" t="s">
        <v>64</v>
      </c>
      <c r="B1987" s="59" t="s">
        <v>757</v>
      </c>
      <c r="C1987" s="59" t="s">
        <v>147</v>
      </c>
      <c r="D1987" s="59" t="s">
        <v>149</v>
      </c>
      <c r="E1987" s="59" t="s">
        <v>824</v>
      </c>
      <c r="F1987" s="59" t="s">
        <v>65</v>
      </c>
      <c r="G1987" s="61">
        <v>7171.1</v>
      </c>
      <c r="H1987" s="61">
        <f>H1988</f>
        <v>6479.4793499999996</v>
      </c>
      <c r="I1987" s="61">
        <f t="shared" ref="I1987:J1987" si="901">I1988</f>
        <v>6437.7793499999998</v>
      </c>
      <c r="J1987" s="61">
        <f t="shared" si="901"/>
        <v>6437.7785400000002</v>
      </c>
      <c r="K1987" s="61">
        <f t="shared" si="859"/>
        <v>89.773933427228741</v>
      </c>
      <c r="L1987" s="61">
        <f t="shared" si="860"/>
        <v>99.356417271396978</v>
      </c>
    </row>
    <row r="1988" spans="1:12" ht="30">
      <c r="A1988" s="58" t="s">
        <v>66</v>
      </c>
      <c r="B1988" s="59" t="s">
        <v>757</v>
      </c>
      <c r="C1988" s="59" t="s">
        <v>147</v>
      </c>
      <c r="D1988" s="59" t="s">
        <v>149</v>
      </c>
      <c r="E1988" s="59" t="s">
        <v>824</v>
      </c>
      <c r="F1988" s="59" t="s">
        <v>67</v>
      </c>
      <c r="G1988" s="61">
        <v>7171.1</v>
      </c>
      <c r="H1988" s="61">
        <v>6479.4793499999996</v>
      </c>
      <c r="I1988" s="61">
        <v>6437.7793499999998</v>
      </c>
      <c r="J1988" s="61">
        <v>6437.7785400000002</v>
      </c>
      <c r="K1988" s="61">
        <f t="shared" si="859"/>
        <v>89.773933427228741</v>
      </c>
      <c r="L1988" s="61">
        <f t="shared" si="860"/>
        <v>99.356417271396978</v>
      </c>
    </row>
    <row r="1989" spans="1:12" ht="15">
      <c r="A1989" s="58" t="s">
        <v>68</v>
      </c>
      <c r="B1989" s="59" t="s">
        <v>757</v>
      </c>
      <c r="C1989" s="59" t="s">
        <v>147</v>
      </c>
      <c r="D1989" s="59" t="s">
        <v>149</v>
      </c>
      <c r="E1989" s="59" t="s">
        <v>824</v>
      </c>
      <c r="F1989" s="59" t="s">
        <v>69</v>
      </c>
      <c r="G1989" s="61">
        <v>578124.6</v>
      </c>
      <c r="H1989" s="61">
        <f>H1990</f>
        <v>578816.23465</v>
      </c>
      <c r="I1989" s="61">
        <f t="shared" ref="I1989:J1989" si="902">I1990</f>
        <v>571098.01867000002</v>
      </c>
      <c r="J1989" s="61">
        <f t="shared" si="902"/>
        <v>571095.40220999997</v>
      </c>
      <c r="K1989" s="61">
        <f t="shared" ref="K1989:K2052" si="903">J1989/G1989*100</f>
        <v>98.784137919403534</v>
      </c>
      <c r="L1989" s="61">
        <f t="shared" ref="L1989:L2052" si="904">J1989/H1989*100</f>
        <v>98.666099535948803</v>
      </c>
    </row>
    <row r="1990" spans="1:12" ht="30">
      <c r="A1990" s="58" t="s">
        <v>80</v>
      </c>
      <c r="B1990" s="59" t="s">
        <v>757</v>
      </c>
      <c r="C1990" s="59" t="s">
        <v>147</v>
      </c>
      <c r="D1990" s="59" t="s">
        <v>149</v>
      </c>
      <c r="E1990" s="59" t="s">
        <v>824</v>
      </c>
      <c r="F1990" s="59" t="s">
        <v>81</v>
      </c>
      <c r="G1990" s="61">
        <v>578124.6</v>
      </c>
      <c r="H1990" s="61">
        <v>578816.23465</v>
      </c>
      <c r="I1990" s="61">
        <v>571098.01867000002</v>
      </c>
      <c r="J1990" s="61">
        <v>571095.40220999997</v>
      </c>
      <c r="K1990" s="61">
        <f t="shared" si="903"/>
        <v>98.784137919403534</v>
      </c>
      <c r="L1990" s="61">
        <f t="shared" si="904"/>
        <v>98.666099535948803</v>
      </c>
    </row>
    <row r="1991" spans="1:12" ht="30">
      <c r="A1991" s="58" t="s">
        <v>825</v>
      </c>
      <c r="B1991" s="59" t="s">
        <v>757</v>
      </c>
      <c r="C1991" s="59" t="s">
        <v>147</v>
      </c>
      <c r="D1991" s="59" t="s">
        <v>149</v>
      </c>
      <c r="E1991" s="59" t="s">
        <v>826</v>
      </c>
      <c r="F1991" s="60" t="s">
        <v>0</v>
      </c>
      <c r="G1991" s="61">
        <v>11405.4</v>
      </c>
      <c r="H1991" s="61">
        <f>H1992+H1994</f>
        <v>11405.388000000001</v>
      </c>
      <c r="I1991" s="61">
        <f t="shared" ref="I1991:J1991" si="905">I1992+I1994</f>
        <v>10980.984320000001</v>
      </c>
      <c r="J1991" s="61">
        <f t="shared" si="905"/>
        <v>10928.794160000001</v>
      </c>
      <c r="K1991" s="61">
        <f t="shared" si="903"/>
        <v>95.821226436600227</v>
      </c>
      <c r="L1991" s="61">
        <f t="shared" si="904"/>
        <v>95.821327253399886</v>
      </c>
    </row>
    <row r="1992" spans="1:12" ht="30">
      <c r="A1992" s="58" t="s">
        <v>64</v>
      </c>
      <c r="B1992" s="59" t="s">
        <v>757</v>
      </c>
      <c r="C1992" s="59" t="s">
        <v>147</v>
      </c>
      <c r="D1992" s="59" t="s">
        <v>149</v>
      </c>
      <c r="E1992" s="59" t="s">
        <v>826</v>
      </c>
      <c r="F1992" s="59" t="s">
        <v>65</v>
      </c>
      <c r="G1992" s="61">
        <v>139.1</v>
      </c>
      <c r="H1992" s="61">
        <f>H1993</f>
        <v>139.13800000000001</v>
      </c>
      <c r="I1992" s="61">
        <f t="shared" ref="I1992:J1992" si="906">I1993</f>
        <v>123.43281</v>
      </c>
      <c r="J1992" s="61">
        <f t="shared" si="906"/>
        <v>121.90457000000001</v>
      </c>
      <c r="K1992" s="61">
        <f t="shared" si="903"/>
        <v>87.638080517613233</v>
      </c>
      <c r="L1992" s="61">
        <f t="shared" si="904"/>
        <v>87.614145668329286</v>
      </c>
    </row>
    <row r="1993" spans="1:12" ht="30">
      <c r="A1993" s="58" t="s">
        <v>66</v>
      </c>
      <c r="B1993" s="59" t="s">
        <v>757</v>
      </c>
      <c r="C1993" s="59" t="s">
        <v>147</v>
      </c>
      <c r="D1993" s="59" t="s">
        <v>149</v>
      </c>
      <c r="E1993" s="59" t="s">
        <v>826</v>
      </c>
      <c r="F1993" s="59" t="s">
        <v>67</v>
      </c>
      <c r="G1993" s="61">
        <v>139.1</v>
      </c>
      <c r="H1993" s="61">
        <v>139.13800000000001</v>
      </c>
      <c r="I1993" s="61">
        <v>123.43281</v>
      </c>
      <c r="J1993" s="61">
        <v>121.90457000000001</v>
      </c>
      <c r="K1993" s="61">
        <f t="shared" si="903"/>
        <v>87.638080517613233</v>
      </c>
      <c r="L1993" s="61">
        <f t="shared" si="904"/>
        <v>87.614145668329286</v>
      </c>
    </row>
    <row r="1994" spans="1:12" ht="15">
      <c r="A1994" s="58" t="s">
        <v>68</v>
      </c>
      <c r="B1994" s="59" t="s">
        <v>757</v>
      </c>
      <c r="C1994" s="59" t="s">
        <v>147</v>
      </c>
      <c r="D1994" s="59" t="s">
        <v>149</v>
      </c>
      <c r="E1994" s="59" t="s">
        <v>826</v>
      </c>
      <c r="F1994" s="59" t="s">
        <v>69</v>
      </c>
      <c r="G1994" s="61">
        <v>11266.3</v>
      </c>
      <c r="H1994" s="61">
        <f>H1995</f>
        <v>11266.25</v>
      </c>
      <c r="I1994" s="61">
        <f t="shared" ref="I1994:J1994" si="907">I1995</f>
        <v>10857.551510000001</v>
      </c>
      <c r="J1994" s="61">
        <f t="shared" si="907"/>
        <v>10806.889590000001</v>
      </c>
      <c r="K1994" s="61">
        <f t="shared" si="903"/>
        <v>95.922260103139465</v>
      </c>
      <c r="L1994" s="61">
        <f t="shared" si="904"/>
        <v>95.922685809386437</v>
      </c>
    </row>
    <row r="1995" spans="1:12" ht="30">
      <c r="A1995" s="58" t="s">
        <v>80</v>
      </c>
      <c r="B1995" s="59" t="s">
        <v>757</v>
      </c>
      <c r="C1995" s="59" t="s">
        <v>147</v>
      </c>
      <c r="D1995" s="59" t="s">
        <v>149</v>
      </c>
      <c r="E1995" s="59" t="s">
        <v>826</v>
      </c>
      <c r="F1995" s="59" t="s">
        <v>81</v>
      </c>
      <c r="G1995" s="61">
        <v>11266.3</v>
      </c>
      <c r="H1995" s="61">
        <f>9649.103+1617.147</f>
        <v>11266.25</v>
      </c>
      <c r="I1995" s="61">
        <f>9240.59373+1616.95778</f>
        <v>10857.551510000001</v>
      </c>
      <c r="J1995" s="61">
        <f>9189.93181+1616.95778</f>
        <v>10806.889590000001</v>
      </c>
      <c r="K1995" s="61">
        <f t="shared" si="903"/>
        <v>95.922260103139465</v>
      </c>
      <c r="L1995" s="61">
        <f t="shared" si="904"/>
        <v>95.922685809386437</v>
      </c>
    </row>
    <row r="1996" spans="1:12" ht="45">
      <c r="A1996" s="58" t="s">
        <v>827</v>
      </c>
      <c r="B1996" s="59" t="s">
        <v>757</v>
      </c>
      <c r="C1996" s="59" t="s">
        <v>147</v>
      </c>
      <c r="D1996" s="59" t="s">
        <v>149</v>
      </c>
      <c r="E1996" s="59" t="s">
        <v>828</v>
      </c>
      <c r="F1996" s="60" t="s">
        <v>0</v>
      </c>
      <c r="G1996" s="61">
        <v>156608.9</v>
      </c>
      <c r="H1996" s="61">
        <f>H1997+H1999</f>
        <v>156608.899</v>
      </c>
      <c r="I1996" s="61">
        <f t="shared" ref="I1996:J1996" si="908">I1997+I1999</f>
        <v>156416.06677</v>
      </c>
      <c r="J1996" s="61">
        <f t="shared" si="908"/>
        <v>156416.06593000001</v>
      </c>
      <c r="K1996" s="61">
        <f t="shared" si="903"/>
        <v>99.876869022130933</v>
      </c>
      <c r="L1996" s="61">
        <f t="shared" si="904"/>
        <v>99.876869659878025</v>
      </c>
    </row>
    <row r="1997" spans="1:12" ht="30">
      <c r="A1997" s="58" t="s">
        <v>64</v>
      </c>
      <c r="B1997" s="59" t="s">
        <v>757</v>
      </c>
      <c r="C1997" s="59" t="s">
        <v>147</v>
      </c>
      <c r="D1997" s="59" t="s">
        <v>149</v>
      </c>
      <c r="E1997" s="59" t="s">
        <v>828</v>
      </c>
      <c r="F1997" s="59" t="s">
        <v>65</v>
      </c>
      <c r="G1997" s="61">
        <v>2353.1999999999998</v>
      </c>
      <c r="H1997" s="61">
        <f>H1998</f>
        <v>2004.3567700000001</v>
      </c>
      <c r="I1997" s="61">
        <f t="shared" ref="I1997:J1997" si="909">I1998</f>
        <v>2004.3567700000001</v>
      </c>
      <c r="J1997" s="61">
        <f t="shared" si="909"/>
        <v>2004.3567700000001</v>
      </c>
      <c r="K1997" s="61">
        <f t="shared" si="903"/>
        <v>85.175793387727367</v>
      </c>
      <c r="L1997" s="61">
        <f t="shared" si="904"/>
        <v>100</v>
      </c>
    </row>
    <row r="1998" spans="1:12" ht="30">
      <c r="A1998" s="58" t="s">
        <v>66</v>
      </c>
      <c r="B1998" s="59" t="s">
        <v>757</v>
      </c>
      <c r="C1998" s="59" t="s">
        <v>147</v>
      </c>
      <c r="D1998" s="59" t="s">
        <v>149</v>
      </c>
      <c r="E1998" s="59" t="s">
        <v>828</v>
      </c>
      <c r="F1998" s="59" t="s">
        <v>67</v>
      </c>
      <c r="G1998" s="61">
        <v>2353.1999999999998</v>
      </c>
      <c r="H1998" s="61">
        <v>2004.3567700000001</v>
      </c>
      <c r="I1998" s="61">
        <v>2004.3567700000001</v>
      </c>
      <c r="J1998" s="61">
        <v>2004.3567700000001</v>
      </c>
      <c r="K1998" s="61">
        <f t="shared" si="903"/>
        <v>85.175793387727367</v>
      </c>
      <c r="L1998" s="61">
        <f t="shared" si="904"/>
        <v>100</v>
      </c>
    </row>
    <row r="1999" spans="1:12" ht="15">
      <c r="A1999" s="58" t="s">
        <v>68</v>
      </c>
      <c r="B1999" s="59" t="s">
        <v>757</v>
      </c>
      <c r="C1999" s="59" t="s">
        <v>147</v>
      </c>
      <c r="D1999" s="59" t="s">
        <v>149</v>
      </c>
      <c r="E1999" s="59" t="s">
        <v>828</v>
      </c>
      <c r="F1999" s="59" t="s">
        <v>69</v>
      </c>
      <c r="G1999" s="61">
        <v>154255.70000000001</v>
      </c>
      <c r="H1999" s="61">
        <f>H2000</f>
        <v>154604.54222999999</v>
      </c>
      <c r="I1999" s="61">
        <f t="shared" ref="I1999:J1999" si="910">I2000</f>
        <v>154411.71</v>
      </c>
      <c r="J1999" s="61">
        <f t="shared" si="910"/>
        <v>154411.70916</v>
      </c>
      <c r="K1999" s="61">
        <f t="shared" si="903"/>
        <v>100.10113672298657</v>
      </c>
      <c r="L1999" s="61">
        <f t="shared" si="904"/>
        <v>99.875273347588248</v>
      </c>
    </row>
    <row r="2000" spans="1:12" ht="30">
      <c r="A2000" s="58" t="s">
        <v>80</v>
      </c>
      <c r="B2000" s="59" t="s">
        <v>757</v>
      </c>
      <c r="C2000" s="59" t="s">
        <v>147</v>
      </c>
      <c r="D2000" s="59" t="s">
        <v>149</v>
      </c>
      <c r="E2000" s="59" t="s">
        <v>828</v>
      </c>
      <c r="F2000" s="59" t="s">
        <v>81</v>
      </c>
      <c r="G2000" s="61">
        <v>154255.70000000001</v>
      </c>
      <c r="H2000" s="61">
        <v>154604.54222999999</v>
      </c>
      <c r="I2000" s="61">
        <v>154411.71</v>
      </c>
      <c r="J2000" s="61">
        <v>154411.70916</v>
      </c>
      <c r="K2000" s="61">
        <f t="shared" si="903"/>
        <v>100.10113672298657</v>
      </c>
      <c r="L2000" s="61">
        <f t="shared" si="904"/>
        <v>99.875273347588248</v>
      </c>
    </row>
    <row r="2001" spans="1:12" ht="30">
      <c r="A2001" s="58" t="s">
        <v>829</v>
      </c>
      <c r="B2001" s="59" t="s">
        <v>757</v>
      </c>
      <c r="C2001" s="59" t="s">
        <v>147</v>
      </c>
      <c r="D2001" s="59" t="s">
        <v>149</v>
      </c>
      <c r="E2001" s="59" t="s">
        <v>830</v>
      </c>
      <c r="F2001" s="60" t="s">
        <v>0</v>
      </c>
      <c r="G2001" s="61">
        <v>1809395.6</v>
      </c>
      <c r="H2001" s="61">
        <f>H2002+H2004</f>
        <v>1877582.39735</v>
      </c>
      <c r="I2001" s="61">
        <f t="shared" ref="I2001:J2001" si="911">I2002+I2004</f>
        <v>1877582.3900299999</v>
      </c>
      <c r="J2001" s="61">
        <f t="shared" si="911"/>
        <v>1877576.24184</v>
      </c>
      <c r="K2001" s="61">
        <f t="shared" si="903"/>
        <v>103.76814455832655</v>
      </c>
      <c r="L2001" s="61">
        <f t="shared" si="904"/>
        <v>99.999672157663568</v>
      </c>
    </row>
    <row r="2002" spans="1:12" ht="30">
      <c r="A2002" s="58" t="s">
        <v>64</v>
      </c>
      <c r="B2002" s="59" t="s">
        <v>757</v>
      </c>
      <c r="C2002" s="59" t="s">
        <v>147</v>
      </c>
      <c r="D2002" s="59" t="s">
        <v>149</v>
      </c>
      <c r="E2002" s="59" t="s">
        <v>830</v>
      </c>
      <c r="F2002" s="59" t="s">
        <v>65</v>
      </c>
      <c r="G2002" s="61">
        <v>27155.4</v>
      </c>
      <c r="H2002" s="61">
        <f>H2003</f>
        <v>24958.078949999999</v>
      </c>
      <c r="I2002" s="61">
        <f t="shared" ref="I2002:J2002" si="912">I2003</f>
        <v>24958.071629999999</v>
      </c>
      <c r="J2002" s="61">
        <f t="shared" si="912"/>
        <v>24958.068439999999</v>
      </c>
      <c r="K2002" s="61">
        <f t="shared" si="903"/>
        <v>91.90830715069562</v>
      </c>
      <c r="L2002" s="61">
        <f t="shared" si="904"/>
        <v>99.999957889387161</v>
      </c>
    </row>
    <row r="2003" spans="1:12" ht="30">
      <c r="A2003" s="58" t="s">
        <v>66</v>
      </c>
      <c r="B2003" s="59" t="s">
        <v>757</v>
      </c>
      <c r="C2003" s="59" t="s">
        <v>147</v>
      </c>
      <c r="D2003" s="59" t="s">
        <v>149</v>
      </c>
      <c r="E2003" s="59" t="s">
        <v>830</v>
      </c>
      <c r="F2003" s="59" t="s">
        <v>67</v>
      </c>
      <c r="G2003" s="61">
        <v>27155.4</v>
      </c>
      <c r="H2003" s="61">
        <v>24958.078949999999</v>
      </c>
      <c r="I2003" s="61">
        <v>24958.071629999999</v>
      </c>
      <c r="J2003" s="61">
        <v>24958.068439999999</v>
      </c>
      <c r="K2003" s="61">
        <f t="shared" si="903"/>
        <v>91.90830715069562</v>
      </c>
      <c r="L2003" s="61">
        <f t="shared" si="904"/>
        <v>99.999957889387161</v>
      </c>
    </row>
    <row r="2004" spans="1:12" ht="15">
      <c r="A2004" s="58" t="s">
        <v>68</v>
      </c>
      <c r="B2004" s="59" t="s">
        <v>757</v>
      </c>
      <c r="C2004" s="59" t="s">
        <v>147</v>
      </c>
      <c r="D2004" s="59" t="s">
        <v>149</v>
      </c>
      <c r="E2004" s="59" t="s">
        <v>830</v>
      </c>
      <c r="F2004" s="59" t="s">
        <v>69</v>
      </c>
      <c r="G2004" s="61">
        <v>1782240.2</v>
      </c>
      <c r="H2004" s="61">
        <f>H2005</f>
        <v>1852624.3184</v>
      </c>
      <c r="I2004" s="61">
        <f t="shared" ref="I2004:J2004" si="913">I2005</f>
        <v>1852624.3184</v>
      </c>
      <c r="J2004" s="61">
        <f t="shared" si="913"/>
        <v>1852618.1734</v>
      </c>
      <c r="K2004" s="61">
        <f t="shared" si="903"/>
        <v>103.9488489486434</v>
      </c>
      <c r="L2004" s="61">
        <f t="shared" si="904"/>
        <v>99.999668308359176</v>
      </c>
    </row>
    <row r="2005" spans="1:12" ht="30">
      <c r="A2005" s="58" t="s">
        <v>80</v>
      </c>
      <c r="B2005" s="59" t="s">
        <v>757</v>
      </c>
      <c r="C2005" s="59" t="s">
        <v>147</v>
      </c>
      <c r="D2005" s="59" t="s">
        <v>149</v>
      </c>
      <c r="E2005" s="59" t="s">
        <v>830</v>
      </c>
      <c r="F2005" s="59" t="s">
        <v>81</v>
      </c>
      <c r="G2005" s="61">
        <v>1782240.2</v>
      </c>
      <c r="H2005" s="61">
        <f>1834810.3259+17813.9925</f>
        <v>1852624.3184</v>
      </c>
      <c r="I2005" s="61">
        <f>1834810.3259+17813.9925</f>
        <v>1852624.3184</v>
      </c>
      <c r="J2005" s="61">
        <f>1834804.1809+17813.9925</f>
        <v>1852618.1734</v>
      </c>
      <c r="K2005" s="61">
        <f t="shared" si="903"/>
        <v>103.9488489486434</v>
      </c>
      <c r="L2005" s="61">
        <f t="shared" si="904"/>
        <v>99.999668308359176</v>
      </c>
    </row>
    <row r="2006" spans="1:12" ht="30">
      <c r="A2006" s="58" t="s">
        <v>831</v>
      </c>
      <c r="B2006" s="59" t="s">
        <v>757</v>
      </c>
      <c r="C2006" s="59" t="s">
        <v>147</v>
      </c>
      <c r="D2006" s="59" t="s">
        <v>149</v>
      </c>
      <c r="E2006" s="59" t="s">
        <v>832</v>
      </c>
      <c r="F2006" s="60" t="s">
        <v>0</v>
      </c>
      <c r="G2006" s="61">
        <v>35.799999999999997</v>
      </c>
      <c r="H2006" s="61">
        <f>H2007</f>
        <v>35.762999999999998</v>
      </c>
      <c r="I2006" s="61">
        <f t="shared" ref="I2006:J2007" si="914">I2007</f>
        <v>32.321750000000002</v>
      </c>
      <c r="J2006" s="61">
        <f t="shared" si="914"/>
        <v>32.321750000000002</v>
      </c>
      <c r="K2006" s="61">
        <f t="shared" si="903"/>
        <v>90.284217877094989</v>
      </c>
      <c r="L2006" s="61">
        <f t="shared" si="904"/>
        <v>90.377624919609659</v>
      </c>
    </row>
    <row r="2007" spans="1:12" ht="15">
      <c r="A2007" s="58" t="s">
        <v>68</v>
      </c>
      <c r="B2007" s="59" t="s">
        <v>757</v>
      </c>
      <c r="C2007" s="59" t="s">
        <v>147</v>
      </c>
      <c r="D2007" s="59" t="s">
        <v>149</v>
      </c>
      <c r="E2007" s="59" t="s">
        <v>832</v>
      </c>
      <c r="F2007" s="59" t="s">
        <v>69</v>
      </c>
      <c r="G2007" s="61">
        <v>35.799999999999997</v>
      </c>
      <c r="H2007" s="61">
        <f>H2008</f>
        <v>35.762999999999998</v>
      </c>
      <c r="I2007" s="61">
        <f t="shared" si="914"/>
        <v>32.321750000000002</v>
      </c>
      <c r="J2007" s="61">
        <f t="shared" si="914"/>
        <v>32.321750000000002</v>
      </c>
      <c r="K2007" s="61">
        <f t="shared" si="903"/>
        <v>90.284217877094989</v>
      </c>
      <c r="L2007" s="61">
        <f t="shared" si="904"/>
        <v>90.377624919609659</v>
      </c>
    </row>
    <row r="2008" spans="1:12" ht="30">
      <c r="A2008" s="58" t="s">
        <v>80</v>
      </c>
      <c r="B2008" s="59" t="s">
        <v>757</v>
      </c>
      <c r="C2008" s="59" t="s">
        <v>147</v>
      </c>
      <c r="D2008" s="59" t="s">
        <v>149</v>
      </c>
      <c r="E2008" s="59" t="s">
        <v>832</v>
      </c>
      <c r="F2008" s="59" t="s">
        <v>81</v>
      </c>
      <c r="G2008" s="61">
        <v>35.799999999999997</v>
      </c>
      <c r="H2008" s="61">
        <v>35.762999999999998</v>
      </c>
      <c r="I2008" s="61">
        <v>32.321750000000002</v>
      </c>
      <c r="J2008" s="61">
        <v>32.321750000000002</v>
      </c>
      <c r="K2008" s="61">
        <f t="shared" si="903"/>
        <v>90.284217877094989</v>
      </c>
      <c r="L2008" s="61">
        <f t="shared" si="904"/>
        <v>90.377624919609659</v>
      </c>
    </row>
    <row r="2009" spans="1:12" ht="49.5" customHeight="1">
      <c r="A2009" s="58" t="s">
        <v>833</v>
      </c>
      <c r="B2009" s="59" t="s">
        <v>757</v>
      </c>
      <c r="C2009" s="59" t="s">
        <v>147</v>
      </c>
      <c r="D2009" s="59" t="s">
        <v>149</v>
      </c>
      <c r="E2009" s="59" t="s">
        <v>834</v>
      </c>
      <c r="F2009" s="60" t="s">
        <v>0</v>
      </c>
      <c r="G2009" s="61">
        <v>16198.9</v>
      </c>
      <c r="H2009" s="61">
        <f>H2010+H2012</f>
        <v>16198.869999999999</v>
      </c>
      <c r="I2009" s="61">
        <f t="shared" ref="I2009:J2009" si="915">I2010+I2012</f>
        <v>16198.787289999998</v>
      </c>
      <c r="J2009" s="61">
        <f t="shared" si="915"/>
        <v>16198.786269999999</v>
      </c>
      <c r="K2009" s="61">
        <f t="shared" si="903"/>
        <v>99.999297915290541</v>
      </c>
      <c r="L2009" s="61">
        <f t="shared" si="904"/>
        <v>99.999483112093628</v>
      </c>
    </row>
    <row r="2010" spans="1:12" ht="30">
      <c r="A2010" s="58" t="s">
        <v>64</v>
      </c>
      <c r="B2010" s="59" t="s">
        <v>757</v>
      </c>
      <c r="C2010" s="59" t="s">
        <v>147</v>
      </c>
      <c r="D2010" s="59" t="s">
        <v>149</v>
      </c>
      <c r="E2010" s="59" t="s">
        <v>834</v>
      </c>
      <c r="F2010" s="59" t="s">
        <v>65</v>
      </c>
      <c r="G2010" s="61">
        <v>229.3</v>
      </c>
      <c r="H2010" s="61">
        <f>H2011</f>
        <v>220.33699999999999</v>
      </c>
      <c r="I2010" s="61">
        <f t="shared" ref="I2010:J2010" si="916">I2011</f>
        <v>220.33699999999999</v>
      </c>
      <c r="J2010" s="61">
        <f t="shared" si="916"/>
        <v>220.33598000000001</v>
      </c>
      <c r="K2010" s="61">
        <f t="shared" si="903"/>
        <v>96.090702136938518</v>
      </c>
      <c r="L2010" s="61">
        <f t="shared" si="904"/>
        <v>99.999537072756738</v>
      </c>
    </row>
    <row r="2011" spans="1:12" ht="30">
      <c r="A2011" s="58" t="s">
        <v>66</v>
      </c>
      <c r="B2011" s="59" t="s">
        <v>757</v>
      </c>
      <c r="C2011" s="59" t="s">
        <v>147</v>
      </c>
      <c r="D2011" s="59" t="s">
        <v>149</v>
      </c>
      <c r="E2011" s="59" t="s">
        <v>834</v>
      </c>
      <c r="F2011" s="59" t="s">
        <v>67</v>
      </c>
      <c r="G2011" s="61">
        <v>229.3</v>
      </c>
      <c r="H2011" s="61">
        <v>220.33699999999999</v>
      </c>
      <c r="I2011" s="61">
        <v>220.33699999999999</v>
      </c>
      <c r="J2011" s="61">
        <v>220.33598000000001</v>
      </c>
      <c r="K2011" s="61">
        <f t="shared" si="903"/>
        <v>96.090702136938518</v>
      </c>
      <c r="L2011" s="61">
        <f t="shared" si="904"/>
        <v>99.999537072756738</v>
      </c>
    </row>
    <row r="2012" spans="1:12" ht="15">
      <c r="A2012" s="58" t="s">
        <v>68</v>
      </c>
      <c r="B2012" s="59" t="s">
        <v>757</v>
      </c>
      <c r="C2012" s="59" t="s">
        <v>147</v>
      </c>
      <c r="D2012" s="59" t="s">
        <v>149</v>
      </c>
      <c r="E2012" s="59" t="s">
        <v>834</v>
      </c>
      <c r="F2012" s="59" t="s">
        <v>69</v>
      </c>
      <c r="G2012" s="61">
        <v>15969.6</v>
      </c>
      <c r="H2012" s="61">
        <f>H2013</f>
        <v>15978.532999999999</v>
      </c>
      <c r="I2012" s="61">
        <f t="shared" ref="I2012:J2012" si="917">I2013</f>
        <v>15978.450289999999</v>
      </c>
      <c r="J2012" s="61">
        <f t="shared" si="917"/>
        <v>15978.450289999999</v>
      </c>
      <c r="K2012" s="61">
        <f t="shared" si="903"/>
        <v>100.05541960975852</v>
      </c>
      <c r="L2012" s="61">
        <f t="shared" si="904"/>
        <v>99.999482367999619</v>
      </c>
    </row>
    <row r="2013" spans="1:12" ht="30">
      <c r="A2013" s="58" t="s">
        <v>80</v>
      </c>
      <c r="B2013" s="59" t="s">
        <v>757</v>
      </c>
      <c r="C2013" s="59" t="s">
        <v>147</v>
      </c>
      <c r="D2013" s="59" t="s">
        <v>149</v>
      </c>
      <c r="E2013" s="59" t="s">
        <v>834</v>
      </c>
      <c r="F2013" s="59" t="s">
        <v>81</v>
      </c>
      <c r="G2013" s="61">
        <v>15969.6</v>
      </c>
      <c r="H2013" s="61">
        <f>14794.14732+1184.38568</f>
        <v>15978.532999999999</v>
      </c>
      <c r="I2013" s="61">
        <f>14794.06461+1184.38568</f>
        <v>15978.450289999999</v>
      </c>
      <c r="J2013" s="61">
        <f>14794.06461+1184.38568</f>
        <v>15978.450289999999</v>
      </c>
      <c r="K2013" s="61">
        <f t="shared" si="903"/>
        <v>100.05541960975852</v>
      </c>
      <c r="L2013" s="61">
        <f t="shared" si="904"/>
        <v>99.999482367999619</v>
      </c>
    </row>
    <row r="2014" spans="1:12" ht="60">
      <c r="A2014" s="58" t="s">
        <v>835</v>
      </c>
      <c r="B2014" s="59" t="s">
        <v>757</v>
      </c>
      <c r="C2014" s="59" t="s">
        <v>147</v>
      </c>
      <c r="D2014" s="59" t="s">
        <v>149</v>
      </c>
      <c r="E2014" s="59" t="s">
        <v>836</v>
      </c>
      <c r="F2014" s="60" t="s">
        <v>0</v>
      </c>
      <c r="G2014" s="61">
        <v>412.2</v>
      </c>
      <c r="H2014" s="61">
        <f>H2015+H2017</f>
        <v>412.178</v>
      </c>
      <c r="I2014" s="61">
        <f t="shared" ref="I2014:J2014" si="918">I2015+I2017</f>
        <v>411.68359000000004</v>
      </c>
      <c r="J2014" s="61">
        <f t="shared" si="918"/>
        <v>411.68359000000004</v>
      </c>
      <c r="K2014" s="61">
        <f t="shared" si="903"/>
        <v>99.874718583212044</v>
      </c>
      <c r="L2014" s="61">
        <f t="shared" si="904"/>
        <v>99.88004939613468</v>
      </c>
    </row>
    <row r="2015" spans="1:12" ht="30">
      <c r="A2015" s="58" t="s">
        <v>64</v>
      </c>
      <c r="B2015" s="59" t="s">
        <v>757</v>
      </c>
      <c r="C2015" s="59" t="s">
        <v>147</v>
      </c>
      <c r="D2015" s="59" t="s">
        <v>149</v>
      </c>
      <c r="E2015" s="59" t="s">
        <v>836</v>
      </c>
      <c r="F2015" s="59" t="s">
        <v>65</v>
      </c>
      <c r="G2015" s="61">
        <v>6.6</v>
      </c>
      <c r="H2015" s="61">
        <f>H2016</f>
        <v>5.2610000000000001</v>
      </c>
      <c r="I2015" s="61">
        <f t="shared" ref="I2015:J2015" si="919">I2016</f>
        <v>5.1907100000000002</v>
      </c>
      <c r="J2015" s="61">
        <f t="shared" si="919"/>
        <v>5.1907100000000002</v>
      </c>
      <c r="K2015" s="61">
        <f t="shared" si="903"/>
        <v>78.64712121212122</v>
      </c>
      <c r="L2015" s="61">
        <f t="shared" si="904"/>
        <v>98.663942216308683</v>
      </c>
    </row>
    <row r="2016" spans="1:12" ht="30">
      <c r="A2016" s="58" t="s">
        <v>66</v>
      </c>
      <c r="B2016" s="59" t="s">
        <v>757</v>
      </c>
      <c r="C2016" s="59" t="s">
        <v>147</v>
      </c>
      <c r="D2016" s="59" t="s">
        <v>149</v>
      </c>
      <c r="E2016" s="59" t="s">
        <v>836</v>
      </c>
      <c r="F2016" s="59" t="s">
        <v>67</v>
      </c>
      <c r="G2016" s="61">
        <v>6.6</v>
      </c>
      <c r="H2016" s="61">
        <v>5.2610000000000001</v>
      </c>
      <c r="I2016" s="61">
        <v>5.1907100000000002</v>
      </c>
      <c r="J2016" s="61">
        <v>5.1907100000000002</v>
      </c>
      <c r="K2016" s="61">
        <f t="shared" si="903"/>
        <v>78.64712121212122</v>
      </c>
      <c r="L2016" s="61">
        <f t="shared" si="904"/>
        <v>98.663942216308683</v>
      </c>
    </row>
    <row r="2017" spans="1:12" ht="15">
      <c r="A2017" s="58" t="s">
        <v>68</v>
      </c>
      <c r="B2017" s="59" t="s">
        <v>757</v>
      </c>
      <c r="C2017" s="59" t="s">
        <v>147</v>
      </c>
      <c r="D2017" s="59" t="s">
        <v>149</v>
      </c>
      <c r="E2017" s="59" t="s">
        <v>836</v>
      </c>
      <c r="F2017" s="59" t="s">
        <v>69</v>
      </c>
      <c r="G2017" s="61">
        <v>405.6</v>
      </c>
      <c r="H2017" s="61">
        <f>H2018</f>
        <v>406.91699999999997</v>
      </c>
      <c r="I2017" s="61">
        <f t="shared" ref="I2017:J2017" si="920">I2018</f>
        <v>406.49288000000001</v>
      </c>
      <c r="J2017" s="61">
        <f t="shared" si="920"/>
        <v>406.49288000000001</v>
      </c>
      <c r="K2017" s="61">
        <f t="shared" si="903"/>
        <v>100.22013806706114</v>
      </c>
      <c r="L2017" s="61">
        <f t="shared" si="904"/>
        <v>99.895772356524802</v>
      </c>
    </row>
    <row r="2018" spans="1:12" ht="30">
      <c r="A2018" s="58" t="s">
        <v>80</v>
      </c>
      <c r="B2018" s="59" t="s">
        <v>757</v>
      </c>
      <c r="C2018" s="59" t="s">
        <v>147</v>
      </c>
      <c r="D2018" s="59" t="s">
        <v>149</v>
      </c>
      <c r="E2018" s="59" t="s">
        <v>836</v>
      </c>
      <c r="F2018" s="59" t="s">
        <v>81</v>
      </c>
      <c r="G2018" s="61">
        <v>405.6</v>
      </c>
      <c r="H2018" s="61">
        <v>406.91699999999997</v>
      </c>
      <c r="I2018" s="61">
        <v>406.49288000000001</v>
      </c>
      <c r="J2018" s="61">
        <v>406.49288000000001</v>
      </c>
      <c r="K2018" s="61">
        <f t="shared" si="903"/>
        <v>100.22013806706114</v>
      </c>
      <c r="L2018" s="61">
        <f t="shared" si="904"/>
        <v>99.895772356524802</v>
      </c>
    </row>
    <row r="2019" spans="1:12" ht="30">
      <c r="A2019" s="58" t="s">
        <v>837</v>
      </c>
      <c r="B2019" s="59" t="s">
        <v>757</v>
      </c>
      <c r="C2019" s="59" t="s">
        <v>147</v>
      </c>
      <c r="D2019" s="59" t="s">
        <v>149</v>
      </c>
      <c r="E2019" s="59" t="s">
        <v>838</v>
      </c>
      <c r="F2019" s="60" t="s">
        <v>0</v>
      </c>
      <c r="G2019" s="61">
        <v>57212.6</v>
      </c>
      <c r="H2019" s="61">
        <f>H2020+H2022</f>
        <v>57212.618000000002</v>
      </c>
      <c r="I2019" s="61">
        <f t="shared" ref="I2019:J2019" si="921">I2020+I2022</f>
        <v>57212.573779999999</v>
      </c>
      <c r="J2019" s="61">
        <f t="shared" si="921"/>
        <v>57212.573779999999</v>
      </c>
      <c r="K2019" s="61">
        <f t="shared" si="903"/>
        <v>99.999954170934373</v>
      </c>
      <c r="L2019" s="61">
        <f t="shared" si="904"/>
        <v>99.999922709357563</v>
      </c>
    </row>
    <row r="2020" spans="1:12" ht="30">
      <c r="A2020" s="58" t="s">
        <v>64</v>
      </c>
      <c r="B2020" s="59" t="s">
        <v>757</v>
      </c>
      <c r="C2020" s="59" t="s">
        <v>147</v>
      </c>
      <c r="D2020" s="59" t="s">
        <v>149</v>
      </c>
      <c r="E2020" s="59" t="s">
        <v>838</v>
      </c>
      <c r="F2020" s="59" t="s">
        <v>65</v>
      </c>
      <c r="G2020" s="61">
        <v>838.4</v>
      </c>
      <c r="H2020" s="61">
        <f>H2021</f>
        <v>657.40200000000004</v>
      </c>
      <c r="I2020" s="61">
        <f t="shared" ref="I2020:J2020" si="922">I2021</f>
        <v>657.35778000000005</v>
      </c>
      <c r="J2020" s="61">
        <f t="shared" si="922"/>
        <v>657.35778000000005</v>
      </c>
      <c r="K2020" s="61">
        <f t="shared" si="903"/>
        <v>78.406223759541987</v>
      </c>
      <c r="L2020" s="61">
        <f t="shared" si="904"/>
        <v>99.993273522137144</v>
      </c>
    </row>
    <row r="2021" spans="1:12" ht="30">
      <c r="A2021" s="58" t="s">
        <v>66</v>
      </c>
      <c r="B2021" s="59" t="s">
        <v>757</v>
      </c>
      <c r="C2021" s="59" t="s">
        <v>147</v>
      </c>
      <c r="D2021" s="59" t="s">
        <v>149</v>
      </c>
      <c r="E2021" s="59" t="s">
        <v>838</v>
      </c>
      <c r="F2021" s="59" t="s">
        <v>67</v>
      </c>
      <c r="G2021" s="61">
        <v>838.4</v>
      </c>
      <c r="H2021" s="61">
        <v>657.40200000000004</v>
      </c>
      <c r="I2021" s="61">
        <v>657.35778000000005</v>
      </c>
      <c r="J2021" s="61">
        <v>657.35778000000005</v>
      </c>
      <c r="K2021" s="61">
        <f t="shared" si="903"/>
        <v>78.406223759541987</v>
      </c>
      <c r="L2021" s="61">
        <f t="shared" si="904"/>
        <v>99.993273522137144</v>
      </c>
    </row>
    <row r="2022" spans="1:12" ht="15">
      <c r="A2022" s="58" t="s">
        <v>68</v>
      </c>
      <c r="B2022" s="59" t="s">
        <v>757</v>
      </c>
      <c r="C2022" s="59" t="s">
        <v>147</v>
      </c>
      <c r="D2022" s="59" t="s">
        <v>149</v>
      </c>
      <c r="E2022" s="59" t="s">
        <v>838</v>
      </c>
      <c r="F2022" s="59" t="s">
        <v>69</v>
      </c>
      <c r="G2022" s="61">
        <v>56374.2</v>
      </c>
      <c r="H2022" s="61">
        <f>H2023</f>
        <v>56555.216</v>
      </c>
      <c r="I2022" s="61">
        <f t="shared" ref="I2022:J2022" si="923">I2023</f>
        <v>56555.216</v>
      </c>
      <c r="J2022" s="61">
        <f t="shared" si="923"/>
        <v>56555.216</v>
      </c>
      <c r="K2022" s="61">
        <f t="shared" si="903"/>
        <v>100.32109723951737</v>
      </c>
      <c r="L2022" s="61">
        <f t="shared" si="904"/>
        <v>100</v>
      </c>
    </row>
    <row r="2023" spans="1:12" ht="30">
      <c r="A2023" s="58" t="s">
        <v>80</v>
      </c>
      <c r="B2023" s="59" t="s">
        <v>757</v>
      </c>
      <c r="C2023" s="59" t="s">
        <v>147</v>
      </c>
      <c r="D2023" s="59" t="s">
        <v>149</v>
      </c>
      <c r="E2023" s="59" t="s">
        <v>838</v>
      </c>
      <c r="F2023" s="59" t="s">
        <v>81</v>
      </c>
      <c r="G2023" s="61">
        <v>56374.2</v>
      </c>
      <c r="H2023" s="61">
        <v>56555.216</v>
      </c>
      <c r="I2023" s="61">
        <v>56555.216</v>
      </c>
      <c r="J2023" s="61">
        <v>56555.216</v>
      </c>
      <c r="K2023" s="61">
        <f t="shared" si="903"/>
        <v>100.32109723951737</v>
      </c>
      <c r="L2023" s="61">
        <f t="shared" si="904"/>
        <v>100</v>
      </c>
    </row>
    <row r="2024" spans="1:12" ht="15">
      <c r="A2024" s="58" t="s">
        <v>839</v>
      </c>
      <c r="B2024" s="59" t="s">
        <v>757</v>
      </c>
      <c r="C2024" s="59" t="s">
        <v>147</v>
      </c>
      <c r="D2024" s="59" t="s">
        <v>149</v>
      </c>
      <c r="E2024" s="59" t="s">
        <v>840</v>
      </c>
      <c r="F2024" s="60" t="s">
        <v>0</v>
      </c>
      <c r="G2024" s="61">
        <v>48765.599999999999</v>
      </c>
      <c r="H2024" s="61">
        <f>H2025+H2027</f>
        <v>48765.613999999994</v>
      </c>
      <c r="I2024" s="61">
        <f t="shared" ref="I2024:J2024" si="924">I2025+I2027</f>
        <v>48765.613129999998</v>
      </c>
      <c r="J2024" s="61">
        <f t="shared" si="924"/>
        <v>48765.612309999997</v>
      </c>
      <c r="K2024" s="61">
        <f t="shared" si="903"/>
        <v>100.00002524320422</v>
      </c>
      <c r="L2024" s="61">
        <f t="shared" si="904"/>
        <v>99.999996534443312</v>
      </c>
    </row>
    <row r="2025" spans="1:12" ht="30">
      <c r="A2025" s="58" t="s">
        <v>64</v>
      </c>
      <c r="B2025" s="59" t="s">
        <v>757</v>
      </c>
      <c r="C2025" s="59" t="s">
        <v>147</v>
      </c>
      <c r="D2025" s="59" t="s">
        <v>149</v>
      </c>
      <c r="E2025" s="59" t="s">
        <v>840</v>
      </c>
      <c r="F2025" s="59" t="s">
        <v>65</v>
      </c>
      <c r="G2025" s="61">
        <v>571.20000000000005</v>
      </c>
      <c r="H2025" s="61">
        <f>H2026</f>
        <v>475.41212999999999</v>
      </c>
      <c r="I2025" s="61">
        <f t="shared" ref="I2025:J2025" si="925">I2026</f>
        <v>475.41212999999999</v>
      </c>
      <c r="J2025" s="61">
        <f t="shared" si="925"/>
        <v>475.41212999999999</v>
      </c>
      <c r="K2025" s="61">
        <f t="shared" si="903"/>
        <v>83.230414915966378</v>
      </c>
      <c r="L2025" s="61">
        <f t="shared" si="904"/>
        <v>100</v>
      </c>
    </row>
    <row r="2026" spans="1:12" ht="30">
      <c r="A2026" s="58" t="s">
        <v>66</v>
      </c>
      <c r="B2026" s="59" t="s">
        <v>757</v>
      </c>
      <c r="C2026" s="59" t="s">
        <v>147</v>
      </c>
      <c r="D2026" s="59" t="s">
        <v>149</v>
      </c>
      <c r="E2026" s="59" t="s">
        <v>840</v>
      </c>
      <c r="F2026" s="59" t="s">
        <v>67</v>
      </c>
      <c r="G2026" s="61">
        <v>571.20000000000005</v>
      </c>
      <c r="H2026" s="61">
        <v>475.41212999999999</v>
      </c>
      <c r="I2026" s="61">
        <v>475.41212999999999</v>
      </c>
      <c r="J2026" s="61">
        <v>475.41212999999999</v>
      </c>
      <c r="K2026" s="61">
        <f t="shared" si="903"/>
        <v>83.230414915966378</v>
      </c>
      <c r="L2026" s="61">
        <f t="shared" si="904"/>
        <v>100</v>
      </c>
    </row>
    <row r="2027" spans="1:12" ht="15">
      <c r="A2027" s="58" t="s">
        <v>68</v>
      </c>
      <c r="B2027" s="59" t="s">
        <v>757</v>
      </c>
      <c r="C2027" s="59" t="s">
        <v>147</v>
      </c>
      <c r="D2027" s="59" t="s">
        <v>149</v>
      </c>
      <c r="E2027" s="59" t="s">
        <v>840</v>
      </c>
      <c r="F2027" s="59" t="s">
        <v>69</v>
      </c>
      <c r="G2027" s="61">
        <v>48194.400000000001</v>
      </c>
      <c r="H2027" s="61">
        <f>H2028</f>
        <v>48290.201869999997</v>
      </c>
      <c r="I2027" s="61">
        <f t="shared" ref="I2027:J2027" si="926">I2028</f>
        <v>48290.201000000001</v>
      </c>
      <c r="J2027" s="61">
        <f t="shared" si="926"/>
        <v>48290.20018</v>
      </c>
      <c r="K2027" s="61">
        <f t="shared" si="903"/>
        <v>100.19877865478146</v>
      </c>
      <c r="L2027" s="61">
        <f t="shared" si="904"/>
        <v>99.999996500325267</v>
      </c>
    </row>
    <row r="2028" spans="1:12" ht="30">
      <c r="A2028" s="58" t="s">
        <v>80</v>
      </c>
      <c r="B2028" s="59" t="s">
        <v>757</v>
      </c>
      <c r="C2028" s="59" t="s">
        <v>147</v>
      </c>
      <c r="D2028" s="59" t="s">
        <v>149</v>
      </c>
      <c r="E2028" s="59" t="s">
        <v>840</v>
      </c>
      <c r="F2028" s="59" t="s">
        <v>81</v>
      </c>
      <c r="G2028" s="61">
        <v>48194.400000000001</v>
      </c>
      <c r="H2028" s="61">
        <f>36628.01618+11662.18569</f>
        <v>48290.201869999997</v>
      </c>
      <c r="I2028" s="61">
        <f>36628.01618+11662.18482</f>
        <v>48290.201000000001</v>
      </c>
      <c r="J2028" s="61">
        <f>36628.01618+11662.184</f>
        <v>48290.20018</v>
      </c>
      <c r="K2028" s="61">
        <f t="shared" si="903"/>
        <v>100.19877865478146</v>
      </c>
      <c r="L2028" s="61">
        <f t="shared" si="904"/>
        <v>99.999996500325267</v>
      </c>
    </row>
    <row r="2029" spans="1:12" ht="15">
      <c r="A2029" s="58" t="s">
        <v>841</v>
      </c>
      <c r="B2029" s="59" t="s">
        <v>757</v>
      </c>
      <c r="C2029" s="59" t="s">
        <v>147</v>
      </c>
      <c r="D2029" s="59" t="s">
        <v>149</v>
      </c>
      <c r="E2029" s="59" t="s">
        <v>842</v>
      </c>
      <c r="F2029" s="60" t="s">
        <v>0</v>
      </c>
      <c r="G2029" s="61">
        <v>1479413.2</v>
      </c>
      <c r="H2029" s="61">
        <f>H2030+H2032</f>
        <v>1479413.223</v>
      </c>
      <c r="I2029" s="61">
        <f t="shared" ref="I2029:J2029" si="927">I2030+I2032</f>
        <v>1479413.223</v>
      </c>
      <c r="J2029" s="61">
        <f t="shared" si="927"/>
        <v>1479391.1444299999</v>
      </c>
      <c r="K2029" s="61">
        <f t="shared" si="903"/>
        <v>99.998509167688908</v>
      </c>
      <c r="L2029" s="61">
        <f t="shared" si="904"/>
        <v>99.998507613041653</v>
      </c>
    </row>
    <row r="2030" spans="1:12" ht="30">
      <c r="A2030" s="58" t="s">
        <v>64</v>
      </c>
      <c r="B2030" s="59" t="s">
        <v>757</v>
      </c>
      <c r="C2030" s="59" t="s">
        <v>147</v>
      </c>
      <c r="D2030" s="59" t="s">
        <v>149</v>
      </c>
      <c r="E2030" s="59" t="s">
        <v>842</v>
      </c>
      <c r="F2030" s="59" t="s">
        <v>65</v>
      </c>
      <c r="G2030" s="61">
        <v>20651</v>
      </c>
      <c r="H2030" s="61">
        <f>H2031</f>
        <v>20550.808300000001</v>
      </c>
      <c r="I2030" s="61">
        <f t="shared" ref="I2030:J2030" si="928">I2031</f>
        <v>20550.808300000001</v>
      </c>
      <c r="J2030" s="61">
        <f t="shared" si="928"/>
        <v>20550.791730000001</v>
      </c>
      <c r="K2030" s="61">
        <f t="shared" si="903"/>
        <v>99.51475342598421</v>
      </c>
      <c r="L2030" s="61">
        <f t="shared" si="904"/>
        <v>99.999919370568023</v>
      </c>
    </row>
    <row r="2031" spans="1:12" ht="30">
      <c r="A2031" s="58" t="s">
        <v>66</v>
      </c>
      <c r="B2031" s="59" t="s">
        <v>757</v>
      </c>
      <c r="C2031" s="59" t="s">
        <v>147</v>
      </c>
      <c r="D2031" s="59" t="s">
        <v>149</v>
      </c>
      <c r="E2031" s="59" t="s">
        <v>842</v>
      </c>
      <c r="F2031" s="59" t="s">
        <v>67</v>
      </c>
      <c r="G2031" s="61">
        <v>20651</v>
      </c>
      <c r="H2031" s="61">
        <v>20550.808300000001</v>
      </c>
      <c r="I2031" s="61">
        <v>20550.808300000001</v>
      </c>
      <c r="J2031" s="61">
        <v>20550.791730000001</v>
      </c>
      <c r="K2031" s="61">
        <f t="shared" si="903"/>
        <v>99.51475342598421</v>
      </c>
      <c r="L2031" s="61">
        <f t="shared" si="904"/>
        <v>99.999919370568023</v>
      </c>
    </row>
    <row r="2032" spans="1:12" ht="15">
      <c r="A2032" s="58" t="s">
        <v>68</v>
      </c>
      <c r="B2032" s="59" t="s">
        <v>757</v>
      </c>
      <c r="C2032" s="59" t="s">
        <v>147</v>
      </c>
      <c r="D2032" s="59" t="s">
        <v>149</v>
      </c>
      <c r="E2032" s="59" t="s">
        <v>842</v>
      </c>
      <c r="F2032" s="59" t="s">
        <v>69</v>
      </c>
      <c r="G2032" s="61">
        <v>1458762.2</v>
      </c>
      <c r="H2032" s="61">
        <f>H2033</f>
        <v>1458862.4147000001</v>
      </c>
      <c r="I2032" s="61">
        <f t="shared" ref="I2032:J2032" si="929">I2033</f>
        <v>1458862.4147000001</v>
      </c>
      <c r="J2032" s="61">
        <f t="shared" si="929"/>
        <v>1458840.3526999999</v>
      </c>
      <c r="K2032" s="61">
        <f t="shared" si="903"/>
        <v>100.00535746676189</v>
      </c>
      <c r="L2032" s="61">
        <f t="shared" si="904"/>
        <v>99.998487725793893</v>
      </c>
    </row>
    <row r="2033" spans="1:12" ht="15">
      <c r="A2033" s="58" t="s">
        <v>505</v>
      </c>
      <c r="B2033" s="59" t="s">
        <v>757</v>
      </c>
      <c r="C2033" s="59" t="s">
        <v>147</v>
      </c>
      <c r="D2033" s="59" t="s">
        <v>149</v>
      </c>
      <c r="E2033" s="59" t="s">
        <v>842</v>
      </c>
      <c r="F2033" s="59" t="s">
        <v>506</v>
      </c>
      <c r="G2033" s="61">
        <v>1458762.2</v>
      </c>
      <c r="H2033" s="61">
        <v>1458862.4147000001</v>
      </c>
      <c r="I2033" s="61">
        <v>1458862.4147000001</v>
      </c>
      <c r="J2033" s="61">
        <v>1458840.3526999999</v>
      </c>
      <c r="K2033" s="61">
        <f t="shared" si="903"/>
        <v>100.00535746676189</v>
      </c>
      <c r="L2033" s="61">
        <f t="shared" si="904"/>
        <v>99.998487725793893</v>
      </c>
    </row>
    <row r="2034" spans="1:12" ht="15">
      <c r="A2034" s="58" t="s">
        <v>843</v>
      </c>
      <c r="B2034" s="59" t="s">
        <v>757</v>
      </c>
      <c r="C2034" s="59" t="s">
        <v>147</v>
      </c>
      <c r="D2034" s="59" t="s">
        <v>149</v>
      </c>
      <c r="E2034" s="59" t="s">
        <v>844</v>
      </c>
      <c r="F2034" s="60" t="s">
        <v>0</v>
      </c>
      <c r="G2034" s="61">
        <v>216.4</v>
      </c>
      <c r="H2034" s="61">
        <f>H2035+H2037</f>
        <v>216.482</v>
      </c>
      <c r="I2034" s="61">
        <f t="shared" ref="I2034:J2034" si="930">I2035+I2037</f>
        <v>211.87174999999999</v>
      </c>
      <c r="J2034" s="61">
        <f t="shared" si="930"/>
        <v>211.87174999999999</v>
      </c>
      <c r="K2034" s="61">
        <f t="shared" si="903"/>
        <v>97.907463031423276</v>
      </c>
      <c r="L2034" s="61">
        <f t="shared" si="904"/>
        <v>97.870377213809917</v>
      </c>
    </row>
    <row r="2035" spans="1:12" ht="30">
      <c r="A2035" s="58" t="s">
        <v>64</v>
      </c>
      <c r="B2035" s="59" t="s">
        <v>757</v>
      </c>
      <c r="C2035" s="59" t="s">
        <v>147</v>
      </c>
      <c r="D2035" s="59" t="s">
        <v>149</v>
      </c>
      <c r="E2035" s="59" t="s">
        <v>844</v>
      </c>
      <c r="F2035" s="59" t="s">
        <v>65</v>
      </c>
      <c r="G2035" s="61">
        <v>3.8</v>
      </c>
      <c r="H2035" s="61">
        <f>H2036</f>
        <v>3.8380000000000001</v>
      </c>
      <c r="I2035" s="61">
        <f t="shared" ref="I2035:J2035" si="931">I2036</f>
        <v>3.4797500000000001</v>
      </c>
      <c r="J2035" s="61">
        <f t="shared" si="931"/>
        <v>3.4797500000000001</v>
      </c>
      <c r="K2035" s="61">
        <f t="shared" si="903"/>
        <v>91.572368421052644</v>
      </c>
      <c r="L2035" s="61">
        <f t="shared" si="904"/>
        <v>90.665711307972913</v>
      </c>
    </row>
    <row r="2036" spans="1:12" ht="30">
      <c r="A2036" s="58" t="s">
        <v>66</v>
      </c>
      <c r="B2036" s="59" t="s">
        <v>757</v>
      </c>
      <c r="C2036" s="59" t="s">
        <v>147</v>
      </c>
      <c r="D2036" s="59" t="s">
        <v>149</v>
      </c>
      <c r="E2036" s="59" t="s">
        <v>844</v>
      </c>
      <c r="F2036" s="59" t="s">
        <v>67</v>
      </c>
      <c r="G2036" s="61">
        <v>3.8</v>
      </c>
      <c r="H2036" s="61">
        <v>3.8380000000000001</v>
      </c>
      <c r="I2036" s="61">
        <v>3.4797500000000001</v>
      </c>
      <c r="J2036" s="61">
        <v>3.4797500000000001</v>
      </c>
      <c r="K2036" s="61">
        <f t="shared" si="903"/>
        <v>91.572368421052644</v>
      </c>
      <c r="L2036" s="61">
        <f t="shared" si="904"/>
        <v>90.665711307972913</v>
      </c>
    </row>
    <row r="2037" spans="1:12" ht="15">
      <c r="A2037" s="58" t="s">
        <v>68</v>
      </c>
      <c r="B2037" s="59" t="s">
        <v>757</v>
      </c>
      <c r="C2037" s="59" t="s">
        <v>147</v>
      </c>
      <c r="D2037" s="59" t="s">
        <v>149</v>
      </c>
      <c r="E2037" s="59" t="s">
        <v>844</v>
      </c>
      <c r="F2037" s="59" t="s">
        <v>69</v>
      </c>
      <c r="G2037" s="61">
        <v>212.6</v>
      </c>
      <c r="H2037" s="61">
        <f>H2038</f>
        <v>212.64400000000001</v>
      </c>
      <c r="I2037" s="61">
        <f t="shared" ref="I2037:J2037" si="932">I2038</f>
        <v>208.392</v>
      </c>
      <c r="J2037" s="61">
        <f t="shared" si="932"/>
        <v>208.392</v>
      </c>
      <c r="K2037" s="61">
        <f t="shared" si="903"/>
        <v>98.02069614299154</v>
      </c>
      <c r="L2037" s="61">
        <f t="shared" si="904"/>
        <v>98.000413837211482</v>
      </c>
    </row>
    <row r="2038" spans="1:12" ht="15">
      <c r="A2038" s="58" t="s">
        <v>505</v>
      </c>
      <c r="B2038" s="59" t="s">
        <v>757</v>
      </c>
      <c r="C2038" s="59" t="s">
        <v>147</v>
      </c>
      <c r="D2038" s="59" t="s">
        <v>149</v>
      </c>
      <c r="E2038" s="59" t="s">
        <v>844</v>
      </c>
      <c r="F2038" s="59" t="s">
        <v>506</v>
      </c>
      <c r="G2038" s="61">
        <v>212.6</v>
      </c>
      <c r="H2038" s="61">
        <v>212.64400000000001</v>
      </c>
      <c r="I2038" s="61">
        <v>208.392</v>
      </c>
      <c r="J2038" s="61">
        <v>208.392</v>
      </c>
      <c r="K2038" s="61">
        <f t="shared" si="903"/>
        <v>98.02069614299154</v>
      </c>
      <c r="L2038" s="61">
        <f t="shared" si="904"/>
        <v>98.000413837211482</v>
      </c>
    </row>
    <row r="2039" spans="1:12" ht="30">
      <c r="A2039" s="58" t="s">
        <v>845</v>
      </c>
      <c r="B2039" s="59" t="s">
        <v>757</v>
      </c>
      <c r="C2039" s="59" t="s">
        <v>147</v>
      </c>
      <c r="D2039" s="59" t="s">
        <v>149</v>
      </c>
      <c r="E2039" s="59" t="s">
        <v>846</v>
      </c>
      <c r="F2039" s="60" t="s">
        <v>0</v>
      </c>
      <c r="G2039" s="61">
        <v>11084.6</v>
      </c>
      <c r="H2039" s="61">
        <f>H2040+H2042</f>
        <v>11084.637000000001</v>
      </c>
      <c r="I2039" s="61">
        <f t="shared" ref="I2039:J2039" si="933">I2040+I2042</f>
        <v>11029.716170000002</v>
      </c>
      <c r="J2039" s="61">
        <f t="shared" si="933"/>
        <v>11029.71607</v>
      </c>
      <c r="K2039" s="61">
        <f t="shared" si="903"/>
        <v>99.50486323367555</v>
      </c>
      <c r="L2039" s="61">
        <f t="shared" si="904"/>
        <v>99.504531091094819</v>
      </c>
    </row>
    <row r="2040" spans="1:12" ht="30">
      <c r="A2040" s="58" t="s">
        <v>64</v>
      </c>
      <c r="B2040" s="59" t="s">
        <v>757</v>
      </c>
      <c r="C2040" s="59" t="s">
        <v>147</v>
      </c>
      <c r="D2040" s="59" t="s">
        <v>149</v>
      </c>
      <c r="E2040" s="59" t="s">
        <v>846</v>
      </c>
      <c r="F2040" s="59" t="s">
        <v>65</v>
      </c>
      <c r="G2040" s="61">
        <v>168.4</v>
      </c>
      <c r="H2040" s="61">
        <f>H2041</f>
        <v>168.43700000000001</v>
      </c>
      <c r="I2040" s="61">
        <f t="shared" ref="I2040:J2040" si="934">I2041</f>
        <v>167.26740000000001</v>
      </c>
      <c r="J2040" s="61">
        <f t="shared" si="934"/>
        <v>167.26730000000001</v>
      </c>
      <c r="K2040" s="61">
        <f t="shared" si="903"/>
        <v>99.327375296912109</v>
      </c>
      <c r="L2040" s="61">
        <f t="shared" si="904"/>
        <v>99.305556380130255</v>
      </c>
    </row>
    <row r="2041" spans="1:12" ht="30">
      <c r="A2041" s="58" t="s">
        <v>66</v>
      </c>
      <c r="B2041" s="59" t="s">
        <v>757</v>
      </c>
      <c r="C2041" s="59" t="s">
        <v>147</v>
      </c>
      <c r="D2041" s="59" t="s">
        <v>149</v>
      </c>
      <c r="E2041" s="59" t="s">
        <v>846</v>
      </c>
      <c r="F2041" s="59" t="s">
        <v>67</v>
      </c>
      <c r="G2041" s="61">
        <v>168.4</v>
      </c>
      <c r="H2041" s="61">
        <v>168.43700000000001</v>
      </c>
      <c r="I2041" s="61">
        <v>167.26740000000001</v>
      </c>
      <c r="J2041" s="61">
        <v>167.26730000000001</v>
      </c>
      <c r="K2041" s="61">
        <f t="shared" si="903"/>
        <v>99.327375296912109</v>
      </c>
      <c r="L2041" s="61">
        <f t="shared" si="904"/>
        <v>99.305556380130255</v>
      </c>
    </row>
    <row r="2042" spans="1:12" ht="15">
      <c r="A2042" s="58" t="s">
        <v>68</v>
      </c>
      <c r="B2042" s="59" t="s">
        <v>757</v>
      </c>
      <c r="C2042" s="59" t="s">
        <v>147</v>
      </c>
      <c r="D2042" s="59" t="s">
        <v>149</v>
      </c>
      <c r="E2042" s="59" t="s">
        <v>846</v>
      </c>
      <c r="F2042" s="59" t="s">
        <v>69</v>
      </c>
      <c r="G2042" s="61">
        <v>10916.2</v>
      </c>
      <c r="H2042" s="61">
        <f>H2043</f>
        <v>10916.2</v>
      </c>
      <c r="I2042" s="61">
        <f t="shared" ref="I2042:J2042" si="935">I2043</f>
        <v>10862.448770000001</v>
      </c>
      <c r="J2042" s="61">
        <f t="shared" si="935"/>
        <v>10862.448770000001</v>
      </c>
      <c r="K2042" s="61">
        <f t="shared" si="903"/>
        <v>99.50760127150474</v>
      </c>
      <c r="L2042" s="61">
        <f t="shared" si="904"/>
        <v>99.50760127150474</v>
      </c>
    </row>
    <row r="2043" spans="1:12" ht="15">
      <c r="A2043" s="58" t="s">
        <v>505</v>
      </c>
      <c r="B2043" s="59" t="s">
        <v>757</v>
      </c>
      <c r="C2043" s="59" t="s">
        <v>147</v>
      </c>
      <c r="D2043" s="59" t="s">
        <v>149</v>
      </c>
      <c r="E2043" s="59" t="s">
        <v>846</v>
      </c>
      <c r="F2043" s="59" t="s">
        <v>506</v>
      </c>
      <c r="G2043" s="61">
        <v>10916.2</v>
      </c>
      <c r="H2043" s="61">
        <v>10916.2</v>
      </c>
      <c r="I2043" s="61">
        <v>10862.448770000001</v>
      </c>
      <c r="J2043" s="61">
        <v>10862.448770000001</v>
      </c>
      <c r="K2043" s="61">
        <f t="shared" si="903"/>
        <v>99.50760127150474</v>
      </c>
      <c r="L2043" s="61">
        <f t="shared" si="904"/>
        <v>99.50760127150474</v>
      </c>
    </row>
    <row r="2044" spans="1:12" ht="60">
      <c r="A2044" s="58" t="s">
        <v>847</v>
      </c>
      <c r="B2044" s="59" t="s">
        <v>757</v>
      </c>
      <c r="C2044" s="59" t="s">
        <v>147</v>
      </c>
      <c r="D2044" s="59" t="s">
        <v>149</v>
      </c>
      <c r="E2044" s="59" t="s">
        <v>848</v>
      </c>
      <c r="F2044" s="60" t="s">
        <v>0</v>
      </c>
      <c r="G2044" s="61">
        <v>54.4</v>
      </c>
      <c r="H2044" s="61">
        <f>H2045+H2047</f>
        <v>54.367999999999995</v>
      </c>
      <c r="I2044" s="61">
        <f t="shared" ref="I2044:J2044" si="936">I2045+I2047</f>
        <v>53.681229999999999</v>
      </c>
      <c r="J2044" s="61">
        <f t="shared" si="936"/>
        <v>53.681229999999999</v>
      </c>
      <c r="K2044" s="61">
        <f t="shared" si="903"/>
        <v>98.67873161764706</v>
      </c>
      <c r="L2044" s="61">
        <f t="shared" si="904"/>
        <v>98.736812095350217</v>
      </c>
    </row>
    <row r="2045" spans="1:12" ht="30">
      <c r="A2045" s="58" t="s">
        <v>64</v>
      </c>
      <c r="B2045" s="59" t="s">
        <v>757</v>
      </c>
      <c r="C2045" s="59" t="s">
        <v>147</v>
      </c>
      <c r="D2045" s="59" t="s">
        <v>149</v>
      </c>
      <c r="E2045" s="59" t="s">
        <v>848</v>
      </c>
      <c r="F2045" s="59" t="s">
        <v>65</v>
      </c>
      <c r="G2045" s="61">
        <v>1</v>
      </c>
      <c r="H2045" s="61">
        <f>H2046</f>
        <v>0.96799999999999997</v>
      </c>
      <c r="I2045" s="61">
        <f t="shared" ref="I2045:J2045" si="937">I2046</f>
        <v>0.73234999999999995</v>
      </c>
      <c r="J2045" s="61">
        <f t="shared" si="937"/>
        <v>0.73234999999999995</v>
      </c>
      <c r="K2045" s="61">
        <f t="shared" si="903"/>
        <v>73.234999999999999</v>
      </c>
      <c r="L2045" s="61">
        <f t="shared" si="904"/>
        <v>75.655991735537185</v>
      </c>
    </row>
    <row r="2046" spans="1:12" ht="30">
      <c r="A2046" s="58" t="s">
        <v>66</v>
      </c>
      <c r="B2046" s="59" t="s">
        <v>757</v>
      </c>
      <c r="C2046" s="59" t="s">
        <v>147</v>
      </c>
      <c r="D2046" s="59" t="s">
        <v>149</v>
      </c>
      <c r="E2046" s="59" t="s">
        <v>848</v>
      </c>
      <c r="F2046" s="59" t="s">
        <v>67</v>
      </c>
      <c r="G2046" s="61">
        <v>1</v>
      </c>
      <c r="H2046" s="61">
        <v>0.96799999999999997</v>
      </c>
      <c r="I2046" s="61">
        <v>0.73234999999999995</v>
      </c>
      <c r="J2046" s="61">
        <v>0.73234999999999995</v>
      </c>
      <c r="K2046" s="61">
        <f t="shared" si="903"/>
        <v>73.234999999999999</v>
      </c>
      <c r="L2046" s="61">
        <f t="shared" si="904"/>
        <v>75.655991735537185</v>
      </c>
    </row>
    <row r="2047" spans="1:12" ht="15">
      <c r="A2047" s="58" t="s">
        <v>68</v>
      </c>
      <c r="B2047" s="59" t="s">
        <v>757</v>
      </c>
      <c r="C2047" s="59" t="s">
        <v>147</v>
      </c>
      <c r="D2047" s="59" t="s">
        <v>149</v>
      </c>
      <c r="E2047" s="59" t="s">
        <v>848</v>
      </c>
      <c r="F2047" s="59" t="s">
        <v>69</v>
      </c>
      <c r="G2047" s="61">
        <v>53.4</v>
      </c>
      <c r="H2047" s="61">
        <f>H2048</f>
        <v>53.4</v>
      </c>
      <c r="I2047" s="61">
        <f t="shared" ref="I2047:J2047" si="938">I2048</f>
        <v>52.948880000000003</v>
      </c>
      <c r="J2047" s="61">
        <f t="shared" si="938"/>
        <v>52.948880000000003</v>
      </c>
      <c r="K2047" s="61">
        <f t="shared" si="903"/>
        <v>99.155205992509366</v>
      </c>
      <c r="L2047" s="61">
        <f t="shared" si="904"/>
        <v>99.155205992509366</v>
      </c>
    </row>
    <row r="2048" spans="1:12" ht="15">
      <c r="A2048" s="58" t="s">
        <v>505</v>
      </c>
      <c r="B2048" s="59" t="s">
        <v>757</v>
      </c>
      <c r="C2048" s="59" t="s">
        <v>147</v>
      </c>
      <c r="D2048" s="59" t="s">
        <v>149</v>
      </c>
      <c r="E2048" s="59" t="s">
        <v>848</v>
      </c>
      <c r="F2048" s="59" t="s">
        <v>506</v>
      </c>
      <c r="G2048" s="61">
        <v>53.4</v>
      </c>
      <c r="H2048" s="61">
        <v>53.4</v>
      </c>
      <c r="I2048" s="61">
        <v>52.948880000000003</v>
      </c>
      <c r="J2048" s="61">
        <v>52.948880000000003</v>
      </c>
      <c r="K2048" s="61">
        <f t="shared" si="903"/>
        <v>99.155205992509366</v>
      </c>
      <c r="L2048" s="61">
        <f t="shared" si="904"/>
        <v>99.155205992509366</v>
      </c>
    </row>
    <row r="2049" spans="1:12" ht="48.75" customHeight="1">
      <c r="A2049" s="58" t="s">
        <v>849</v>
      </c>
      <c r="B2049" s="59" t="s">
        <v>757</v>
      </c>
      <c r="C2049" s="59" t="s">
        <v>147</v>
      </c>
      <c r="D2049" s="59" t="s">
        <v>149</v>
      </c>
      <c r="E2049" s="59" t="s">
        <v>850</v>
      </c>
      <c r="F2049" s="60" t="s">
        <v>0</v>
      </c>
      <c r="G2049" s="61">
        <v>860.4</v>
      </c>
      <c r="H2049" s="61">
        <f>H2050+H2052</f>
        <v>860.40200000000004</v>
      </c>
      <c r="I2049" s="61">
        <f t="shared" ref="I2049:J2049" si="939">I2050+I2052</f>
        <v>808.26499999999999</v>
      </c>
      <c r="J2049" s="61">
        <f t="shared" si="939"/>
        <v>806.09</v>
      </c>
      <c r="K2049" s="61">
        <f t="shared" si="903"/>
        <v>93.687819618781958</v>
      </c>
      <c r="L2049" s="61">
        <f t="shared" si="904"/>
        <v>93.687601841929705</v>
      </c>
    </row>
    <row r="2050" spans="1:12" ht="30">
      <c r="A2050" s="58" t="s">
        <v>64</v>
      </c>
      <c r="B2050" s="59" t="s">
        <v>757</v>
      </c>
      <c r="C2050" s="59" t="s">
        <v>147</v>
      </c>
      <c r="D2050" s="59" t="s">
        <v>149</v>
      </c>
      <c r="E2050" s="59" t="s">
        <v>850</v>
      </c>
      <c r="F2050" s="59" t="s">
        <v>65</v>
      </c>
      <c r="G2050" s="61">
        <v>10.4</v>
      </c>
      <c r="H2050" s="61">
        <f>H2051</f>
        <v>10.401999999999999</v>
      </c>
      <c r="I2050" s="61">
        <f t="shared" ref="I2050:J2050" si="940">I2051</f>
        <v>8.2650000000000006</v>
      </c>
      <c r="J2050" s="61">
        <f t="shared" si="940"/>
        <v>6.09</v>
      </c>
      <c r="K2050" s="61">
        <f t="shared" si="903"/>
        <v>58.557692307692299</v>
      </c>
      <c r="L2050" s="61">
        <f t="shared" si="904"/>
        <v>58.546433378196504</v>
      </c>
    </row>
    <row r="2051" spans="1:12" ht="30">
      <c r="A2051" s="58" t="s">
        <v>66</v>
      </c>
      <c r="B2051" s="59" t="s">
        <v>757</v>
      </c>
      <c r="C2051" s="59" t="s">
        <v>147</v>
      </c>
      <c r="D2051" s="59" t="s">
        <v>149</v>
      </c>
      <c r="E2051" s="59" t="s">
        <v>850</v>
      </c>
      <c r="F2051" s="59" t="s">
        <v>67</v>
      </c>
      <c r="G2051" s="61">
        <v>10.4</v>
      </c>
      <c r="H2051" s="61">
        <v>10.401999999999999</v>
      </c>
      <c r="I2051" s="61">
        <v>8.2650000000000006</v>
      </c>
      <c r="J2051" s="61">
        <v>6.09</v>
      </c>
      <c r="K2051" s="61">
        <f t="shared" si="903"/>
        <v>58.557692307692299</v>
      </c>
      <c r="L2051" s="61">
        <f t="shared" si="904"/>
        <v>58.546433378196504</v>
      </c>
    </row>
    <row r="2052" spans="1:12" ht="15">
      <c r="A2052" s="58" t="s">
        <v>68</v>
      </c>
      <c r="B2052" s="59" t="s">
        <v>757</v>
      </c>
      <c r="C2052" s="59" t="s">
        <v>147</v>
      </c>
      <c r="D2052" s="59" t="s">
        <v>149</v>
      </c>
      <c r="E2052" s="59" t="s">
        <v>850</v>
      </c>
      <c r="F2052" s="59" t="s">
        <v>69</v>
      </c>
      <c r="G2052" s="61">
        <v>850</v>
      </c>
      <c r="H2052" s="61">
        <f>H2053</f>
        <v>850</v>
      </c>
      <c r="I2052" s="61">
        <f t="shared" ref="I2052:J2052" si="941">I2053</f>
        <v>800</v>
      </c>
      <c r="J2052" s="61">
        <f t="shared" si="941"/>
        <v>800</v>
      </c>
      <c r="K2052" s="61">
        <f t="shared" si="903"/>
        <v>94.117647058823522</v>
      </c>
      <c r="L2052" s="61">
        <f t="shared" si="904"/>
        <v>94.117647058823522</v>
      </c>
    </row>
    <row r="2053" spans="1:12" ht="30">
      <c r="A2053" s="58" t="s">
        <v>851</v>
      </c>
      <c r="B2053" s="59" t="s">
        <v>757</v>
      </c>
      <c r="C2053" s="59" t="s">
        <v>147</v>
      </c>
      <c r="D2053" s="59" t="s">
        <v>149</v>
      </c>
      <c r="E2053" s="59" t="s">
        <v>850</v>
      </c>
      <c r="F2053" s="59" t="s">
        <v>852</v>
      </c>
      <c r="G2053" s="61">
        <v>850</v>
      </c>
      <c r="H2053" s="61">
        <v>850</v>
      </c>
      <c r="I2053" s="61">
        <v>800</v>
      </c>
      <c r="J2053" s="61">
        <v>800</v>
      </c>
      <c r="K2053" s="61">
        <f t="shared" ref="K2053:K2116" si="942">J2053/G2053*100</f>
        <v>94.117647058823522</v>
      </c>
      <c r="L2053" s="61">
        <f t="shared" ref="L2053:L2116" si="943">J2053/H2053*100</f>
        <v>94.117647058823522</v>
      </c>
    </row>
    <row r="2054" spans="1:12" ht="30">
      <c r="A2054" s="58" t="s">
        <v>853</v>
      </c>
      <c r="B2054" s="59" t="s">
        <v>757</v>
      </c>
      <c r="C2054" s="59" t="s">
        <v>147</v>
      </c>
      <c r="D2054" s="59" t="s">
        <v>149</v>
      </c>
      <c r="E2054" s="59" t="s">
        <v>854</v>
      </c>
      <c r="F2054" s="60" t="s">
        <v>0</v>
      </c>
      <c r="G2054" s="61">
        <v>331389.5</v>
      </c>
      <c r="H2054" s="61">
        <f>H2055+H2057</f>
        <v>331389.451</v>
      </c>
      <c r="I2054" s="61">
        <f t="shared" ref="I2054:J2054" si="944">I2055+I2057</f>
        <v>331389.451</v>
      </c>
      <c r="J2054" s="61">
        <f t="shared" si="944"/>
        <v>331389.451</v>
      </c>
      <c r="K2054" s="61">
        <f t="shared" si="942"/>
        <v>99.999985213774124</v>
      </c>
      <c r="L2054" s="61">
        <f t="shared" si="943"/>
        <v>100</v>
      </c>
    </row>
    <row r="2055" spans="1:12" ht="30">
      <c r="A2055" s="58" t="s">
        <v>64</v>
      </c>
      <c r="B2055" s="59" t="s">
        <v>757</v>
      </c>
      <c r="C2055" s="59" t="s">
        <v>147</v>
      </c>
      <c r="D2055" s="59" t="s">
        <v>149</v>
      </c>
      <c r="E2055" s="59" t="s">
        <v>854</v>
      </c>
      <c r="F2055" s="59" t="s">
        <v>65</v>
      </c>
      <c r="G2055" s="61">
        <v>3032.6</v>
      </c>
      <c r="H2055" s="61">
        <f>H2056</f>
        <v>2935.2679899999998</v>
      </c>
      <c r="I2055" s="61">
        <f t="shared" ref="I2055:J2055" si="945">I2056</f>
        <v>2935.2679899999998</v>
      </c>
      <c r="J2055" s="61">
        <f t="shared" si="945"/>
        <v>2935.2679899999998</v>
      </c>
      <c r="K2055" s="61">
        <f t="shared" si="942"/>
        <v>96.790476488821469</v>
      </c>
      <c r="L2055" s="61">
        <f t="shared" si="943"/>
        <v>100</v>
      </c>
    </row>
    <row r="2056" spans="1:12" ht="30">
      <c r="A2056" s="58" t="s">
        <v>66</v>
      </c>
      <c r="B2056" s="59" t="s">
        <v>757</v>
      </c>
      <c r="C2056" s="59" t="s">
        <v>147</v>
      </c>
      <c r="D2056" s="59" t="s">
        <v>149</v>
      </c>
      <c r="E2056" s="59" t="s">
        <v>854</v>
      </c>
      <c r="F2056" s="59" t="s">
        <v>67</v>
      </c>
      <c r="G2056" s="61">
        <v>3032.6</v>
      </c>
      <c r="H2056" s="61">
        <v>2935.2679899999998</v>
      </c>
      <c r="I2056" s="61">
        <v>2935.2679899999998</v>
      </c>
      <c r="J2056" s="61">
        <v>2935.2679899999998</v>
      </c>
      <c r="K2056" s="61">
        <f t="shared" si="942"/>
        <v>96.790476488821469</v>
      </c>
      <c r="L2056" s="61">
        <f t="shared" si="943"/>
        <v>100</v>
      </c>
    </row>
    <row r="2057" spans="1:12" ht="15">
      <c r="A2057" s="58" t="s">
        <v>68</v>
      </c>
      <c r="B2057" s="59" t="s">
        <v>757</v>
      </c>
      <c r="C2057" s="59" t="s">
        <v>147</v>
      </c>
      <c r="D2057" s="59" t="s">
        <v>149</v>
      </c>
      <c r="E2057" s="59" t="s">
        <v>854</v>
      </c>
      <c r="F2057" s="59" t="s">
        <v>69</v>
      </c>
      <c r="G2057" s="61">
        <v>328356.90000000002</v>
      </c>
      <c r="H2057" s="61">
        <f>H2058</f>
        <v>328454.18300999998</v>
      </c>
      <c r="I2057" s="61">
        <f t="shared" ref="I2057:J2057" si="946">I2058</f>
        <v>328454.18300999998</v>
      </c>
      <c r="J2057" s="61">
        <f t="shared" si="946"/>
        <v>328454.18300999998</v>
      </c>
      <c r="K2057" s="61">
        <f t="shared" si="942"/>
        <v>100.02962721660484</v>
      </c>
      <c r="L2057" s="61">
        <f t="shared" si="943"/>
        <v>100</v>
      </c>
    </row>
    <row r="2058" spans="1:12" ht="15">
      <c r="A2058" s="58" t="s">
        <v>505</v>
      </c>
      <c r="B2058" s="59" t="s">
        <v>757</v>
      </c>
      <c r="C2058" s="59" t="s">
        <v>147</v>
      </c>
      <c r="D2058" s="59" t="s">
        <v>149</v>
      </c>
      <c r="E2058" s="59" t="s">
        <v>854</v>
      </c>
      <c r="F2058" s="59" t="s">
        <v>506</v>
      </c>
      <c r="G2058" s="61">
        <v>328356.90000000002</v>
      </c>
      <c r="H2058" s="61">
        <v>328454.18300999998</v>
      </c>
      <c r="I2058" s="61">
        <v>328454.18300999998</v>
      </c>
      <c r="J2058" s="61">
        <v>328454.18300999998</v>
      </c>
      <c r="K2058" s="61">
        <f t="shared" si="942"/>
        <v>100.02962721660484</v>
      </c>
      <c r="L2058" s="61">
        <f t="shared" si="943"/>
        <v>100</v>
      </c>
    </row>
    <row r="2059" spans="1:12" ht="60">
      <c r="A2059" s="58" t="s">
        <v>855</v>
      </c>
      <c r="B2059" s="59" t="s">
        <v>757</v>
      </c>
      <c r="C2059" s="59" t="s">
        <v>147</v>
      </c>
      <c r="D2059" s="59" t="s">
        <v>149</v>
      </c>
      <c r="E2059" s="59" t="s">
        <v>856</v>
      </c>
      <c r="F2059" s="60" t="s">
        <v>0</v>
      </c>
      <c r="G2059" s="61">
        <v>592.70000000000005</v>
      </c>
      <c r="H2059" s="61">
        <f>H2060+H2062</f>
        <v>592.65100000000007</v>
      </c>
      <c r="I2059" s="61">
        <f t="shared" ref="I2059:J2059" si="947">I2060+I2062</f>
        <v>592.65100000000007</v>
      </c>
      <c r="J2059" s="61">
        <f t="shared" si="947"/>
        <v>592.64705000000004</v>
      </c>
      <c r="K2059" s="61">
        <f t="shared" si="942"/>
        <v>99.991066306731895</v>
      </c>
      <c r="L2059" s="61">
        <f t="shared" si="943"/>
        <v>99.999333503191593</v>
      </c>
    </row>
    <row r="2060" spans="1:12" ht="30">
      <c r="A2060" s="58" t="s">
        <v>64</v>
      </c>
      <c r="B2060" s="59" t="s">
        <v>757</v>
      </c>
      <c r="C2060" s="59" t="s">
        <v>147</v>
      </c>
      <c r="D2060" s="59" t="s">
        <v>149</v>
      </c>
      <c r="E2060" s="59" t="s">
        <v>856</v>
      </c>
      <c r="F2060" s="59" t="s">
        <v>65</v>
      </c>
      <c r="G2060" s="61">
        <v>7.7</v>
      </c>
      <c r="H2060" s="61">
        <f>H2061</f>
        <v>7.0510000000000002</v>
      </c>
      <c r="I2060" s="61">
        <f t="shared" ref="I2060:J2060" si="948">I2061</f>
        <v>7.0510000000000002</v>
      </c>
      <c r="J2060" s="61">
        <f t="shared" si="948"/>
        <v>7.0470499999999996</v>
      </c>
      <c r="K2060" s="61">
        <f t="shared" si="942"/>
        <v>91.520129870129864</v>
      </c>
      <c r="L2060" s="61">
        <f t="shared" si="943"/>
        <v>99.9439795773649</v>
      </c>
    </row>
    <row r="2061" spans="1:12" ht="30">
      <c r="A2061" s="58" t="s">
        <v>66</v>
      </c>
      <c r="B2061" s="59" t="s">
        <v>757</v>
      </c>
      <c r="C2061" s="59" t="s">
        <v>147</v>
      </c>
      <c r="D2061" s="59" t="s">
        <v>149</v>
      </c>
      <c r="E2061" s="59" t="s">
        <v>856</v>
      </c>
      <c r="F2061" s="59" t="s">
        <v>67</v>
      </c>
      <c r="G2061" s="61">
        <v>7.7</v>
      </c>
      <c r="H2061" s="61">
        <v>7.0510000000000002</v>
      </c>
      <c r="I2061" s="61">
        <v>7.0510000000000002</v>
      </c>
      <c r="J2061" s="61">
        <v>7.0470499999999996</v>
      </c>
      <c r="K2061" s="61">
        <f t="shared" si="942"/>
        <v>91.520129870129864</v>
      </c>
      <c r="L2061" s="61">
        <f t="shared" si="943"/>
        <v>99.9439795773649</v>
      </c>
    </row>
    <row r="2062" spans="1:12" ht="15">
      <c r="A2062" s="58" t="s">
        <v>68</v>
      </c>
      <c r="B2062" s="59" t="s">
        <v>757</v>
      </c>
      <c r="C2062" s="59" t="s">
        <v>147</v>
      </c>
      <c r="D2062" s="59" t="s">
        <v>149</v>
      </c>
      <c r="E2062" s="59" t="s">
        <v>856</v>
      </c>
      <c r="F2062" s="59" t="s">
        <v>69</v>
      </c>
      <c r="G2062" s="61">
        <v>585</v>
      </c>
      <c r="H2062" s="61">
        <f>H2063</f>
        <v>585.6</v>
      </c>
      <c r="I2062" s="61">
        <f t="shared" ref="I2062:J2062" si="949">I2063</f>
        <v>585.6</v>
      </c>
      <c r="J2062" s="61">
        <f t="shared" si="949"/>
        <v>585.6</v>
      </c>
      <c r="K2062" s="61">
        <f t="shared" si="942"/>
        <v>100.1025641025641</v>
      </c>
      <c r="L2062" s="61">
        <f t="shared" si="943"/>
        <v>100</v>
      </c>
    </row>
    <row r="2063" spans="1:12" ht="15">
      <c r="A2063" s="58" t="s">
        <v>505</v>
      </c>
      <c r="B2063" s="59" t="s">
        <v>757</v>
      </c>
      <c r="C2063" s="59" t="s">
        <v>147</v>
      </c>
      <c r="D2063" s="59" t="s">
        <v>149</v>
      </c>
      <c r="E2063" s="59" t="s">
        <v>856</v>
      </c>
      <c r="F2063" s="59" t="s">
        <v>506</v>
      </c>
      <c r="G2063" s="61">
        <v>585</v>
      </c>
      <c r="H2063" s="61">
        <v>585.6</v>
      </c>
      <c r="I2063" s="61">
        <v>585.6</v>
      </c>
      <c r="J2063" s="61">
        <v>585.6</v>
      </c>
      <c r="K2063" s="61">
        <f t="shared" si="942"/>
        <v>100.1025641025641</v>
      </c>
      <c r="L2063" s="61">
        <f t="shared" si="943"/>
        <v>100</v>
      </c>
    </row>
    <row r="2064" spans="1:12" ht="60">
      <c r="A2064" s="58" t="s">
        <v>857</v>
      </c>
      <c r="B2064" s="59" t="s">
        <v>757</v>
      </c>
      <c r="C2064" s="59" t="s">
        <v>147</v>
      </c>
      <c r="D2064" s="59" t="s">
        <v>149</v>
      </c>
      <c r="E2064" s="59" t="s">
        <v>858</v>
      </c>
      <c r="F2064" s="60" t="s">
        <v>0</v>
      </c>
      <c r="G2064" s="61">
        <v>12.2</v>
      </c>
      <c r="H2064" s="61">
        <f>H2065+H2067</f>
        <v>12.18</v>
      </c>
      <c r="I2064" s="61">
        <f t="shared" ref="I2064:J2064" si="950">I2065+I2067</f>
        <v>12.18</v>
      </c>
      <c r="J2064" s="61">
        <f t="shared" si="950"/>
        <v>12.18</v>
      </c>
      <c r="K2064" s="61">
        <f t="shared" si="942"/>
        <v>99.836065573770497</v>
      </c>
      <c r="L2064" s="61">
        <f t="shared" si="943"/>
        <v>100</v>
      </c>
    </row>
    <row r="2065" spans="1:12" ht="30">
      <c r="A2065" s="58" t="s">
        <v>64</v>
      </c>
      <c r="B2065" s="59" t="s">
        <v>757</v>
      </c>
      <c r="C2065" s="59" t="s">
        <v>147</v>
      </c>
      <c r="D2065" s="59" t="s">
        <v>149</v>
      </c>
      <c r="E2065" s="59" t="s">
        <v>858</v>
      </c>
      <c r="F2065" s="59" t="s">
        <v>65</v>
      </c>
      <c r="G2065" s="61">
        <v>0.2</v>
      </c>
      <c r="H2065" s="61">
        <f>H2066</f>
        <v>0.18</v>
      </c>
      <c r="I2065" s="61">
        <f t="shared" ref="I2065:J2065" si="951">I2066</f>
        <v>0.18</v>
      </c>
      <c r="J2065" s="61">
        <f t="shared" si="951"/>
        <v>0.18</v>
      </c>
      <c r="K2065" s="61">
        <f t="shared" si="942"/>
        <v>89.999999999999986</v>
      </c>
      <c r="L2065" s="61">
        <f t="shared" si="943"/>
        <v>100</v>
      </c>
    </row>
    <row r="2066" spans="1:12" ht="30">
      <c r="A2066" s="58" t="s">
        <v>66</v>
      </c>
      <c r="B2066" s="59" t="s">
        <v>757</v>
      </c>
      <c r="C2066" s="59" t="s">
        <v>147</v>
      </c>
      <c r="D2066" s="59" t="s">
        <v>149</v>
      </c>
      <c r="E2066" s="59" t="s">
        <v>858</v>
      </c>
      <c r="F2066" s="59" t="s">
        <v>67</v>
      </c>
      <c r="G2066" s="61">
        <v>0.2</v>
      </c>
      <c r="H2066" s="61">
        <v>0.18</v>
      </c>
      <c r="I2066" s="61">
        <v>0.18</v>
      </c>
      <c r="J2066" s="61">
        <v>0.18</v>
      </c>
      <c r="K2066" s="61">
        <f t="shared" si="942"/>
        <v>89.999999999999986</v>
      </c>
      <c r="L2066" s="61">
        <f t="shared" si="943"/>
        <v>100</v>
      </c>
    </row>
    <row r="2067" spans="1:12" ht="15">
      <c r="A2067" s="58" t="s">
        <v>68</v>
      </c>
      <c r="B2067" s="59" t="s">
        <v>757</v>
      </c>
      <c r="C2067" s="59" t="s">
        <v>147</v>
      </c>
      <c r="D2067" s="59" t="s">
        <v>149</v>
      </c>
      <c r="E2067" s="59" t="s">
        <v>858</v>
      </c>
      <c r="F2067" s="59" t="s">
        <v>69</v>
      </c>
      <c r="G2067" s="61">
        <v>12</v>
      </c>
      <c r="H2067" s="61">
        <f>H2068</f>
        <v>12</v>
      </c>
      <c r="I2067" s="61">
        <f t="shared" ref="I2067:J2067" si="952">I2068</f>
        <v>12</v>
      </c>
      <c r="J2067" s="61">
        <f t="shared" si="952"/>
        <v>12</v>
      </c>
      <c r="K2067" s="61">
        <f t="shared" si="942"/>
        <v>100</v>
      </c>
      <c r="L2067" s="61">
        <f t="shared" si="943"/>
        <v>100</v>
      </c>
    </row>
    <row r="2068" spans="1:12" ht="15">
      <c r="A2068" s="58" t="s">
        <v>505</v>
      </c>
      <c r="B2068" s="59" t="s">
        <v>757</v>
      </c>
      <c r="C2068" s="59" t="s">
        <v>147</v>
      </c>
      <c r="D2068" s="59" t="s">
        <v>149</v>
      </c>
      <c r="E2068" s="59" t="s">
        <v>858</v>
      </c>
      <c r="F2068" s="59" t="s">
        <v>506</v>
      </c>
      <c r="G2068" s="61">
        <v>12</v>
      </c>
      <c r="H2068" s="61">
        <v>12</v>
      </c>
      <c r="I2068" s="61">
        <v>12</v>
      </c>
      <c r="J2068" s="61">
        <v>12</v>
      </c>
      <c r="K2068" s="61">
        <f t="shared" si="942"/>
        <v>100</v>
      </c>
      <c r="L2068" s="61">
        <f t="shared" si="943"/>
        <v>100</v>
      </c>
    </row>
    <row r="2069" spans="1:12" ht="45">
      <c r="A2069" s="58" t="s">
        <v>859</v>
      </c>
      <c r="B2069" s="59" t="s">
        <v>757</v>
      </c>
      <c r="C2069" s="59" t="s">
        <v>147</v>
      </c>
      <c r="D2069" s="59" t="s">
        <v>149</v>
      </c>
      <c r="E2069" s="59" t="s">
        <v>860</v>
      </c>
      <c r="F2069" s="60" t="s">
        <v>0</v>
      </c>
      <c r="G2069" s="61">
        <v>4939.8</v>
      </c>
      <c r="H2069" s="61">
        <f>H2070+H2072</f>
        <v>4939.8</v>
      </c>
      <c r="I2069" s="61">
        <f t="shared" ref="I2069:J2069" si="953">I2070+I2072</f>
        <v>4939.78568</v>
      </c>
      <c r="J2069" s="61">
        <f t="shared" si="953"/>
        <v>4939.7769099999996</v>
      </c>
      <c r="K2069" s="61">
        <f t="shared" si="942"/>
        <v>99.999532572168903</v>
      </c>
      <c r="L2069" s="61">
        <f t="shared" si="943"/>
        <v>99.999532572168903</v>
      </c>
    </row>
    <row r="2070" spans="1:12" ht="30">
      <c r="A2070" s="58" t="s">
        <v>64</v>
      </c>
      <c r="B2070" s="59" t="s">
        <v>757</v>
      </c>
      <c r="C2070" s="59" t="s">
        <v>147</v>
      </c>
      <c r="D2070" s="59" t="s">
        <v>149</v>
      </c>
      <c r="E2070" s="59" t="s">
        <v>860</v>
      </c>
      <c r="F2070" s="59" t="s">
        <v>65</v>
      </c>
      <c r="G2070" s="61">
        <v>69.599999999999994</v>
      </c>
      <c r="H2070" s="61">
        <f>H2071</f>
        <v>56.339419999999997</v>
      </c>
      <c r="I2070" s="61">
        <f t="shared" ref="I2070:J2070" si="954">I2071</f>
        <v>56.339419999999997</v>
      </c>
      <c r="J2070" s="61">
        <f t="shared" si="954"/>
        <v>56.330649999999999</v>
      </c>
      <c r="K2070" s="61">
        <f t="shared" si="942"/>
        <v>80.934841954023</v>
      </c>
      <c r="L2070" s="61">
        <f t="shared" si="943"/>
        <v>99.984433634567054</v>
      </c>
    </row>
    <row r="2071" spans="1:12" ht="30">
      <c r="A2071" s="58" t="s">
        <v>66</v>
      </c>
      <c r="B2071" s="59" t="s">
        <v>757</v>
      </c>
      <c r="C2071" s="59" t="s">
        <v>147</v>
      </c>
      <c r="D2071" s="59" t="s">
        <v>149</v>
      </c>
      <c r="E2071" s="59" t="s">
        <v>860</v>
      </c>
      <c r="F2071" s="59" t="s">
        <v>67</v>
      </c>
      <c r="G2071" s="61">
        <v>69.599999999999994</v>
      </c>
      <c r="H2071" s="61">
        <v>56.339419999999997</v>
      </c>
      <c r="I2071" s="61">
        <v>56.339419999999997</v>
      </c>
      <c r="J2071" s="61">
        <v>56.330649999999999</v>
      </c>
      <c r="K2071" s="61">
        <f t="shared" si="942"/>
        <v>80.934841954023</v>
      </c>
      <c r="L2071" s="61">
        <f t="shared" si="943"/>
        <v>99.984433634567054</v>
      </c>
    </row>
    <row r="2072" spans="1:12" ht="15">
      <c r="A2072" s="58" t="s">
        <v>68</v>
      </c>
      <c r="B2072" s="59" t="s">
        <v>757</v>
      </c>
      <c r="C2072" s="59" t="s">
        <v>147</v>
      </c>
      <c r="D2072" s="59" t="s">
        <v>149</v>
      </c>
      <c r="E2072" s="59" t="s">
        <v>860</v>
      </c>
      <c r="F2072" s="59" t="s">
        <v>69</v>
      </c>
      <c r="G2072" s="61">
        <v>4870.2</v>
      </c>
      <c r="H2072" s="61">
        <f>H2073</f>
        <v>4883.4605799999999</v>
      </c>
      <c r="I2072" s="61">
        <f t="shared" ref="I2072:J2072" si="955">I2073</f>
        <v>4883.4462599999997</v>
      </c>
      <c r="J2072" s="61">
        <f t="shared" si="955"/>
        <v>4883.4462599999997</v>
      </c>
      <c r="K2072" s="61">
        <f t="shared" si="942"/>
        <v>100.27198595540223</v>
      </c>
      <c r="L2072" s="61">
        <f t="shared" si="943"/>
        <v>99.999706765320099</v>
      </c>
    </row>
    <row r="2073" spans="1:12" ht="15">
      <c r="A2073" s="58" t="s">
        <v>505</v>
      </c>
      <c r="B2073" s="59" t="s">
        <v>757</v>
      </c>
      <c r="C2073" s="59" t="s">
        <v>147</v>
      </c>
      <c r="D2073" s="59" t="s">
        <v>149</v>
      </c>
      <c r="E2073" s="59" t="s">
        <v>860</v>
      </c>
      <c r="F2073" s="59" t="s">
        <v>506</v>
      </c>
      <c r="G2073" s="61">
        <v>4870.2</v>
      </c>
      <c r="H2073" s="61">
        <v>4883.4605799999999</v>
      </c>
      <c r="I2073" s="61">
        <v>4883.4462599999997</v>
      </c>
      <c r="J2073" s="61">
        <v>4883.4462599999997</v>
      </c>
      <c r="K2073" s="61">
        <f t="shared" si="942"/>
        <v>100.27198595540223</v>
      </c>
      <c r="L2073" s="61">
        <f t="shared" si="943"/>
        <v>99.999706765320099</v>
      </c>
    </row>
    <row r="2074" spans="1:12" ht="30">
      <c r="A2074" s="58" t="s">
        <v>861</v>
      </c>
      <c r="B2074" s="59" t="s">
        <v>757</v>
      </c>
      <c r="C2074" s="59" t="s">
        <v>147</v>
      </c>
      <c r="D2074" s="59" t="s">
        <v>149</v>
      </c>
      <c r="E2074" s="59" t="s">
        <v>862</v>
      </c>
      <c r="F2074" s="60" t="s">
        <v>0</v>
      </c>
      <c r="G2074" s="61">
        <v>10674</v>
      </c>
      <c r="H2074" s="61">
        <f>H2075+H2077</f>
        <v>10673.975</v>
      </c>
      <c r="I2074" s="61">
        <f t="shared" ref="I2074:J2074" si="956">I2075+I2077</f>
        <v>10673.975</v>
      </c>
      <c r="J2074" s="61">
        <f t="shared" si="956"/>
        <v>10673.975</v>
      </c>
      <c r="K2074" s="61">
        <f t="shared" si="942"/>
        <v>99.99976578602211</v>
      </c>
      <c r="L2074" s="61">
        <f t="shared" si="943"/>
        <v>100</v>
      </c>
    </row>
    <row r="2075" spans="1:12" ht="30">
      <c r="A2075" s="58" t="s">
        <v>64</v>
      </c>
      <c r="B2075" s="59" t="s">
        <v>757</v>
      </c>
      <c r="C2075" s="59" t="s">
        <v>147</v>
      </c>
      <c r="D2075" s="59" t="s">
        <v>149</v>
      </c>
      <c r="E2075" s="59" t="s">
        <v>862</v>
      </c>
      <c r="F2075" s="59" t="s">
        <v>65</v>
      </c>
      <c r="G2075" s="61">
        <v>138.1</v>
      </c>
      <c r="H2075" s="61">
        <f>H2076</f>
        <v>136.38466</v>
      </c>
      <c r="I2075" s="61">
        <f t="shared" ref="I2075:J2075" si="957">I2076</f>
        <v>136.38466</v>
      </c>
      <c r="J2075" s="61">
        <f t="shared" si="957"/>
        <v>136.38466</v>
      </c>
      <c r="K2075" s="61">
        <f t="shared" si="942"/>
        <v>98.757900072411303</v>
      </c>
      <c r="L2075" s="61">
        <f t="shared" si="943"/>
        <v>100</v>
      </c>
    </row>
    <row r="2076" spans="1:12" ht="30">
      <c r="A2076" s="58" t="s">
        <v>66</v>
      </c>
      <c r="B2076" s="59" t="s">
        <v>757</v>
      </c>
      <c r="C2076" s="59" t="s">
        <v>147</v>
      </c>
      <c r="D2076" s="59" t="s">
        <v>149</v>
      </c>
      <c r="E2076" s="59" t="s">
        <v>862</v>
      </c>
      <c r="F2076" s="59" t="s">
        <v>67</v>
      </c>
      <c r="G2076" s="61">
        <v>138.1</v>
      </c>
      <c r="H2076" s="61">
        <v>136.38466</v>
      </c>
      <c r="I2076" s="61">
        <v>136.38466</v>
      </c>
      <c r="J2076" s="61">
        <v>136.38466</v>
      </c>
      <c r="K2076" s="61">
        <f t="shared" si="942"/>
        <v>98.757900072411303</v>
      </c>
      <c r="L2076" s="61">
        <f t="shared" si="943"/>
        <v>100</v>
      </c>
    </row>
    <row r="2077" spans="1:12" ht="15">
      <c r="A2077" s="58" t="s">
        <v>68</v>
      </c>
      <c r="B2077" s="59" t="s">
        <v>757</v>
      </c>
      <c r="C2077" s="59" t="s">
        <v>147</v>
      </c>
      <c r="D2077" s="59" t="s">
        <v>149</v>
      </c>
      <c r="E2077" s="59" t="s">
        <v>862</v>
      </c>
      <c r="F2077" s="59" t="s">
        <v>69</v>
      </c>
      <c r="G2077" s="61">
        <v>10535.9</v>
      </c>
      <c r="H2077" s="61">
        <f>H2078</f>
        <v>10537.590340000001</v>
      </c>
      <c r="I2077" s="61">
        <f t="shared" ref="I2077:J2077" si="958">I2078</f>
        <v>10537.590340000001</v>
      </c>
      <c r="J2077" s="61">
        <f t="shared" si="958"/>
        <v>10537.590340000001</v>
      </c>
      <c r="K2077" s="61">
        <f t="shared" si="942"/>
        <v>100.01604362228191</v>
      </c>
      <c r="L2077" s="61">
        <f t="shared" si="943"/>
        <v>100</v>
      </c>
    </row>
    <row r="2078" spans="1:12" ht="15">
      <c r="A2078" s="58" t="s">
        <v>505</v>
      </c>
      <c r="B2078" s="59" t="s">
        <v>757</v>
      </c>
      <c r="C2078" s="59" t="s">
        <v>147</v>
      </c>
      <c r="D2078" s="59" t="s">
        <v>149</v>
      </c>
      <c r="E2078" s="59" t="s">
        <v>862</v>
      </c>
      <c r="F2078" s="59" t="s">
        <v>506</v>
      </c>
      <c r="G2078" s="61">
        <v>10535.9</v>
      </c>
      <c r="H2078" s="61">
        <v>10537.590340000001</v>
      </c>
      <c r="I2078" s="61">
        <v>10537.590340000001</v>
      </c>
      <c r="J2078" s="61">
        <v>10537.590340000001</v>
      </c>
      <c r="K2078" s="61">
        <f t="shared" si="942"/>
        <v>100.01604362228191</v>
      </c>
      <c r="L2078" s="61">
        <f t="shared" si="943"/>
        <v>100</v>
      </c>
    </row>
    <row r="2079" spans="1:12" ht="45">
      <c r="A2079" s="58" t="s">
        <v>863</v>
      </c>
      <c r="B2079" s="59" t="s">
        <v>757</v>
      </c>
      <c r="C2079" s="59" t="s">
        <v>147</v>
      </c>
      <c r="D2079" s="59" t="s">
        <v>149</v>
      </c>
      <c r="E2079" s="59" t="s">
        <v>864</v>
      </c>
      <c r="F2079" s="60" t="s">
        <v>0</v>
      </c>
      <c r="G2079" s="61">
        <v>996.5</v>
      </c>
      <c r="H2079" s="61">
        <f>H2080+H2082</f>
        <v>996.52499999999998</v>
      </c>
      <c r="I2079" s="61">
        <f t="shared" ref="I2079:J2079" si="959">I2080+I2082</f>
        <v>990.54690000000005</v>
      </c>
      <c r="J2079" s="61">
        <f t="shared" si="959"/>
        <v>990.54647</v>
      </c>
      <c r="K2079" s="61">
        <f t="shared" si="942"/>
        <v>99.402555945810334</v>
      </c>
      <c r="L2079" s="61">
        <f t="shared" si="943"/>
        <v>99.400062216201306</v>
      </c>
    </row>
    <row r="2080" spans="1:12" ht="30">
      <c r="A2080" s="58" t="s">
        <v>64</v>
      </c>
      <c r="B2080" s="59" t="s">
        <v>757</v>
      </c>
      <c r="C2080" s="59" t="s">
        <v>147</v>
      </c>
      <c r="D2080" s="59" t="s">
        <v>149</v>
      </c>
      <c r="E2080" s="59" t="s">
        <v>864</v>
      </c>
      <c r="F2080" s="59" t="s">
        <v>65</v>
      </c>
      <c r="G2080" s="61">
        <v>11.5</v>
      </c>
      <c r="H2080" s="61">
        <f>H2081</f>
        <v>11.525</v>
      </c>
      <c r="I2080" s="61">
        <f t="shared" ref="I2080:J2080" si="960">I2081</f>
        <v>11.244899999999999</v>
      </c>
      <c r="J2080" s="61">
        <f t="shared" si="960"/>
        <v>11.24447</v>
      </c>
      <c r="K2080" s="61">
        <f t="shared" si="942"/>
        <v>97.777999999999992</v>
      </c>
      <c r="L2080" s="61">
        <f t="shared" si="943"/>
        <v>97.565900216919729</v>
      </c>
    </row>
    <row r="2081" spans="1:12" ht="30">
      <c r="A2081" s="58" t="s">
        <v>66</v>
      </c>
      <c r="B2081" s="59" t="s">
        <v>757</v>
      </c>
      <c r="C2081" s="59" t="s">
        <v>147</v>
      </c>
      <c r="D2081" s="59" t="s">
        <v>149</v>
      </c>
      <c r="E2081" s="59" t="s">
        <v>864</v>
      </c>
      <c r="F2081" s="59" t="s">
        <v>67</v>
      </c>
      <c r="G2081" s="61">
        <v>11.5</v>
      </c>
      <c r="H2081" s="61">
        <v>11.525</v>
      </c>
      <c r="I2081" s="61">
        <v>11.244899999999999</v>
      </c>
      <c r="J2081" s="61">
        <v>11.24447</v>
      </c>
      <c r="K2081" s="61">
        <f t="shared" si="942"/>
        <v>97.777999999999992</v>
      </c>
      <c r="L2081" s="61">
        <f t="shared" si="943"/>
        <v>97.565900216919729</v>
      </c>
    </row>
    <row r="2082" spans="1:12" ht="15">
      <c r="A2082" s="58" t="s">
        <v>68</v>
      </c>
      <c r="B2082" s="59" t="s">
        <v>757</v>
      </c>
      <c r="C2082" s="59" t="s">
        <v>147</v>
      </c>
      <c r="D2082" s="59" t="s">
        <v>149</v>
      </c>
      <c r="E2082" s="59" t="s">
        <v>864</v>
      </c>
      <c r="F2082" s="59" t="s">
        <v>69</v>
      </c>
      <c r="G2082" s="61">
        <v>985</v>
      </c>
      <c r="H2082" s="61">
        <f>H2083</f>
        <v>985</v>
      </c>
      <c r="I2082" s="61">
        <f t="shared" ref="I2082:J2082" si="961">I2083</f>
        <v>979.30200000000002</v>
      </c>
      <c r="J2082" s="61">
        <f t="shared" si="961"/>
        <v>979.30200000000002</v>
      </c>
      <c r="K2082" s="61">
        <f t="shared" si="942"/>
        <v>99.421522842639604</v>
      </c>
      <c r="L2082" s="61">
        <f t="shared" si="943"/>
        <v>99.421522842639604</v>
      </c>
    </row>
    <row r="2083" spans="1:12" ht="15">
      <c r="A2083" s="58" t="s">
        <v>505</v>
      </c>
      <c r="B2083" s="59" t="s">
        <v>757</v>
      </c>
      <c r="C2083" s="59" t="s">
        <v>147</v>
      </c>
      <c r="D2083" s="59" t="s">
        <v>149</v>
      </c>
      <c r="E2083" s="59" t="s">
        <v>864</v>
      </c>
      <c r="F2083" s="59" t="s">
        <v>506</v>
      </c>
      <c r="G2083" s="61">
        <v>985</v>
      </c>
      <c r="H2083" s="61">
        <v>985</v>
      </c>
      <c r="I2083" s="61">
        <v>979.30200000000002</v>
      </c>
      <c r="J2083" s="61">
        <v>979.30200000000002</v>
      </c>
      <c r="K2083" s="61">
        <f t="shared" si="942"/>
        <v>99.421522842639604</v>
      </c>
      <c r="L2083" s="61">
        <f t="shared" si="943"/>
        <v>99.421522842639604</v>
      </c>
    </row>
    <row r="2084" spans="1:12" ht="90">
      <c r="A2084" s="58" t="s">
        <v>865</v>
      </c>
      <c r="B2084" s="59" t="s">
        <v>757</v>
      </c>
      <c r="C2084" s="59" t="s">
        <v>147</v>
      </c>
      <c r="D2084" s="59" t="s">
        <v>149</v>
      </c>
      <c r="E2084" s="59" t="s">
        <v>866</v>
      </c>
      <c r="F2084" s="60" t="s">
        <v>0</v>
      </c>
      <c r="G2084" s="61">
        <v>355.9</v>
      </c>
      <c r="H2084" s="61">
        <f>H2085+H2087</f>
        <v>355.89839999999998</v>
      </c>
      <c r="I2084" s="61">
        <f t="shared" ref="I2084:J2084" si="962">I2085+I2087</f>
        <v>355.86</v>
      </c>
      <c r="J2084" s="61">
        <f t="shared" si="962"/>
        <v>355.85919999999999</v>
      </c>
      <c r="K2084" s="61">
        <f t="shared" si="942"/>
        <v>99.988536105647654</v>
      </c>
      <c r="L2084" s="61">
        <f t="shared" si="943"/>
        <v>99.988985620615324</v>
      </c>
    </row>
    <row r="2085" spans="1:12" ht="30">
      <c r="A2085" s="58" t="s">
        <v>64</v>
      </c>
      <c r="B2085" s="59" t="s">
        <v>757</v>
      </c>
      <c r="C2085" s="59" t="s">
        <v>147</v>
      </c>
      <c r="D2085" s="59" t="s">
        <v>149</v>
      </c>
      <c r="E2085" s="59" t="s">
        <v>866</v>
      </c>
      <c r="F2085" s="59" t="s">
        <v>65</v>
      </c>
      <c r="G2085" s="61">
        <v>3.9</v>
      </c>
      <c r="H2085" s="61">
        <f>H2086</f>
        <v>3.8984000000000001</v>
      </c>
      <c r="I2085" s="61">
        <f t="shared" ref="I2085:J2085" si="963">I2086</f>
        <v>3.86</v>
      </c>
      <c r="J2085" s="61">
        <f t="shared" si="963"/>
        <v>3.8592</v>
      </c>
      <c r="K2085" s="61">
        <f t="shared" si="942"/>
        <v>98.953846153846158</v>
      </c>
      <c r="L2085" s="61">
        <f t="shared" si="943"/>
        <v>98.994459265339614</v>
      </c>
    </row>
    <row r="2086" spans="1:12" ht="30">
      <c r="A2086" s="58" t="s">
        <v>66</v>
      </c>
      <c r="B2086" s="59" t="s">
        <v>757</v>
      </c>
      <c r="C2086" s="59" t="s">
        <v>147</v>
      </c>
      <c r="D2086" s="59" t="s">
        <v>149</v>
      </c>
      <c r="E2086" s="59" t="s">
        <v>866</v>
      </c>
      <c r="F2086" s="59" t="s">
        <v>67</v>
      </c>
      <c r="G2086" s="61">
        <v>3.9</v>
      </c>
      <c r="H2086" s="61">
        <v>3.8984000000000001</v>
      </c>
      <c r="I2086" s="61">
        <v>3.86</v>
      </c>
      <c r="J2086" s="61">
        <v>3.8592</v>
      </c>
      <c r="K2086" s="61">
        <f t="shared" si="942"/>
        <v>98.953846153846158</v>
      </c>
      <c r="L2086" s="61">
        <f t="shared" si="943"/>
        <v>98.994459265339614</v>
      </c>
    </row>
    <row r="2087" spans="1:12" ht="15">
      <c r="A2087" s="58" t="s">
        <v>68</v>
      </c>
      <c r="B2087" s="59" t="s">
        <v>757</v>
      </c>
      <c r="C2087" s="59" t="s">
        <v>147</v>
      </c>
      <c r="D2087" s="59" t="s">
        <v>149</v>
      </c>
      <c r="E2087" s="59" t="s">
        <v>866</v>
      </c>
      <c r="F2087" s="59" t="s">
        <v>69</v>
      </c>
      <c r="G2087" s="61">
        <v>352</v>
      </c>
      <c r="H2087" s="61">
        <f>H2088</f>
        <v>352</v>
      </c>
      <c r="I2087" s="61">
        <f t="shared" ref="I2087:J2087" si="964">I2088</f>
        <v>352</v>
      </c>
      <c r="J2087" s="61">
        <f t="shared" si="964"/>
        <v>352</v>
      </c>
      <c r="K2087" s="61">
        <f t="shared" si="942"/>
        <v>100</v>
      </c>
      <c r="L2087" s="61">
        <f t="shared" si="943"/>
        <v>100</v>
      </c>
    </row>
    <row r="2088" spans="1:12" ht="15">
      <c r="A2088" s="58" t="s">
        <v>505</v>
      </c>
      <c r="B2088" s="59" t="s">
        <v>757</v>
      </c>
      <c r="C2088" s="59" t="s">
        <v>147</v>
      </c>
      <c r="D2088" s="59" t="s">
        <v>149</v>
      </c>
      <c r="E2088" s="59" t="s">
        <v>866</v>
      </c>
      <c r="F2088" s="59" t="s">
        <v>506</v>
      </c>
      <c r="G2088" s="61">
        <v>352</v>
      </c>
      <c r="H2088" s="61">
        <v>352</v>
      </c>
      <c r="I2088" s="61">
        <v>352</v>
      </c>
      <c r="J2088" s="61">
        <v>352</v>
      </c>
      <c r="K2088" s="61">
        <f t="shared" si="942"/>
        <v>100</v>
      </c>
      <c r="L2088" s="61">
        <f t="shared" si="943"/>
        <v>100</v>
      </c>
    </row>
    <row r="2089" spans="1:12" ht="60">
      <c r="A2089" s="58" t="s">
        <v>867</v>
      </c>
      <c r="B2089" s="59" t="s">
        <v>757</v>
      </c>
      <c r="C2089" s="59" t="s">
        <v>147</v>
      </c>
      <c r="D2089" s="59" t="s">
        <v>149</v>
      </c>
      <c r="E2089" s="59" t="s">
        <v>868</v>
      </c>
      <c r="F2089" s="60" t="s">
        <v>0</v>
      </c>
      <c r="G2089" s="61">
        <v>18063.099999999999</v>
      </c>
      <c r="H2089" s="61">
        <f>H2090+H2092</f>
        <v>266.01400000000001</v>
      </c>
      <c r="I2089" s="61">
        <f t="shared" ref="I2089:J2089" si="965">I2090+I2092</f>
        <v>262.46751</v>
      </c>
      <c r="J2089" s="61">
        <f t="shared" si="965"/>
        <v>262.46751</v>
      </c>
      <c r="K2089" s="61">
        <f t="shared" si="942"/>
        <v>1.4530590540937049</v>
      </c>
      <c r="L2089" s="61">
        <f t="shared" si="943"/>
        <v>98.666803250956718</v>
      </c>
    </row>
    <row r="2090" spans="1:12" ht="30">
      <c r="A2090" s="58" t="s">
        <v>64</v>
      </c>
      <c r="B2090" s="59" t="s">
        <v>757</v>
      </c>
      <c r="C2090" s="59" t="s">
        <v>147</v>
      </c>
      <c r="D2090" s="59" t="s">
        <v>149</v>
      </c>
      <c r="E2090" s="59" t="s">
        <v>868</v>
      </c>
      <c r="F2090" s="59" t="s">
        <v>65</v>
      </c>
      <c r="G2090" s="61">
        <v>311.89999999999998</v>
      </c>
      <c r="H2090" s="61">
        <f>H2091</f>
        <v>266.01400000000001</v>
      </c>
      <c r="I2090" s="61">
        <f t="shared" ref="I2090:J2090" si="966">I2091</f>
        <v>262.46751</v>
      </c>
      <c r="J2090" s="61">
        <f t="shared" si="966"/>
        <v>262.46751</v>
      </c>
      <c r="K2090" s="61">
        <f t="shared" si="942"/>
        <v>84.151173453029827</v>
      </c>
      <c r="L2090" s="61">
        <f t="shared" si="943"/>
        <v>98.666803250956718</v>
      </c>
    </row>
    <row r="2091" spans="1:12" ht="30">
      <c r="A2091" s="58" t="s">
        <v>66</v>
      </c>
      <c r="B2091" s="59" t="s">
        <v>757</v>
      </c>
      <c r="C2091" s="59" t="s">
        <v>147</v>
      </c>
      <c r="D2091" s="59" t="s">
        <v>149</v>
      </c>
      <c r="E2091" s="59" t="s">
        <v>868</v>
      </c>
      <c r="F2091" s="59" t="s">
        <v>67</v>
      </c>
      <c r="G2091" s="61">
        <v>311.89999999999998</v>
      </c>
      <c r="H2091" s="61">
        <v>266.01400000000001</v>
      </c>
      <c r="I2091" s="61">
        <v>262.46751</v>
      </c>
      <c r="J2091" s="61">
        <v>262.46751</v>
      </c>
      <c r="K2091" s="61">
        <f t="shared" si="942"/>
        <v>84.151173453029827</v>
      </c>
      <c r="L2091" s="61">
        <f t="shared" si="943"/>
        <v>98.666803250956718</v>
      </c>
    </row>
    <row r="2092" spans="1:12" ht="15">
      <c r="A2092" s="58" t="s">
        <v>68</v>
      </c>
      <c r="B2092" s="59" t="s">
        <v>757</v>
      </c>
      <c r="C2092" s="59" t="s">
        <v>147</v>
      </c>
      <c r="D2092" s="59" t="s">
        <v>149</v>
      </c>
      <c r="E2092" s="59" t="s">
        <v>868</v>
      </c>
      <c r="F2092" s="59" t="s">
        <v>69</v>
      </c>
      <c r="G2092" s="61">
        <v>17751.2</v>
      </c>
      <c r="H2092" s="61">
        <f>H2093</f>
        <v>0</v>
      </c>
      <c r="I2092" s="61">
        <f t="shared" ref="I2092:J2092" si="967">I2093</f>
        <v>0</v>
      </c>
      <c r="J2092" s="61">
        <f t="shared" si="967"/>
        <v>0</v>
      </c>
      <c r="K2092" s="61">
        <f t="shared" si="942"/>
        <v>0</v>
      </c>
      <c r="L2092" s="61">
        <v>0</v>
      </c>
    </row>
    <row r="2093" spans="1:12" ht="30">
      <c r="A2093" s="58" t="s">
        <v>80</v>
      </c>
      <c r="B2093" s="59" t="s">
        <v>757</v>
      </c>
      <c r="C2093" s="59" t="s">
        <v>147</v>
      </c>
      <c r="D2093" s="59" t="s">
        <v>149</v>
      </c>
      <c r="E2093" s="59" t="s">
        <v>868</v>
      </c>
      <c r="F2093" s="59" t="s">
        <v>81</v>
      </c>
      <c r="G2093" s="61">
        <v>17751.2</v>
      </c>
      <c r="H2093" s="61">
        <v>0</v>
      </c>
      <c r="I2093" s="61">
        <v>0</v>
      </c>
      <c r="J2093" s="61">
        <v>0</v>
      </c>
      <c r="K2093" s="61">
        <f t="shared" si="942"/>
        <v>0</v>
      </c>
      <c r="L2093" s="61">
        <v>0</v>
      </c>
    </row>
    <row r="2094" spans="1:12" ht="45">
      <c r="A2094" s="58" t="s">
        <v>869</v>
      </c>
      <c r="B2094" s="59" t="s">
        <v>757</v>
      </c>
      <c r="C2094" s="59" t="s">
        <v>147</v>
      </c>
      <c r="D2094" s="59" t="s">
        <v>149</v>
      </c>
      <c r="E2094" s="59" t="s">
        <v>870</v>
      </c>
      <c r="F2094" s="60" t="s">
        <v>0</v>
      </c>
      <c r="G2094" s="61">
        <v>345681.8</v>
      </c>
      <c r="H2094" s="61">
        <f>H2095</f>
        <v>345681.8</v>
      </c>
      <c r="I2094" s="61">
        <f t="shared" ref="I2094:J2095" si="968">I2095</f>
        <v>345681.8</v>
      </c>
      <c r="J2094" s="61">
        <f t="shared" si="968"/>
        <v>343969.23726000002</v>
      </c>
      <c r="K2094" s="61">
        <f t="shared" si="942"/>
        <v>99.504584059675707</v>
      </c>
      <c r="L2094" s="61">
        <f t="shared" si="943"/>
        <v>99.504584059675707</v>
      </c>
    </row>
    <row r="2095" spans="1:12" ht="15">
      <c r="A2095" s="58" t="s">
        <v>26</v>
      </c>
      <c r="B2095" s="59" t="s">
        <v>757</v>
      </c>
      <c r="C2095" s="59" t="s">
        <v>147</v>
      </c>
      <c r="D2095" s="59" t="s">
        <v>149</v>
      </c>
      <c r="E2095" s="59" t="s">
        <v>870</v>
      </c>
      <c r="F2095" s="59" t="s">
        <v>27</v>
      </c>
      <c r="G2095" s="61">
        <v>345681.8</v>
      </c>
      <c r="H2095" s="61">
        <f>H2096</f>
        <v>345681.8</v>
      </c>
      <c r="I2095" s="61">
        <f t="shared" si="968"/>
        <v>345681.8</v>
      </c>
      <c r="J2095" s="61">
        <f t="shared" si="968"/>
        <v>343969.23726000002</v>
      </c>
      <c r="K2095" s="61">
        <f t="shared" si="942"/>
        <v>99.504584059675707</v>
      </c>
      <c r="L2095" s="61">
        <f t="shared" si="943"/>
        <v>99.504584059675707</v>
      </c>
    </row>
    <row r="2096" spans="1:12" ht="15">
      <c r="A2096" s="58" t="s">
        <v>28</v>
      </c>
      <c r="B2096" s="59" t="s">
        <v>757</v>
      </c>
      <c r="C2096" s="59" t="s">
        <v>147</v>
      </c>
      <c r="D2096" s="59" t="s">
        <v>149</v>
      </c>
      <c r="E2096" s="59" t="s">
        <v>870</v>
      </c>
      <c r="F2096" s="59" t="s">
        <v>29</v>
      </c>
      <c r="G2096" s="61">
        <v>345681.8</v>
      </c>
      <c r="H2096" s="61">
        <v>345681.8</v>
      </c>
      <c r="I2096" s="61">
        <v>345681.8</v>
      </c>
      <c r="J2096" s="61">
        <v>343969.23726000002</v>
      </c>
      <c r="K2096" s="61">
        <f t="shared" si="942"/>
        <v>99.504584059675707</v>
      </c>
      <c r="L2096" s="61">
        <f t="shared" si="943"/>
        <v>99.504584059675707</v>
      </c>
    </row>
    <row r="2097" spans="1:12" ht="60">
      <c r="A2097" s="58" t="s">
        <v>871</v>
      </c>
      <c r="B2097" s="59" t="s">
        <v>757</v>
      </c>
      <c r="C2097" s="59" t="s">
        <v>147</v>
      </c>
      <c r="D2097" s="59" t="s">
        <v>149</v>
      </c>
      <c r="E2097" s="59" t="s">
        <v>872</v>
      </c>
      <c r="F2097" s="60" t="s">
        <v>0</v>
      </c>
      <c r="G2097" s="61">
        <v>7720.2</v>
      </c>
      <c r="H2097" s="61">
        <f>H2098</f>
        <v>7720.2</v>
      </c>
      <c r="I2097" s="61">
        <f t="shared" ref="I2097:J2098" si="969">I2098</f>
        <v>7720.2</v>
      </c>
      <c r="J2097" s="61">
        <f t="shared" si="969"/>
        <v>7292.6720800000003</v>
      </c>
      <c r="K2097" s="61">
        <f t="shared" si="942"/>
        <v>94.46221704100931</v>
      </c>
      <c r="L2097" s="61">
        <f t="shared" si="943"/>
        <v>94.46221704100931</v>
      </c>
    </row>
    <row r="2098" spans="1:12" ht="15">
      <c r="A2098" s="58" t="s">
        <v>26</v>
      </c>
      <c r="B2098" s="59" t="s">
        <v>757</v>
      </c>
      <c r="C2098" s="59" t="s">
        <v>147</v>
      </c>
      <c r="D2098" s="59" t="s">
        <v>149</v>
      </c>
      <c r="E2098" s="59" t="s">
        <v>872</v>
      </c>
      <c r="F2098" s="59" t="s">
        <v>27</v>
      </c>
      <c r="G2098" s="61">
        <v>7720.2</v>
      </c>
      <c r="H2098" s="61">
        <f>H2099</f>
        <v>7720.2</v>
      </c>
      <c r="I2098" s="61">
        <f t="shared" si="969"/>
        <v>7720.2</v>
      </c>
      <c r="J2098" s="61">
        <f t="shared" si="969"/>
        <v>7292.6720800000003</v>
      </c>
      <c r="K2098" s="61">
        <f t="shared" si="942"/>
        <v>94.46221704100931</v>
      </c>
      <c r="L2098" s="61">
        <f t="shared" si="943"/>
        <v>94.46221704100931</v>
      </c>
    </row>
    <row r="2099" spans="1:12" ht="15">
      <c r="A2099" s="58" t="s">
        <v>202</v>
      </c>
      <c r="B2099" s="59" t="s">
        <v>757</v>
      </c>
      <c r="C2099" s="59" t="s">
        <v>147</v>
      </c>
      <c r="D2099" s="59" t="s">
        <v>149</v>
      </c>
      <c r="E2099" s="59" t="s">
        <v>872</v>
      </c>
      <c r="F2099" s="59" t="s">
        <v>203</v>
      </c>
      <c r="G2099" s="61">
        <v>7720.2</v>
      </c>
      <c r="H2099" s="61">
        <v>7720.2</v>
      </c>
      <c r="I2099" s="61">
        <v>7720.2</v>
      </c>
      <c r="J2099" s="61">
        <v>7292.6720800000003</v>
      </c>
      <c r="K2099" s="61">
        <f t="shared" si="942"/>
        <v>94.46221704100931</v>
      </c>
      <c r="L2099" s="61">
        <f t="shared" si="943"/>
        <v>94.46221704100931</v>
      </c>
    </row>
    <row r="2100" spans="1:12" ht="30">
      <c r="A2100" s="58" t="s">
        <v>797</v>
      </c>
      <c r="B2100" s="59" t="s">
        <v>757</v>
      </c>
      <c r="C2100" s="59" t="s">
        <v>147</v>
      </c>
      <c r="D2100" s="59" t="s">
        <v>149</v>
      </c>
      <c r="E2100" s="59" t="s">
        <v>798</v>
      </c>
      <c r="F2100" s="60" t="s">
        <v>0</v>
      </c>
      <c r="G2100" s="61">
        <v>10747.5</v>
      </c>
      <c r="H2100" s="61">
        <f>H2101</f>
        <v>10747.453</v>
      </c>
      <c r="I2100" s="61">
        <f t="shared" ref="I2100:J2100" si="970">I2101</f>
        <v>10747.442360000001</v>
      </c>
      <c r="J2100" s="61">
        <f t="shared" si="970"/>
        <v>10747.442360000001</v>
      </c>
      <c r="K2100" s="61">
        <f t="shared" si="942"/>
        <v>99.999463689230055</v>
      </c>
      <c r="L2100" s="61">
        <f t="shared" si="943"/>
        <v>99.999900999799678</v>
      </c>
    </row>
    <row r="2101" spans="1:12" ht="90">
      <c r="A2101" s="58" t="s">
        <v>873</v>
      </c>
      <c r="B2101" s="59" t="s">
        <v>757</v>
      </c>
      <c r="C2101" s="59" t="s">
        <v>147</v>
      </c>
      <c r="D2101" s="59" t="s">
        <v>149</v>
      </c>
      <c r="E2101" s="59" t="s">
        <v>874</v>
      </c>
      <c r="F2101" s="60" t="s">
        <v>0</v>
      </c>
      <c r="G2101" s="61">
        <v>10747.5</v>
      </c>
      <c r="H2101" s="61">
        <f>H2102+H2104</f>
        <v>10747.453</v>
      </c>
      <c r="I2101" s="61">
        <f t="shared" ref="I2101:J2101" si="971">I2102+I2104</f>
        <v>10747.442360000001</v>
      </c>
      <c r="J2101" s="61">
        <f t="shared" si="971"/>
        <v>10747.442360000001</v>
      </c>
      <c r="K2101" s="61">
        <f t="shared" si="942"/>
        <v>99.999463689230055</v>
      </c>
      <c r="L2101" s="61">
        <f t="shared" si="943"/>
        <v>99.999900999799678</v>
      </c>
    </row>
    <row r="2102" spans="1:12" ht="30">
      <c r="A2102" s="58" t="s">
        <v>64</v>
      </c>
      <c r="B2102" s="59" t="s">
        <v>757</v>
      </c>
      <c r="C2102" s="59" t="s">
        <v>147</v>
      </c>
      <c r="D2102" s="59" t="s">
        <v>149</v>
      </c>
      <c r="E2102" s="59" t="s">
        <v>874</v>
      </c>
      <c r="F2102" s="59" t="s">
        <v>65</v>
      </c>
      <c r="G2102" s="61">
        <v>156.9</v>
      </c>
      <c r="H2102" s="61">
        <f>H2103</f>
        <v>160.22300000000001</v>
      </c>
      <c r="I2102" s="61">
        <f t="shared" ref="I2102:J2102" si="972">I2103</f>
        <v>160.22291999999999</v>
      </c>
      <c r="J2102" s="61">
        <f t="shared" si="972"/>
        <v>160.22291999999999</v>
      </c>
      <c r="K2102" s="61">
        <f t="shared" si="942"/>
        <v>102.1178585086042</v>
      </c>
      <c r="L2102" s="61">
        <f t="shared" si="943"/>
        <v>99.999950069590497</v>
      </c>
    </row>
    <row r="2103" spans="1:12" ht="30">
      <c r="A2103" s="58" t="s">
        <v>66</v>
      </c>
      <c r="B2103" s="59" t="s">
        <v>757</v>
      </c>
      <c r="C2103" s="59" t="s">
        <v>147</v>
      </c>
      <c r="D2103" s="59" t="s">
        <v>149</v>
      </c>
      <c r="E2103" s="59" t="s">
        <v>874</v>
      </c>
      <c r="F2103" s="59" t="s">
        <v>67</v>
      </c>
      <c r="G2103" s="61">
        <v>156.9</v>
      </c>
      <c r="H2103" s="61">
        <v>160.22300000000001</v>
      </c>
      <c r="I2103" s="61">
        <v>160.22291999999999</v>
      </c>
      <c r="J2103" s="61">
        <v>160.22291999999999</v>
      </c>
      <c r="K2103" s="61">
        <f t="shared" si="942"/>
        <v>102.1178585086042</v>
      </c>
      <c r="L2103" s="61">
        <f t="shared" si="943"/>
        <v>99.999950069590497</v>
      </c>
    </row>
    <row r="2104" spans="1:12" ht="15">
      <c r="A2104" s="58" t="s">
        <v>68</v>
      </c>
      <c r="B2104" s="59" t="s">
        <v>757</v>
      </c>
      <c r="C2104" s="59" t="s">
        <v>147</v>
      </c>
      <c r="D2104" s="59" t="s">
        <v>149</v>
      </c>
      <c r="E2104" s="59" t="s">
        <v>874</v>
      </c>
      <c r="F2104" s="59" t="s">
        <v>69</v>
      </c>
      <c r="G2104" s="61">
        <v>10590.6</v>
      </c>
      <c r="H2104" s="61">
        <f>H2105</f>
        <v>10587.23</v>
      </c>
      <c r="I2104" s="61">
        <f t="shared" ref="I2104:J2104" si="973">I2105</f>
        <v>10587.219440000001</v>
      </c>
      <c r="J2104" s="61">
        <f t="shared" si="973"/>
        <v>10587.219440000001</v>
      </c>
      <c r="K2104" s="61">
        <f t="shared" si="942"/>
        <v>99.968079617774251</v>
      </c>
      <c r="L2104" s="61">
        <f t="shared" si="943"/>
        <v>99.999900257196657</v>
      </c>
    </row>
    <row r="2105" spans="1:12" ht="30">
      <c r="A2105" s="58" t="s">
        <v>80</v>
      </c>
      <c r="B2105" s="59" t="s">
        <v>757</v>
      </c>
      <c r="C2105" s="59" t="s">
        <v>147</v>
      </c>
      <c r="D2105" s="59" t="s">
        <v>149</v>
      </c>
      <c r="E2105" s="59" t="s">
        <v>874</v>
      </c>
      <c r="F2105" s="59" t="s">
        <v>81</v>
      </c>
      <c r="G2105" s="61">
        <v>10590.6</v>
      </c>
      <c r="H2105" s="61">
        <v>10587.23</v>
      </c>
      <c r="I2105" s="61">
        <v>10587.219440000001</v>
      </c>
      <c r="J2105" s="61">
        <v>10587.219440000001</v>
      </c>
      <c r="K2105" s="61">
        <f t="shared" si="942"/>
        <v>99.968079617774251</v>
      </c>
      <c r="L2105" s="61">
        <f t="shared" si="943"/>
        <v>99.999900257196657</v>
      </c>
    </row>
    <row r="2106" spans="1:12" ht="60">
      <c r="A2106" s="58" t="s">
        <v>20</v>
      </c>
      <c r="B2106" s="59" t="s">
        <v>757</v>
      </c>
      <c r="C2106" s="59" t="s">
        <v>147</v>
      </c>
      <c r="D2106" s="59" t="s">
        <v>149</v>
      </c>
      <c r="E2106" s="59" t="s">
        <v>21</v>
      </c>
      <c r="F2106" s="60" t="s">
        <v>0</v>
      </c>
      <c r="G2106" s="61">
        <v>4000</v>
      </c>
      <c r="H2106" s="61">
        <f>H2107</f>
        <v>4000</v>
      </c>
      <c r="I2106" s="61">
        <f t="shared" ref="I2106:J2109" si="974">I2107</f>
        <v>0</v>
      </c>
      <c r="J2106" s="61">
        <f t="shared" si="974"/>
        <v>0</v>
      </c>
      <c r="K2106" s="61">
        <f t="shared" si="942"/>
        <v>0</v>
      </c>
      <c r="L2106" s="61">
        <f t="shared" si="943"/>
        <v>0</v>
      </c>
    </row>
    <row r="2107" spans="1:12" ht="30">
      <c r="A2107" s="58" t="s">
        <v>52</v>
      </c>
      <c r="B2107" s="59" t="s">
        <v>757</v>
      </c>
      <c r="C2107" s="59" t="s">
        <v>147</v>
      </c>
      <c r="D2107" s="59" t="s">
        <v>149</v>
      </c>
      <c r="E2107" s="59" t="s">
        <v>53</v>
      </c>
      <c r="F2107" s="60" t="s">
        <v>0</v>
      </c>
      <c r="G2107" s="61">
        <v>4000</v>
      </c>
      <c r="H2107" s="61">
        <f>H2108</f>
        <v>4000</v>
      </c>
      <c r="I2107" s="61">
        <f t="shared" si="974"/>
        <v>0</v>
      </c>
      <c r="J2107" s="61">
        <f t="shared" si="974"/>
        <v>0</v>
      </c>
      <c r="K2107" s="61">
        <f t="shared" si="942"/>
        <v>0</v>
      </c>
      <c r="L2107" s="61">
        <f t="shared" si="943"/>
        <v>0</v>
      </c>
    </row>
    <row r="2108" spans="1:12" ht="45">
      <c r="A2108" s="58" t="s">
        <v>875</v>
      </c>
      <c r="B2108" s="59" t="s">
        <v>757</v>
      </c>
      <c r="C2108" s="59" t="s">
        <v>147</v>
      </c>
      <c r="D2108" s="59" t="s">
        <v>149</v>
      </c>
      <c r="E2108" s="59" t="s">
        <v>876</v>
      </c>
      <c r="F2108" s="60" t="s">
        <v>0</v>
      </c>
      <c r="G2108" s="61">
        <v>4000</v>
      </c>
      <c r="H2108" s="61">
        <f>H2109</f>
        <v>4000</v>
      </c>
      <c r="I2108" s="61">
        <f t="shared" si="974"/>
        <v>0</v>
      </c>
      <c r="J2108" s="61">
        <f t="shared" si="974"/>
        <v>0</v>
      </c>
      <c r="K2108" s="61">
        <f t="shared" si="942"/>
        <v>0</v>
      </c>
      <c r="L2108" s="61">
        <f t="shared" si="943"/>
        <v>0</v>
      </c>
    </row>
    <row r="2109" spans="1:12" ht="15">
      <c r="A2109" s="58" t="s">
        <v>68</v>
      </c>
      <c r="B2109" s="59" t="s">
        <v>757</v>
      </c>
      <c r="C2109" s="59" t="s">
        <v>147</v>
      </c>
      <c r="D2109" s="59" t="s">
        <v>149</v>
      </c>
      <c r="E2109" s="59" t="s">
        <v>876</v>
      </c>
      <c r="F2109" s="59" t="s">
        <v>69</v>
      </c>
      <c r="G2109" s="61">
        <v>4000</v>
      </c>
      <c r="H2109" s="61">
        <f>H2110</f>
        <v>4000</v>
      </c>
      <c r="I2109" s="61">
        <f t="shared" si="974"/>
        <v>0</v>
      </c>
      <c r="J2109" s="61">
        <f t="shared" si="974"/>
        <v>0</v>
      </c>
      <c r="K2109" s="61">
        <f t="shared" si="942"/>
        <v>0</v>
      </c>
      <c r="L2109" s="61">
        <f t="shared" si="943"/>
        <v>0</v>
      </c>
    </row>
    <row r="2110" spans="1:12" ht="30">
      <c r="A2110" s="58" t="s">
        <v>80</v>
      </c>
      <c r="B2110" s="59" t="s">
        <v>757</v>
      </c>
      <c r="C2110" s="59" t="s">
        <v>147</v>
      </c>
      <c r="D2110" s="59" t="s">
        <v>149</v>
      </c>
      <c r="E2110" s="59" t="s">
        <v>876</v>
      </c>
      <c r="F2110" s="59" t="s">
        <v>81</v>
      </c>
      <c r="G2110" s="61">
        <v>4000</v>
      </c>
      <c r="H2110" s="61">
        <v>4000</v>
      </c>
      <c r="I2110" s="61">
        <v>0</v>
      </c>
      <c r="J2110" s="61">
        <v>0</v>
      </c>
      <c r="K2110" s="61">
        <f t="shared" si="942"/>
        <v>0</v>
      </c>
      <c r="L2110" s="61">
        <f t="shared" si="943"/>
        <v>0</v>
      </c>
    </row>
    <row r="2111" spans="1:12" ht="45">
      <c r="A2111" s="58" t="s">
        <v>758</v>
      </c>
      <c r="B2111" s="59" t="s">
        <v>757</v>
      </c>
      <c r="C2111" s="59" t="s">
        <v>147</v>
      </c>
      <c r="D2111" s="59" t="s">
        <v>149</v>
      </c>
      <c r="E2111" s="59" t="s">
        <v>759</v>
      </c>
      <c r="F2111" s="60" t="s">
        <v>0</v>
      </c>
      <c r="G2111" s="61">
        <v>408792.8</v>
      </c>
      <c r="H2111" s="61">
        <f>H2112</f>
        <v>408792.8</v>
      </c>
      <c r="I2111" s="61">
        <f t="shared" ref="I2111:J2112" si="975">I2112</f>
        <v>408792.8</v>
      </c>
      <c r="J2111" s="61">
        <f t="shared" si="975"/>
        <v>408317.25770999998</v>
      </c>
      <c r="K2111" s="61">
        <f t="shared" si="942"/>
        <v>99.883671559283812</v>
      </c>
      <c r="L2111" s="61">
        <f t="shared" si="943"/>
        <v>99.883671559283812</v>
      </c>
    </row>
    <row r="2112" spans="1:12" ht="30">
      <c r="A2112" s="58" t="s">
        <v>766</v>
      </c>
      <c r="B2112" s="59" t="s">
        <v>757</v>
      </c>
      <c r="C2112" s="59" t="s">
        <v>147</v>
      </c>
      <c r="D2112" s="59" t="s">
        <v>149</v>
      </c>
      <c r="E2112" s="59" t="s">
        <v>767</v>
      </c>
      <c r="F2112" s="60" t="s">
        <v>0</v>
      </c>
      <c r="G2112" s="61">
        <v>408792.8</v>
      </c>
      <c r="H2112" s="61">
        <f>H2113</f>
        <v>408792.8</v>
      </c>
      <c r="I2112" s="61">
        <f t="shared" si="975"/>
        <v>408792.8</v>
      </c>
      <c r="J2112" s="61">
        <f t="shared" si="975"/>
        <v>408317.25770999998</v>
      </c>
      <c r="K2112" s="61">
        <f t="shared" si="942"/>
        <v>99.883671559283812</v>
      </c>
      <c r="L2112" s="61">
        <f t="shared" si="943"/>
        <v>99.883671559283812</v>
      </c>
    </row>
    <row r="2113" spans="1:12" ht="45">
      <c r="A2113" s="58" t="s">
        <v>877</v>
      </c>
      <c r="B2113" s="59" t="s">
        <v>757</v>
      </c>
      <c r="C2113" s="59" t="s">
        <v>147</v>
      </c>
      <c r="D2113" s="59" t="s">
        <v>149</v>
      </c>
      <c r="E2113" s="59" t="s">
        <v>878</v>
      </c>
      <c r="F2113" s="60" t="s">
        <v>0</v>
      </c>
      <c r="G2113" s="61">
        <v>408792.8</v>
      </c>
      <c r="H2113" s="61">
        <f>H2114+H2116</f>
        <v>408792.8</v>
      </c>
      <c r="I2113" s="61">
        <f t="shared" ref="I2113:J2113" si="976">I2114+I2116</f>
        <v>408792.8</v>
      </c>
      <c r="J2113" s="61">
        <f t="shared" si="976"/>
        <v>408317.25770999998</v>
      </c>
      <c r="K2113" s="61">
        <f t="shared" si="942"/>
        <v>99.883671559283812</v>
      </c>
      <c r="L2113" s="61">
        <f t="shared" si="943"/>
        <v>99.883671559283812</v>
      </c>
    </row>
    <row r="2114" spans="1:12" ht="30">
      <c r="A2114" s="58" t="s">
        <v>64</v>
      </c>
      <c r="B2114" s="59" t="s">
        <v>757</v>
      </c>
      <c r="C2114" s="59" t="s">
        <v>147</v>
      </c>
      <c r="D2114" s="59" t="s">
        <v>149</v>
      </c>
      <c r="E2114" s="59" t="s">
        <v>878</v>
      </c>
      <c r="F2114" s="59" t="s">
        <v>65</v>
      </c>
      <c r="G2114" s="61">
        <v>6618.4</v>
      </c>
      <c r="H2114" s="61">
        <f>H2115</f>
        <v>6618.4</v>
      </c>
      <c r="I2114" s="61">
        <f t="shared" ref="I2114:J2114" si="977">I2115</f>
        <v>6618.4</v>
      </c>
      <c r="J2114" s="61">
        <f t="shared" si="977"/>
        <v>6535.6358899999996</v>
      </c>
      <c r="K2114" s="61">
        <f t="shared" si="942"/>
        <v>98.749484618638945</v>
      </c>
      <c r="L2114" s="61">
        <f t="shared" si="943"/>
        <v>98.749484618638945</v>
      </c>
    </row>
    <row r="2115" spans="1:12" ht="30">
      <c r="A2115" s="58" t="s">
        <v>66</v>
      </c>
      <c r="B2115" s="59" t="s">
        <v>757</v>
      </c>
      <c r="C2115" s="59" t="s">
        <v>147</v>
      </c>
      <c r="D2115" s="59" t="s">
        <v>149</v>
      </c>
      <c r="E2115" s="59" t="s">
        <v>878</v>
      </c>
      <c r="F2115" s="59" t="s">
        <v>67</v>
      </c>
      <c r="G2115" s="61">
        <v>6618.4</v>
      </c>
      <c r="H2115" s="61">
        <v>6618.4</v>
      </c>
      <c r="I2115" s="61">
        <v>6618.4</v>
      </c>
      <c r="J2115" s="61">
        <v>6535.6358899999996</v>
      </c>
      <c r="K2115" s="61">
        <f t="shared" si="942"/>
        <v>98.749484618638945</v>
      </c>
      <c r="L2115" s="61">
        <f t="shared" si="943"/>
        <v>98.749484618638945</v>
      </c>
    </row>
    <row r="2116" spans="1:12" ht="15">
      <c r="A2116" s="58" t="s">
        <v>68</v>
      </c>
      <c r="B2116" s="59" t="s">
        <v>757</v>
      </c>
      <c r="C2116" s="59" t="s">
        <v>147</v>
      </c>
      <c r="D2116" s="59" t="s">
        <v>149</v>
      </c>
      <c r="E2116" s="59" t="s">
        <v>878</v>
      </c>
      <c r="F2116" s="59" t="s">
        <v>69</v>
      </c>
      <c r="G2116" s="61">
        <v>402174.4</v>
      </c>
      <c r="H2116" s="61">
        <f>H2117+H2118</f>
        <v>402174.39999999997</v>
      </c>
      <c r="I2116" s="61">
        <f t="shared" ref="I2116:J2116" si="978">I2117+I2118</f>
        <v>402174.39999999997</v>
      </c>
      <c r="J2116" s="61">
        <f t="shared" si="978"/>
        <v>401781.62182</v>
      </c>
      <c r="K2116" s="61">
        <f t="shared" si="942"/>
        <v>99.902336354576519</v>
      </c>
      <c r="L2116" s="61">
        <f t="shared" si="943"/>
        <v>99.902336354576533</v>
      </c>
    </row>
    <row r="2117" spans="1:12" ht="30">
      <c r="A2117" s="58" t="s">
        <v>80</v>
      </c>
      <c r="B2117" s="59" t="s">
        <v>757</v>
      </c>
      <c r="C2117" s="59" t="s">
        <v>147</v>
      </c>
      <c r="D2117" s="59" t="s">
        <v>149</v>
      </c>
      <c r="E2117" s="59" t="s">
        <v>878</v>
      </c>
      <c r="F2117" s="59" t="s">
        <v>81</v>
      </c>
      <c r="G2117" s="61">
        <v>389925.8</v>
      </c>
      <c r="H2117" s="61">
        <v>389925.8</v>
      </c>
      <c r="I2117" s="61">
        <v>389925.8</v>
      </c>
      <c r="J2117" s="61">
        <v>389579.15583</v>
      </c>
      <c r="K2117" s="61">
        <f t="shared" ref="K2117:K2187" si="979">J2117/G2117*100</f>
        <v>99.911099965685779</v>
      </c>
      <c r="L2117" s="61">
        <f t="shared" ref="L2117:L2187" si="980">J2117/H2117*100</f>
        <v>99.911099965685779</v>
      </c>
    </row>
    <row r="2118" spans="1:12" ht="15">
      <c r="A2118" s="58" t="s">
        <v>879</v>
      </c>
      <c r="B2118" s="59" t="s">
        <v>757</v>
      </c>
      <c r="C2118" s="59" t="s">
        <v>147</v>
      </c>
      <c r="D2118" s="59" t="s">
        <v>149</v>
      </c>
      <c r="E2118" s="59" t="s">
        <v>878</v>
      </c>
      <c r="F2118" s="59" t="s">
        <v>880</v>
      </c>
      <c r="G2118" s="61">
        <v>12248.6</v>
      </c>
      <c r="H2118" s="61">
        <v>12248.6</v>
      </c>
      <c r="I2118" s="61">
        <v>12248.6</v>
      </c>
      <c r="J2118" s="61">
        <v>12202.465990000001</v>
      </c>
      <c r="K2118" s="61">
        <f t="shared" si="979"/>
        <v>99.623352791339428</v>
      </c>
      <c r="L2118" s="61">
        <f t="shared" si="980"/>
        <v>99.623352791339428</v>
      </c>
    </row>
    <row r="2119" spans="1:12" s="24" customFormat="1" ht="15">
      <c r="A2119" s="58" t="s">
        <v>641</v>
      </c>
      <c r="B2119" s="59" t="s">
        <v>757</v>
      </c>
      <c r="C2119" s="59" t="s">
        <v>147</v>
      </c>
      <c r="D2119" s="59" t="s">
        <v>149</v>
      </c>
      <c r="E2119" s="59" t="s">
        <v>642</v>
      </c>
      <c r="F2119" s="59"/>
      <c r="G2119" s="61"/>
      <c r="H2119" s="61">
        <f>H2120</f>
        <v>664.62142999999992</v>
      </c>
      <c r="I2119" s="61">
        <f t="shared" ref="I2119:J2119" si="981">I2120</f>
        <v>664.62142999999992</v>
      </c>
      <c r="J2119" s="61">
        <f t="shared" si="981"/>
        <v>664.62142999999992</v>
      </c>
      <c r="K2119" s="61">
        <v>0</v>
      </c>
      <c r="L2119" s="61">
        <f t="shared" si="980"/>
        <v>100</v>
      </c>
    </row>
    <row r="2120" spans="1:12" s="24" customFormat="1" ht="15">
      <c r="A2120" s="58" t="s">
        <v>641</v>
      </c>
      <c r="B2120" s="59" t="s">
        <v>757</v>
      </c>
      <c r="C2120" s="59" t="s">
        <v>147</v>
      </c>
      <c r="D2120" s="59" t="s">
        <v>149</v>
      </c>
      <c r="E2120" s="59" t="s">
        <v>643</v>
      </c>
      <c r="F2120" s="59"/>
      <c r="G2120" s="61"/>
      <c r="H2120" s="61">
        <f>H2121+H2123</f>
        <v>664.62142999999992</v>
      </c>
      <c r="I2120" s="61">
        <f t="shared" ref="I2120:J2120" si="982">I2121+I2123</f>
        <v>664.62142999999992</v>
      </c>
      <c r="J2120" s="61">
        <f t="shared" si="982"/>
        <v>664.62142999999992</v>
      </c>
      <c r="K2120" s="61">
        <v>0</v>
      </c>
      <c r="L2120" s="61">
        <f t="shared" si="980"/>
        <v>100</v>
      </c>
    </row>
    <row r="2121" spans="1:12" s="24" customFormat="1" ht="15">
      <c r="A2121" s="58" t="s">
        <v>68</v>
      </c>
      <c r="B2121" s="59" t="s">
        <v>757</v>
      </c>
      <c r="C2121" s="59" t="s">
        <v>147</v>
      </c>
      <c r="D2121" s="59" t="s">
        <v>149</v>
      </c>
      <c r="E2121" s="59" t="s">
        <v>643</v>
      </c>
      <c r="F2121" s="59">
        <v>300</v>
      </c>
      <c r="G2121" s="61"/>
      <c r="H2121" s="61">
        <f>H2122</f>
        <v>233.488</v>
      </c>
      <c r="I2121" s="61">
        <f t="shared" ref="I2121:J2121" si="983">I2122</f>
        <v>233.488</v>
      </c>
      <c r="J2121" s="61">
        <f t="shared" si="983"/>
        <v>233.488</v>
      </c>
      <c r="K2121" s="61">
        <v>0</v>
      </c>
      <c r="L2121" s="61">
        <f t="shared" si="980"/>
        <v>100</v>
      </c>
    </row>
    <row r="2122" spans="1:12" s="24" customFormat="1" ht="30">
      <c r="A2122" s="58" t="s">
        <v>80</v>
      </c>
      <c r="B2122" s="59" t="s">
        <v>757</v>
      </c>
      <c r="C2122" s="59" t="s">
        <v>147</v>
      </c>
      <c r="D2122" s="59" t="s">
        <v>149</v>
      </c>
      <c r="E2122" s="59" t="s">
        <v>643</v>
      </c>
      <c r="F2122" s="59">
        <v>320</v>
      </c>
      <c r="G2122" s="61"/>
      <c r="H2122" s="61">
        <f>150+83.488</f>
        <v>233.488</v>
      </c>
      <c r="I2122" s="61">
        <f t="shared" ref="I2122:J2122" si="984">150+83.488</f>
        <v>233.488</v>
      </c>
      <c r="J2122" s="61">
        <f t="shared" si="984"/>
        <v>233.488</v>
      </c>
      <c r="K2122" s="61">
        <v>0</v>
      </c>
      <c r="L2122" s="61">
        <f t="shared" si="980"/>
        <v>100</v>
      </c>
    </row>
    <row r="2123" spans="1:12" s="24" customFormat="1" ht="15">
      <c r="A2123" s="58" t="s">
        <v>26</v>
      </c>
      <c r="B2123" s="59" t="s">
        <v>757</v>
      </c>
      <c r="C2123" s="59" t="s">
        <v>147</v>
      </c>
      <c r="D2123" s="59" t="s">
        <v>149</v>
      </c>
      <c r="E2123" s="59" t="s">
        <v>643</v>
      </c>
      <c r="F2123" s="59">
        <v>500</v>
      </c>
      <c r="G2123" s="61"/>
      <c r="H2123" s="61">
        <f>H2124</f>
        <v>431.13342999999998</v>
      </c>
      <c r="I2123" s="61">
        <f t="shared" ref="I2123:J2123" si="985">I2124</f>
        <v>431.13342999999998</v>
      </c>
      <c r="J2123" s="61">
        <f t="shared" si="985"/>
        <v>431.13342999999998</v>
      </c>
      <c r="K2123" s="61">
        <v>0</v>
      </c>
      <c r="L2123" s="61">
        <f t="shared" si="980"/>
        <v>100</v>
      </c>
    </row>
    <row r="2124" spans="1:12" s="24" customFormat="1" ht="15">
      <c r="A2124" s="58" t="s">
        <v>202</v>
      </c>
      <c r="B2124" s="59" t="s">
        <v>757</v>
      </c>
      <c r="C2124" s="59" t="s">
        <v>147</v>
      </c>
      <c r="D2124" s="59" t="s">
        <v>149</v>
      </c>
      <c r="E2124" s="59" t="s">
        <v>643</v>
      </c>
      <c r="F2124" s="59">
        <v>540</v>
      </c>
      <c r="G2124" s="61"/>
      <c r="H2124" s="61">
        <v>431.13342999999998</v>
      </c>
      <c r="I2124" s="61">
        <v>431.13342999999998</v>
      </c>
      <c r="J2124" s="61">
        <v>431.13342999999998</v>
      </c>
      <c r="K2124" s="61">
        <v>0</v>
      </c>
      <c r="L2124" s="61">
        <f t="shared" si="980"/>
        <v>100</v>
      </c>
    </row>
    <row r="2125" spans="1:12" ht="15">
      <c r="A2125" s="58" t="s">
        <v>496</v>
      </c>
      <c r="B2125" s="59" t="s">
        <v>757</v>
      </c>
      <c r="C2125" s="59" t="s">
        <v>147</v>
      </c>
      <c r="D2125" s="59" t="s">
        <v>19</v>
      </c>
      <c r="E2125" s="60" t="s">
        <v>0</v>
      </c>
      <c r="F2125" s="60" t="s">
        <v>0</v>
      </c>
      <c r="G2125" s="61">
        <v>1613284.9</v>
      </c>
      <c r="H2125" s="61">
        <f>H2126</f>
        <v>1608547.2563800002</v>
      </c>
      <c r="I2125" s="61">
        <f t="shared" ref="I2125:J2125" si="986">I2126</f>
        <v>1565488.0528499999</v>
      </c>
      <c r="J2125" s="61">
        <f t="shared" si="986"/>
        <v>1565486.84653</v>
      </c>
      <c r="K2125" s="61">
        <f t="shared" si="979"/>
        <v>97.037221790769877</v>
      </c>
      <c r="L2125" s="61">
        <f t="shared" si="980"/>
        <v>97.323024879797032</v>
      </c>
    </row>
    <row r="2126" spans="1:12" ht="37.5" customHeight="1">
      <c r="A2126" s="58" t="s">
        <v>300</v>
      </c>
      <c r="B2126" s="59" t="s">
        <v>757</v>
      </c>
      <c r="C2126" s="59" t="s">
        <v>147</v>
      </c>
      <c r="D2126" s="59" t="s">
        <v>19</v>
      </c>
      <c r="E2126" s="59" t="s">
        <v>301</v>
      </c>
      <c r="F2126" s="60" t="s">
        <v>0</v>
      </c>
      <c r="G2126" s="61">
        <v>1613284.9</v>
      </c>
      <c r="H2126" s="61">
        <f>H2127+H2134</f>
        <v>1608547.2563800002</v>
      </c>
      <c r="I2126" s="61">
        <f t="shared" ref="I2126:J2126" si="987">I2127+I2134</f>
        <v>1565488.0528499999</v>
      </c>
      <c r="J2126" s="61">
        <f t="shared" si="987"/>
        <v>1565486.84653</v>
      </c>
      <c r="K2126" s="61">
        <f t="shared" si="979"/>
        <v>97.037221790769877</v>
      </c>
      <c r="L2126" s="61">
        <f t="shared" si="980"/>
        <v>97.323024879797032</v>
      </c>
    </row>
    <row r="2127" spans="1:12" ht="45">
      <c r="A2127" s="58" t="s">
        <v>786</v>
      </c>
      <c r="B2127" s="59" t="s">
        <v>757</v>
      </c>
      <c r="C2127" s="59" t="s">
        <v>147</v>
      </c>
      <c r="D2127" s="59" t="s">
        <v>19</v>
      </c>
      <c r="E2127" s="59" t="s">
        <v>787</v>
      </c>
      <c r="F2127" s="60" t="s">
        <v>0</v>
      </c>
      <c r="G2127" s="61">
        <v>189.1</v>
      </c>
      <c r="H2127" s="61">
        <f>H2128+H2131</f>
        <v>189.1</v>
      </c>
      <c r="I2127" s="61">
        <f t="shared" ref="I2127:J2127" si="988">I2128+I2131</f>
        <v>13.9001</v>
      </c>
      <c r="J2127" s="61">
        <f t="shared" si="988"/>
        <v>13.9001</v>
      </c>
      <c r="K2127" s="61">
        <f t="shared" si="979"/>
        <v>7.3506610259122152</v>
      </c>
      <c r="L2127" s="61">
        <f t="shared" si="980"/>
        <v>7.3506610259122152</v>
      </c>
    </row>
    <row r="2128" spans="1:12" ht="180">
      <c r="A2128" s="58" t="s">
        <v>881</v>
      </c>
      <c r="B2128" s="59" t="s">
        <v>757</v>
      </c>
      <c r="C2128" s="59" t="s">
        <v>147</v>
      </c>
      <c r="D2128" s="59" t="s">
        <v>19</v>
      </c>
      <c r="E2128" s="59" t="s">
        <v>882</v>
      </c>
      <c r="F2128" s="60" t="s">
        <v>0</v>
      </c>
      <c r="G2128" s="61">
        <v>164.1</v>
      </c>
      <c r="H2128" s="61">
        <f>H2129</f>
        <v>164.1</v>
      </c>
      <c r="I2128" s="61">
        <f t="shared" ref="I2128:J2129" si="989">I2129</f>
        <v>0</v>
      </c>
      <c r="J2128" s="61">
        <f t="shared" si="989"/>
        <v>0</v>
      </c>
      <c r="K2128" s="61">
        <f t="shared" si="979"/>
        <v>0</v>
      </c>
      <c r="L2128" s="61">
        <f t="shared" si="980"/>
        <v>0</v>
      </c>
    </row>
    <row r="2129" spans="1:12" ht="30">
      <c r="A2129" s="58" t="s">
        <v>82</v>
      </c>
      <c r="B2129" s="59" t="s">
        <v>757</v>
      </c>
      <c r="C2129" s="59" t="s">
        <v>147</v>
      </c>
      <c r="D2129" s="59" t="s">
        <v>19</v>
      </c>
      <c r="E2129" s="59" t="s">
        <v>882</v>
      </c>
      <c r="F2129" s="59" t="s">
        <v>83</v>
      </c>
      <c r="G2129" s="61">
        <v>164.1</v>
      </c>
      <c r="H2129" s="61">
        <f>H2130</f>
        <v>164.1</v>
      </c>
      <c r="I2129" s="61">
        <f t="shared" si="989"/>
        <v>0</v>
      </c>
      <c r="J2129" s="61">
        <f t="shared" si="989"/>
        <v>0</v>
      </c>
      <c r="K2129" s="61">
        <f t="shared" si="979"/>
        <v>0</v>
      </c>
      <c r="L2129" s="61">
        <f t="shared" si="980"/>
        <v>0</v>
      </c>
    </row>
    <row r="2130" spans="1:12" ht="15">
      <c r="A2130" s="58" t="s">
        <v>272</v>
      </c>
      <c r="B2130" s="59" t="s">
        <v>757</v>
      </c>
      <c r="C2130" s="59" t="s">
        <v>147</v>
      </c>
      <c r="D2130" s="59" t="s">
        <v>19</v>
      </c>
      <c r="E2130" s="59" t="s">
        <v>882</v>
      </c>
      <c r="F2130" s="59" t="s">
        <v>273</v>
      </c>
      <c r="G2130" s="61">
        <v>164.1</v>
      </c>
      <c r="H2130" s="61">
        <v>164.1</v>
      </c>
      <c r="I2130" s="61">
        <v>0</v>
      </c>
      <c r="J2130" s="61">
        <v>0</v>
      </c>
      <c r="K2130" s="61">
        <f t="shared" si="979"/>
        <v>0</v>
      </c>
      <c r="L2130" s="61">
        <f t="shared" si="980"/>
        <v>0</v>
      </c>
    </row>
    <row r="2131" spans="1:12" ht="60">
      <c r="A2131" s="58" t="s">
        <v>883</v>
      </c>
      <c r="B2131" s="59" t="s">
        <v>757</v>
      </c>
      <c r="C2131" s="59" t="s">
        <v>147</v>
      </c>
      <c r="D2131" s="59" t="s">
        <v>19</v>
      </c>
      <c r="E2131" s="59" t="s">
        <v>884</v>
      </c>
      <c r="F2131" s="60" t="s">
        <v>0</v>
      </c>
      <c r="G2131" s="61">
        <v>25</v>
      </c>
      <c r="H2131" s="61">
        <f>H2132</f>
        <v>25</v>
      </c>
      <c r="I2131" s="61">
        <f t="shared" ref="I2131:J2132" si="990">I2132</f>
        <v>13.9001</v>
      </c>
      <c r="J2131" s="61">
        <f t="shared" si="990"/>
        <v>13.9001</v>
      </c>
      <c r="K2131" s="61">
        <f t="shared" si="979"/>
        <v>55.600400000000008</v>
      </c>
      <c r="L2131" s="61">
        <f t="shared" si="980"/>
        <v>55.600400000000008</v>
      </c>
    </row>
    <row r="2132" spans="1:12" ht="30">
      <c r="A2132" s="58" t="s">
        <v>82</v>
      </c>
      <c r="B2132" s="59" t="s">
        <v>757</v>
      </c>
      <c r="C2132" s="59" t="s">
        <v>147</v>
      </c>
      <c r="D2132" s="59" t="s">
        <v>19</v>
      </c>
      <c r="E2132" s="59" t="s">
        <v>884</v>
      </c>
      <c r="F2132" s="59" t="s">
        <v>83</v>
      </c>
      <c r="G2132" s="61">
        <v>25</v>
      </c>
      <c r="H2132" s="61">
        <f>H2133</f>
        <v>25</v>
      </c>
      <c r="I2132" s="61">
        <f t="shared" si="990"/>
        <v>13.9001</v>
      </c>
      <c r="J2132" s="61">
        <f t="shared" si="990"/>
        <v>13.9001</v>
      </c>
      <c r="K2132" s="61">
        <f t="shared" si="979"/>
        <v>55.600400000000008</v>
      </c>
      <c r="L2132" s="61">
        <f t="shared" si="980"/>
        <v>55.600400000000008</v>
      </c>
    </row>
    <row r="2133" spans="1:12" ht="15">
      <c r="A2133" s="58" t="s">
        <v>272</v>
      </c>
      <c r="B2133" s="59" t="s">
        <v>757</v>
      </c>
      <c r="C2133" s="59" t="s">
        <v>147</v>
      </c>
      <c r="D2133" s="59" t="s">
        <v>19</v>
      </c>
      <c r="E2133" s="59" t="s">
        <v>884</v>
      </c>
      <c r="F2133" s="59" t="s">
        <v>273</v>
      </c>
      <c r="G2133" s="61">
        <v>25</v>
      </c>
      <c r="H2133" s="61">
        <v>25</v>
      </c>
      <c r="I2133" s="61">
        <v>13.9001</v>
      </c>
      <c r="J2133" s="61">
        <v>13.9001</v>
      </c>
      <c r="K2133" s="61">
        <f t="shared" si="979"/>
        <v>55.600400000000008</v>
      </c>
      <c r="L2133" s="61">
        <f t="shared" si="980"/>
        <v>55.600400000000008</v>
      </c>
    </row>
    <row r="2134" spans="1:12" ht="45">
      <c r="A2134" s="58" t="s">
        <v>781</v>
      </c>
      <c r="B2134" s="59" t="s">
        <v>757</v>
      </c>
      <c r="C2134" s="59" t="s">
        <v>147</v>
      </c>
      <c r="D2134" s="59" t="s">
        <v>19</v>
      </c>
      <c r="E2134" s="59" t="s">
        <v>782</v>
      </c>
      <c r="F2134" s="60" t="s">
        <v>0</v>
      </c>
      <c r="G2134" s="61">
        <v>1613095.8</v>
      </c>
      <c r="H2134" s="61">
        <f>H2135+H2138+H2143+H2148+H2153+H2158++H2163</f>
        <v>1608358.1563800001</v>
      </c>
      <c r="I2134" s="61">
        <f t="shared" ref="I2134:J2134" si="991">I2135+I2138+I2143+I2148+I2153+I2158++I2163</f>
        <v>1565474.1527499999</v>
      </c>
      <c r="J2134" s="61">
        <f t="shared" si="991"/>
        <v>1565472.94643</v>
      </c>
      <c r="K2134" s="61">
        <f t="shared" si="979"/>
        <v>97.047735567224208</v>
      </c>
      <c r="L2134" s="61">
        <f t="shared" si="980"/>
        <v>97.333603228865158</v>
      </c>
    </row>
    <row r="2135" spans="1:12" ht="45">
      <c r="A2135" s="58" t="s">
        <v>885</v>
      </c>
      <c r="B2135" s="59" t="s">
        <v>757</v>
      </c>
      <c r="C2135" s="59" t="s">
        <v>147</v>
      </c>
      <c r="D2135" s="59" t="s">
        <v>19</v>
      </c>
      <c r="E2135" s="59" t="s">
        <v>886</v>
      </c>
      <c r="F2135" s="60" t="s">
        <v>0</v>
      </c>
      <c r="G2135" s="61">
        <v>384193</v>
      </c>
      <c r="H2135" s="61">
        <f>H2136</f>
        <v>422183.1</v>
      </c>
      <c r="I2135" s="61">
        <f t="shared" ref="I2135:J2136" si="992">I2136</f>
        <v>421455.46</v>
      </c>
      <c r="J2135" s="61">
        <f t="shared" si="992"/>
        <v>421455.46</v>
      </c>
      <c r="K2135" s="61">
        <f t="shared" si="979"/>
        <v>109.69889092201055</v>
      </c>
      <c r="L2135" s="61">
        <f t="shared" si="980"/>
        <v>99.827648240775162</v>
      </c>
    </row>
    <row r="2136" spans="1:12" ht="15">
      <c r="A2136" s="58" t="s">
        <v>68</v>
      </c>
      <c r="B2136" s="59" t="s">
        <v>757</v>
      </c>
      <c r="C2136" s="59" t="s">
        <v>147</v>
      </c>
      <c r="D2136" s="59" t="s">
        <v>19</v>
      </c>
      <c r="E2136" s="59" t="s">
        <v>886</v>
      </c>
      <c r="F2136" s="59" t="s">
        <v>69</v>
      </c>
      <c r="G2136" s="61">
        <v>384193</v>
      </c>
      <c r="H2136" s="61">
        <f>H2137</f>
        <v>422183.1</v>
      </c>
      <c r="I2136" s="61">
        <f t="shared" si="992"/>
        <v>421455.46</v>
      </c>
      <c r="J2136" s="61">
        <f t="shared" si="992"/>
        <v>421455.46</v>
      </c>
      <c r="K2136" s="61">
        <f t="shared" si="979"/>
        <v>109.69889092201055</v>
      </c>
      <c r="L2136" s="61">
        <f t="shared" si="980"/>
        <v>99.827648240775162</v>
      </c>
    </row>
    <row r="2137" spans="1:12" ht="15">
      <c r="A2137" s="58" t="s">
        <v>505</v>
      </c>
      <c r="B2137" s="59" t="s">
        <v>757</v>
      </c>
      <c r="C2137" s="59" t="s">
        <v>147</v>
      </c>
      <c r="D2137" s="59" t="s">
        <v>19</v>
      </c>
      <c r="E2137" s="59" t="s">
        <v>886</v>
      </c>
      <c r="F2137" s="59" t="s">
        <v>506</v>
      </c>
      <c r="G2137" s="61">
        <v>384193</v>
      </c>
      <c r="H2137" s="61">
        <v>422183.1</v>
      </c>
      <c r="I2137" s="61">
        <v>421455.46</v>
      </c>
      <c r="J2137" s="61">
        <v>421455.46</v>
      </c>
      <c r="K2137" s="61">
        <f t="shared" si="979"/>
        <v>109.69889092201055</v>
      </c>
      <c r="L2137" s="61">
        <f t="shared" si="980"/>
        <v>99.827648240775162</v>
      </c>
    </row>
    <row r="2138" spans="1:12" ht="90">
      <c r="A2138" s="58" t="s">
        <v>887</v>
      </c>
      <c r="B2138" s="59" t="s">
        <v>757</v>
      </c>
      <c r="C2138" s="59" t="s">
        <v>147</v>
      </c>
      <c r="D2138" s="59" t="s">
        <v>19</v>
      </c>
      <c r="E2138" s="59" t="s">
        <v>888</v>
      </c>
      <c r="F2138" s="60" t="s">
        <v>0</v>
      </c>
      <c r="G2138" s="61">
        <v>14746.2</v>
      </c>
      <c r="H2138" s="61">
        <f>H2139+H2141</f>
        <v>14746.199999999999</v>
      </c>
      <c r="I2138" s="61">
        <f t="shared" ref="I2138:J2138" si="993">I2139+I2141</f>
        <v>9261.6740199999986</v>
      </c>
      <c r="J2138" s="61">
        <f t="shared" si="993"/>
        <v>9261.6740199999986</v>
      </c>
      <c r="K2138" s="61">
        <f t="shared" si="979"/>
        <v>62.80719114076846</v>
      </c>
      <c r="L2138" s="61">
        <f t="shared" si="980"/>
        <v>62.80719114076846</v>
      </c>
    </row>
    <row r="2139" spans="1:12" ht="30">
      <c r="A2139" s="58" t="s">
        <v>64</v>
      </c>
      <c r="B2139" s="59" t="s">
        <v>757</v>
      </c>
      <c r="C2139" s="59" t="s">
        <v>147</v>
      </c>
      <c r="D2139" s="59" t="s">
        <v>19</v>
      </c>
      <c r="E2139" s="59" t="s">
        <v>888</v>
      </c>
      <c r="F2139" s="59" t="s">
        <v>65</v>
      </c>
      <c r="G2139" s="61">
        <v>10.9</v>
      </c>
      <c r="H2139" s="61">
        <f>H2140</f>
        <v>10.9</v>
      </c>
      <c r="I2139" s="61">
        <f t="shared" ref="I2139:J2139" si="994">I2140</f>
        <v>3.4431500000000002</v>
      </c>
      <c r="J2139" s="61">
        <f t="shared" si="994"/>
        <v>3.4431500000000002</v>
      </c>
      <c r="K2139" s="61">
        <f t="shared" si="979"/>
        <v>31.588532110091744</v>
      </c>
      <c r="L2139" s="61">
        <f t="shared" si="980"/>
        <v>31.588532110091744</v>
      </c>
    </row>
    <row r="2140" spans="1:12" ht="30">
      <c r="A2140" s="58" t="s">
        <v>66</v>
      </c>
      <c r="B2140" s="59" t="s">
        <v>757</v>
      </c>
      <c r="C2140" s="59" t="s">
        <v>147</v>
      </c>
      <c r="D2140" s="59" t="s">
        <v>19</v>
      </c>
      <c r="E2140" s="59" t="s">
        <v>888</v>
      </c>
      <c r="F2140" s="59" t="s">
        <v>67</v>
      </c>
      <c r="G2140" s="61">
        <v>10.9</v>
      </c>
      <c r="H2140" s="61">
        <v>10.9</v>
      </c>
      <c r="I2140" s="61">
        <v>3.4431500000000002</v>
      </c>
      <c r="J2140" s="61">
        <v>3.4431500000000002</v>
      </c>
      <c r="K2140" s="61">
        <f t="shared" si="979"/>
        <v>31.588532110091744</v>
      </c>
      <c r="L2140" s="61">
        <f t="shared" si="980"/>
        <v>31.588532110091744</v>
      </c>
    </row>
    <row r="2141" spans="1:12" ht="15">
      <c r="A2141" s="58" t="s">
        <v>68</v>
      </c>
      <c r="B2141" s="59" t="s">
        <v>757</v>
      </c>
      <c r="C2141" s="59" t="s">
        <v>147</v>
      </c>
      <c r="D2141" s="59" t="s">
        <v>19</v>
      </c>
      <c r="E2141" s="59" t="s">
        <v>888</v>
      </c>
      <c r="F2141" s="59" t="s">
        <v>69</v>
      </c>
      <c r="G2141" s="61">
        <v>14735.3</v>
      </c>
      <c r="H2141" s="61">
        <f>H2142</f>
        <v>14735.3</v>
      </c>
      <c r="I2141" s="61">
        <f t="shared" ref="I2141:J2141" si="995">I2142</f>
        <v>9258.2308699999994</v>
      </c>
      <c r="J2141" s="61">
        <f t="shared" si="995"/>
        <v>9258.2308699999994</v>
      </c>
      <c r="K2141" s="61">
        <f t="shared" si="979"/>
        <v>62.8302842154554</v>
      </c>
      <c r="L2141" s="61">
        <f t="shared" si="980"/>
        <v>62.8302842154554</v>
      </c>
    </row>
    <row r="2142" spans="1:12" ht="15">
      <c r="A2142" s="58" t="s">
        <v>505</v>
      </c>
      <c r="B2142" s="59" t="s">
        <v>757</v>
      </c>
      <c r="C2142" s="59" t="s">
        <v>147</v>
      </c>
      <c r="D2142" s="59" t="s">
        <v>19</v>
      </c>
      <c r="E2142" s="59" t="s">
        <v>888</v>
      </c>
      <c r="F2142" s="59" t="s">
        <v>506</v>
      </c>
      <c r="G2142" s="61">
        <v>14735.3</v>
      </c>
      <c r="H2142" s="61">
        <v>14735.3</v>
      </c>
      <c r="I2142" s="61">
        <v>9258.2308699999994</v>
      </c>
      <c r="J2142" s="61">
        <v>9258.2308699999994</v>
      </c>
      <c r="K2142" s="61">
        <f t="shared" si="979"/>
        <v>62.8302842154554</v>
      </c>
      <c r="L2142" s="61">
        <f t="shared" si="980"/>
        <v>62.8302842154554</v>
      </c>
    </row>
    <row r="2143" spans="1:12" ht="111.75" customHeight="1">
      <c r="A2143" s="58" t="s">
        <v>889</v>
      </c>
      <c r="B2143" s="59" t="s">
        <v>757</v>
      </c>
      <c r="C2143" s="59" t="s">
        <v>147</v>
      </c>
      <c r="D2143" s="59" t="s">
        <v>19</v>
      </c>
      <c r="E2143" s="59" t="s">
        <v>890</v>
      </c>
      <c r="F2143" s="60" t="s">
        <v>0</v>
      </c>
      <c r="G2143" s="61">
        <v>420734.6</v>
      </c>
      <c r="H2143" s="61">
        <f>H2144+H2146</f>
        <v>428396.49238000001</v>
      </c>
      <c r="I2143" s="61">
        <f t="shared" ref="I2143:J2143" si="996">I2144+I2146</f>
        <v>399866.41657</v>
      </c>
      <c r="J2143" s="61">
        <f t="shared" si="996"/>
        <v>399866.41657</v>
      </c>
      <c r="K2143" s="61">
        <f t="shared" si="979"/>
        <v>95.040060068746442</v>
      </c>
      <c r="L2143" s="61">
        <f t="shared" si="980"/>
        <v>93.340263910309289</v>
      </c>
    </row>
    <row r="2144" spans="1:12" ht="30">
      <c r="A2144" s="58" t="s">
        <v>64</v>
      </c>
      <c r="B2144" s="59" t="s">
        <v>757</v>
      </c>
      <c r="C2144" s="59" t="s">
        <v>147</v>
      </c>
      <c r="D2144" s="59" t="s">
        <v>19</v>
      </c>
      <c r="E2144" s="59" t="s">
        <v>890</v>
      </c>
      <c r="F2144" s="59" t="s">
        <v>65</v>
      </c>
      <c r="G2144" s="61">
        <v>480</v>
      </c>
      <c r="H2144" s="61">
        <f>H2145</f>
        <v>481.25454000000002</v>
      </c>
      <c r="I2144" s="61">
        <f t="shared" ref="I2144:J2144" si="997">I2145</f>
        <v>416.51598000000001</v>
      </c>
      <c r="J2144" s="61">
        <f t="shared" si="997"/>
        <v>416.51598000000001</v>
      </c>
      <c r="K2144" s="61">
        <f t="shared" si="979"/>
        <v>86.774162500000003</v>
      </c>
      <c r="L2144" s="61">
        <f t="shared" si="980"/>
        <v>86.547958591725703</v>
      </c>
    </row>
    <row r="2145" spans="1:12" ht="30">
      <c r="A2145" s="58" t="s">
        <v>66</v>
      </c>
      <c r="B2145" s="59" t="s">
        <v>757</v>
      </c>
      <c r="C2145" s="59" t="s">
        <v>147</v>
      </c>
      <c r="D2145" s="59" t="s">
        <v>19</v>
      </c>
      <c r="E2145" s="59" t="s">
        <v>890</v>
      </c>
      <c r="F2145" s="59" t="s">
        <v>67</v>
      </c>
      <c r="G2145" s="61">
        <v>480</v>
      </c>
      <c r="H2145" s="61">
        <v>481.25454000000002</v>
      </c>
      <c r="I2145" s="61">
        <v>416.51598000000001</v>
      </c>
      <c r="J2145" s="61">
        <v>416.51598000000001</v>
      </c>
      <c r="K2145" s="61">
        <f t="shared" si="979"/>
        <v>86.774162500000003</v>
      </c>
      <c r="L2145" s="61">
        <f t="shared" si="980"/>
        <v>86.547958591725703</v>
      </c>
    </row>
    <row r="2146" spans="1:12" ht="15">
      <c r="A2146" s="58" t="s">
        <v>68</v>
      </c>
      <c r="B2146" s="59" t="s">
        <v>757</v>
      </c>
      <c r="C2146" s="59" t="s">
        <v>147</v>
      </c>
      <c r="D2146" s="59" t="s">
        <v>19</v>
      </c>
      <c r="E2146" s="59" t="s">
        <v>890</v>
      </c>
      <c r="F2146" s="59" t="s">
        <v>69</v>
      </c>
      <c r="G2146" s="61">
        <v>420254.6</v>
      </c>
      <c r="H2146" s="61">
        <f>H2147</f>
        <v>427915.23784000002</v>
      </c>
      <c r="I2146" s="61">
        <f t="shared" ref="I2146:J2146" si="998">I2147</f>
        <v>399449.90058999998</v>
      </c>
      <c r="J2146" s="61">
        <f t="shared" si="998"/>
        <v>399449.90058999998</v>
      </c>
      <c r="K2146" s="61">
        <f t="shared" si="979"/>
        <v>95.049501085770387</v>
      </c>
      <c r="L2146" s="61">
        <f t="shared" si="980"/>
        <v>93.347902871212213</v>
      </c>
    </row>
    <row r="2147" spans="1:12" ht="15">
      <c r="A2147" s="58" t="s">
        <v>505</v>
      </c>
      <c r="B2147" s="59" t="s">
        <v>757</v>
      </c>
      <c r="C2147" s="59" t="s">
        <v>147</v>
      </c>
      <c r="D2147" s="59" t="s">
        <v>19</v>
      </c>
      <c r="E2147" s="59" t="s">
        <v>890</v>
      </c>
      <c r="F2147" s="59" t="s">
        <v>506</v>
      </c>
      <c r="G2147" s="61">
        <v>420254.6</v>
      </c>
      <c r="H2147" s="61">
        <v>427915.23784000002</v>
      </c>
      <c r="I2147" s="61">
        <v>399449.90058999998</v>
      </c>
      <c r="J2147" s="61">
        <v>399449.90058999998</v>
      </c>
      <c r="K2147" s="61">
        <f t="shared" si="979"/>
        <v>95.049501085770387</v>
      </c>
      <c r="L2147" s="61">
        <f t="shared" si="980"/>
        <v>93.347902871212213</v>
      </c>
    </row>
    <row r="2148" spans="1:12" ht="15">
      <c r="A2148" s="58" t="s">
        <v>891</v>
      </c>
      <c r="B2148" s="59" t="s">
        <v>757</v>
      </c>
      <c r="C2148" s="59" t="s">
        <v>147</v>
      </c>
      <c r="D2148" s="59" t="s">
        <v>19</v>
      </c>
      <c r="E2148" s="59" t="s">
        <v>892</v>
      </c>
      <c r="F2148" s="60" t="s">
        <v>0</v>
      </c>
      <c r="G2148" s="61">
        <v>192932.9</v>
      </c>
      <c r="H2148" s="61">
        <f>H2149+H2151</f>
        <v>192932.878</v>
      </c>
      <c r="I2148" s="61">
        <f t="shared" ref="I2148:J2148" si="999">I2149+I2151</f>
        <v>192932.878</v>
      </c>
      <c r="J2148" s="61">
        <f t="shared" si="999"/>
        <v>192932.54373</v>
      </c>
      <c r="K2148" s="61">
        <f t="shared" si="979"/>
        <v>99.999815339944618</v>
      </c>
      <c r="L2148" s="61">
        <f t="shared" si="980"/>
        <v>99.999826742853031</v>
      </c>
    </row>
    <row r="2149" spans="1:12" ht="30">
      <c r="A2149" s="58" t="s">
        <v>64</v>
      </c>
      <c r="B2149" s="59" t="s">
        <v>757</v>
      </c>
      <c r="C2149" s="59" t="s">
        <v>147</v>
      </c>
      <c r="D2149" s="59" t="s">
        <v>19</v>
      </c>
      <c r="E2149" s="59" t="s">
        <v>892</v>
      </c>
      <c r="F2149" s="59" t="s">
        <v>65</v>
      </c>
      <c r="G2149" s="61">
        <v>2326.9</v>
      </c>
      <c r="H2149" s="61">
        <f>H2150</f>
        <v>2298.511</v>
      </c>
      <c r="I2149" s="61">
        <f t="shared" ref="I2149:J2149" si="1000">I2150</f>
        <v>2298.511</v>
      </c>
      <c r="J2149" s="61">
        <f t="shared" si="1000"/>
        <v>2298.5105800000001</v>
      </c>
      <c r="K2149" s="61">
        <f t="shared" si="979"/>
        <v>98.779946710215299</v>
      </c>
      <c r="L2149" s="61">
        <f t="shared" si="980"/>
        <v>99.999981727300863</v>
      </c>
    </row>
    <row r="2150" spans="1:12" ht="30">
      <c r="A2150" s="58" t="s">
        <v>66</v>
      </c>
      <c r="B2150" s="59" t="s">
        <v>757</v>
      </c>
      <c r="C2150" s="59" t="s">
        <v>147</v>
      </c>
      <c r="D2150" s="59" t="s">
        <v>19</v>
      </c>
      <c r="E2150" s="59" t="s">
        <v>892</v>
      </c>
      <c r="F2150" s="59" t="s">
        <v>67</v>
      </c>
      <c r="G2150" s="61">
        <v>2326.9</v>
      </c>
      <c r="H2150" s="61">
        <v>2298.511</v>
      </c>
      <c r="I2150" s="61">
        <v>2298.511</v>
      </c>
      <c r="J2150" s="61">
        <v>2298.5105800000001</v>
      </c>
      <c r="K2150" s="61">
        <f t="shared" si="979"/>
        <v>98.779946710215299</v>
      </c>
      <c r="L2150" s="61">
        <f t="shared" si="980"/>
        <v>99.999981727300863</v>
      </c>
    </row>
    <row r="2151" spans="1:12" ht="15">
      <c r="A2151" s="58" t="s">
        <v>68</v>
      </c>
      <c r="B2151" s="59" t="s">
        <v>757</v>
      </c>
      <c r="C2151" s="59" t="s">
        <v>147</v>
      </c>
      <c r="D2151" s="59" t="s">
        <v>19</v>
      </c>
      <c r="E2151" s="59" t="s">
        <v>892</v>
      </c>
      <c r="F2151" s="59" t="s">
        <v>69</v>
      </c>
      <c r="G2151" s="61">
        <v>190606</v>
      </c>
      <c r="H2151" s="61">
        <f>H2152</f>
        <v>190634.367</v>
      </c>
      <c r="I2151" s="61">
        <f t="shared" ref="I2151:J2151" si="1001">I2152</f>
        <v>190634.367</v>
      </c>
      <c r="J2151" s="61">
        <f t="shared" si="1001"/>
        <v>190634.03315</v>
      </c>
      <c r="K2151" s="61">
        <f t="shared" si="979"/>
        <v>100.01470738067006</v>
      </c>
      <c r="L2151" s="61">
        <f t="shared" si="980"/>
        <v>99.999824874179168</v>
      </c>
    </row>
    <row r="2152" spans="1:12" ht="15">
      <c r="A2152" s="58" t="s">
        <v>505</v>
      </c>
      <c r="B2152" s="59" t="s">
        <v>757</v>
      </c>
      <c r="C2152" s="59" t="s">
        <v>147</v>
      </c>
      <c r="D2152" s="59" t="s">
        <v>19</v>
      </c>
      <c r="E2152" s="59" t="s">
        <v>892</v>
      </c>
      <c r="F2152" s="59" t="s">
        <v>506</v>
      </c>
      <c r="G2152" s="61">
        <v>190606</v>
      </c>
      <c r="H2152" s="61">
        <v>190634.367</v>
      </c>
      <c r="I2152" s="61">
        <v>190634.367</v>
      </c>
      <c r="J2152" s="61">
        <v>190634.03315</v>
      </c>
      <c r="K2152" s="61">
        <f t="shared" si="979"/>
        <v>100.01470738067006</v>
      </c>
      <c r="L2152" s="61">
        <f t="shared" si="980"/>
        <v>99.999824874179168</v>
      </c>
    </row>
    <row r="2153" spans="1:12" ht="30">
      <c r="A2153" s="58" t="s">
        <v>893</v>
      </c>
      <c r="B2153" s="59" t="s">
        <v>757</v>
      </c>
      <c r="C2153" s="59" t="s">
        <v>147</v>
      </c>
      <c r="D2153" s="59" t="s">
        <v>19</v>
      </c>
      <c r="E2153" s="59" t="s">
        <v>894</v>
      </c>
      <c r="F2153" s="60" t="s">
        <v>0</v>
      </c>
      <c r="G2153" s="61">
        <v>205102.5</v>
      </c>
      <c r="H2153" s="61">
        <f>H2154+H2156</f>
        <v>205102.516</v>
      </c>
      <c r="I2153" s="61">
        <f t="shared" ref="I2153:J2153" si="1002">I2154+I2156</f>
        <v>205102.51534000001</v>
      </c>
      <c r="J2153" s="61">
        <f t="shared" si="1002"/>
        <v>205101.64329000001</v>
      </c>
      <c r="K2153" s="61">
        <f t="shared" si="979"/>
        <v>99.999582301532158</v>
      </c>
      <c r="L2153" s="61">
        <f t="shared" si="980"/>
        <v>99.999574500587798</v>
      </c>
    </row>
    <row r="2154" spans="1:12" ht="30">
      <c r="A2154" s="58" t="s">
        <v>64</v>
      </c>
      <c r="B2154" s="59" t="s">
        <v>757</v>
      </c>
      <c r="C2154" s="59" t="s">
        <v>147</v>
      </c>
      <c r="D2154" s="59" t="s">
        <v>19</v>
      </c>
      <c r="E2154" s="59" t="s">
        <v>894</v>
      </c>
      <c r="F2154" s="59" t="s">
        <v>65</v>
      </c>
      <c r="G2154" s="61">
        <v>3948.6</v>
      </c>
      <c r="H2154" s="61">
        <f>H2155</f>
        <v>2214.09</v>
      </c>
      <c r="I2154" s="61">
        <f t="shared" ref="I2154:J2154" si="1003">I2155</f>
        <v>2214.08934</v>
      </c>
      <c r="J2154" s="61">
        <f t="shared" si="1003"/>
        <v>2214.0892899999999</v>
      </c>
      <c r="K2154" s="61">
        <f t="shared" si="979"/>
        <v>56.072767309932637</v>
      </c>
      <c r="L2154" s="61">
        <f t="shared" si="980"/>
        <v>99.999967932649525</v>
      </c>
    </row>
    <row r="2155" spans="1:12" ht="30">
      <c r="A2155" s="58" t="s">
        <v>66</v>
      </c>
      <c r="B2155" s="59" t="s">
        <v>757</v>
      </c>
      <c r="C2155" s="59" t="s">
        <v>147</v>
      </c>
      <c r="D2155" s="59" t="s">
        <v>19</v>
      </c>
      <c r="E2155" s="59" t="s">
        <v>894</v>
      </c>
      <c r="F2155" s="59" t="s">
        <v>67</v>
      </c>
      <c r="G2155" s="61">
        <v>3948.6</v>
      </c>
      <c r="H2155" s="61">
        <v>2214.09</v>
      </c>
      <c r="I2155" s="61">
        <v>2214.08934</v>
      </c>
      <c r="J2155" s="61">
        <v>2214.0892899999999</v>
      </c>
      <c r="K2155" s="61">
        <f t="shared" si="979"/>
        <v>56.072767309932637</v>
      </c>
      <c r="L2155" s="61">
        <f t="shared" si="980"/>
        <v>99.999967932649525</v>
      </c>
    </row>
    <row r="2156" spans="1:12" ht="15">
      <c r="A2156" s="58" t="s">
        <v>68</v>
      </c>
      <c r="B2156" s="59" t="s">
        <v>757</v>
      </c>
      <c r="C2156" s="59" t="s">
        <v>147</v>
      </c>
      <c r="D2156" s="59" t="s">
        <v>19</v>
      </c>
      <c r="E2156" s="59" t="s">
        <v>894</v>
      </c>
      <c r="F2156" s="59" t="s">
        <v>69</v>
      </c>
      <c r="G2156" s="61">
        <v>201153.9</v>
      </c>
      <c r="H2156" s="61">
        <f>H2157</f>
        <v>202888.42600000001</v>
      </c>
      <c r="I2156" s="61">
        <f t="shared" ref="I2156:J2156" si="1004">I2157</f>
        <v>202888.42600000001</v>
      </c>
      <c r="J2156" s="61">
        <f t="shared" si="1004"/>
        <v>202887.554</v>
      </c>
      <c r="K2156" s="61">
        <f t="shared" si="979"/>
        <v>100.8618545302875</v>
      </c>
      <c r="L2156" s="61">
        <f t="shared" si="980"/>
        <v>99.999570207124577</v>
      </c>
    </row>
    <row r="2157" spans="1:12" ht="15">
      <c r="A2157" s="58" t="s">
        <v>505</v>
      </c>
      <c r="B2157" s="59" t="s">
        <v>757</v>
      </c>
      <c r="C2157" s="59" t="s">
        <v>147</v>
      </c>
      <c r="D2157" s="59" t="s">
        <v>19</v>
      </c>
      <c r="E2157" s="59" t="s">
        <v>894</v>
      </c>
      <c r="F2157" s="59" t="s">
        <v>506</v>
      </c>
      <c r="G2157" s="61">
        <v>201153.9</v>
      </c>
      <c r="H2157" s="61">
        <v>202888.42600000001</v>
      </c>
      <c r="I2157" s="61">
        <v>202888.42600000001</v>
      </c>
      <c r="J2157" s="61">
        <v>202887.554</v>
      </c>
      <c r="K2157" s="61">
        <f t="shared" si="979"/>
        <v>100.8618545302875</v>
      </c>
      <c r="L2157" s="61">
        <f t="shared" si="980"/>
        <v>99.999570207124577</v>
      </c>
    </row>
    <row r="2158" spans="1:12" ht="30">
      <c r="A2158" s="58" t="s">
        <v>895</v>
      </c>
      <c r="B2158" s="59" t="s">
        <v>757</v>
      </c>
      <c r="C2158" s="59" t="s">
        <v>147</v>
      </c>
      <c r="D2158" s="59" t="s">
        <v>19</v>
      </c>
      <c r="E2158" s="59" t="s">
        <v>896</v>
      </c>
      <c r="F2158" s="60" t="s">
        <v>0</v>
      </c>
      <c r="G2158" s="61">
        <v>10397</v>
      </c>
      <c r="H2158" s="61">
        <f>H2159+H2161</f>
        <v>10396.970000000001</v>
      </c>
      <c r="I2158" s="61">
        <f t="shared" ref="I2158:J2158" si="1005">I2159+I2161</f>
        <v>10365.072</v>
      </c>
      <c r="J2158" s="61">
        <f t="shared" si="1005"/>
        <v>10365.072</v>
      </c>
      <c r="K2158" s="61">
        <f t="shared" si="979"/>
        <v>99.692911416754839</v>
      </c>
      <c r="L2158" s="61">
        <f t="shared" si="980"/>
        <v>99.693199076269323</v>
      </c>
    </row>
    <row r="2159" spans="1:12" ht="30">
      <c r="A2159" s="58" t="s">
        <v>64</v>
      </c>
      <c r="B2159" s="59" t="s">
        <v>757</v>
      </c>
      <c r="C2159" s="59" t="s">
        <v>147</v>
      </c>
      <c r="D2159" s="59" t="s">
        <v>19</v>
      </c>
      <c r="E2159" s="59" t="s">
        <v>896</v>
      </c>
      <c r="F2159" s="59" t="s">
        <v>65</v>
      </c>
      <c r="G2159" s="61">
        <v>110.8</v>
      </c>
      <c r="H2159" s="61">
        <f>H2160</f>
        <v>110.77</v>
      </c>
      <c r="I2159" s="61">
        <f t="shared" ref="I2159:J2159" si="1006">I2160</f>
        <v>105.072</v>
      </c>
      <c r="J2159" s="61">
        <f t="shared" si="1006"/>
        <v>105.072</v>
      </c>
      <c r="K2159" s="61">
        <f t="shared" si="979"/>
        <v>94.830324909747304</v>
      </c>
      <c r="L2159" s="61">
        <f t="shared" si="980"/>
        <v>94.856007944389276</v>
      </c>
    </row>
    <row r="2160" spans="1:12" ht="30">
      <c r="A2160" s="58" t="s">
        <v>66</v>
      </c>
      <c r="B2160" s="59" t="s">
        <v>757</v>
      </c>
      <c r="C2160" s="59" t="s">
        <v>147</v>
      </c>
      <c r="D2160" s="59" t="s">
        <v>19</v>
      </c>
      <c r="E2160" s="59" t="s">
        <v>896</v>
      </c>
      <c r="F2160" s="59" t="s">
        <v>67</v>
      </c>
      <c r="G2160" s="61">
        <v>110.8</v>
      </c>
      <c r="H2160" s="61">
        <v>110.77</v>
      </c>
      <c r="I2160" s="61">
        <v>105.072</v>
      </c>
      <c r="J2160" s="61">
        <v>105.072</v>
      </c>
      <c r="K2160" s="61">
        <f t="shared" si="979"/>
        <v>94.830324909747304</v>
      </c>
      <c r="L2160" s="61">
        <f t="shared" si="980"/>
        <v>94.856007944389276</v>
      </c>
    </row>
    <row r="2161" spans="1:12" ht="15">
      <c r="A2161" s="58" t="s">
        <v>68</v>
      </c>
      <c r="B2161" s="59" t="s">
        <v>757</v>
      </c>
      <c r="C2161" s="59" t="s">
        <v>147</v>
      </c>
      <c r="D2161" s="59" t="s">
        <v>19</v>
      </c>
      <c r="E2161" s="59" t="s">
        <v>896</v>
      </c>
      <c r="F2161" s="59" t="s">
        <v>69</v>
      </c>
      <c r="G2161" s="61">
        <v>10286.200000000001</v>
      </c>
      <c r="H2161" s="61">
        <f>H2162</f>
        <v>10286.200000000001</v>
      </c>
      <c r="I2161" s="61">
        <f t="shared" ref="I2161:J2161" si="1007">I2162</f>
        <v>10260</v>
      </c>
      <c r="J2161" s="61">
        <f t="shared" si="1007"/>
        <v>10260</v>
      </c>
      <c r="K2161" s="61">
        <f t="shared" si="979"/>
        <v>99.745289805759157</v>
      </c>
      <c r="L2161" s="61">
        <f t="shared" si="980"/>
        <v>99.745289805759157</v>
      </c>
    </row>
    <row r="2162" spans="1:12" ht="15">
      <c r="A2162" s="58" t="s">
        <v>505</v>
      </c>
      <c r="B2162" s="59" t="s">
        <v>757</v>
      </c>
      <c r="C2162" s="59" t="s">
        <v>147</v>
      </c>
      <c r="D2162" s="59" t="s">
        <v>19</v>
      </c>
      <c r="E2162" s="59" t="s">
        <v>896</v>
      </c>
      <c r="F2162" s="59" t="s">
        <v>506</v>
      </c>
      <c r="G2162" s="61">
        <v>10286.200000000001</v>
      </c>
      <c r="H2162" s="61">
        <v>10286.200000000001</v>
      </c>
      <c r="I2162" s="61">
        <v>10260</v>
      </c>
      <c r="J2162" s="61">
        <v>10260</v>
      </c>
      <c r="K2162" s="61">
        <f t="shared" si="979"/>
        <v>99.745289805759157</v>
      </c>
      <c r="L2162" s="61">
        <f t="shared" si="980"/>
        <v>99.745289805759157</v>
      </c>
    </row>
    <row r="2163" spans="1:12" ht="45">
      <c r="A2163" s="58" t="s">
        <v>897</v>
      </c>
      <c r="B2163" s="59" t="s">
        <v>757</v>
      </c>
      <c r="C2163" s="59" t="s">
        <v>147</v>
      </c>
      <c r="D2163" s="59" t="s">
        <v>19</v>
      </c>
      <c r="E2163" s="59" t="s">
        <v>898</v>
      </c>
      <c r="F2163" s="60" t="s">
        <v>0</v>
      </c>
      <c r="G2163" s="61">
        <v>384989.6</v>
      </c>
      <c r="H2163" s="61">
        <f>H2164+H2166</f>
        <v>334600</v>
      </c>
      <c r="I2163" s="61">
        <f t="shared" ref="I2163:J2163" si="1008">I2164+I2166</f>
        <v>326490.13682000001</v>
      </c>
      <c r="J2163" s="61">
        <f t="shared" si="1008"/>
        <v>326490.13682000001</v>
      </c>
      <c r="K2163" s="61">
        <f t="shared" si="979"/>
        <v>84.804923774564315</v>
      </c>
      <c r="L2163" s="61">
        <f t="shared" si="980"/>
        <v>97.576251291093854</v>
      </c>
    </row>
    <row r="2164" spans="1:12" ht="30">
      <c r="A2164" s="58" t="s">
        <v>64</v>
      </c>
      <c r="B2164" s="59" t="s">
        <v>757</v>
      </c>
      <c r="C2164" s="59" t="s">
        <v>147</v>
      </c>
      <c r="D2164" s="59" t="s">
        <v>19</v>
      </c>
      <c r="E2164" s="59" t="s">
        <v>898</v>
      </c>
      <c r="F2164" s="59" t="s">
        <v>65</v>
      </c>
      <c r="G2164" s="61">
        <v>11718.3</v>
      </c>
      <c r="H2164" s="61">
        <f>H2165</f>
        <v>11718.334000000001</v>
      </c>
      <c r="I2164" s="61">
        <f t="shared" ref="I2164:J2164" si="1009">I2165</f>
        <v>8497.7626</v>
      </c>
      <c r="J2164" s="61">
        <f t="shared" si="1009"/>
        <v>8497.7626</v>
      </c>
      <c r="K2164" s="61">
        <f t="shared" si="979"/>
        <v>72.517025507112805</v>
      </c>
      <c r="L2164" s="61">
        <f t="shared" si="980"/>
        <v>72.516815103580427</v>
      </c>
    </row>
    <row r="2165" spans="1:12" ht="30">
      <c r="A2165" s="58" t="s">
        <v>66</v>
      </c>
      <c r="B2165" s="59" t="s">
        <v>757</v>
      </c>
      <c r="C2165" s="59" t="s">
        <v>147</v>
      </c>
      <c r="D2165" s="59" t="s">
        <v>19</v>
      </c>
      <c r="E2165" s="59" t="s">
        <v>898</v>
      </c>
      <c r="F2165" s="59" t="s">
        <v>67</v>
      </c>
      <c r="G2165" s="61">
        <v>11718.3</v>
      </c>
      <c r="H2165" s="61">
        <v>11718.334000000001</v>
      </c>
      <c r="I2165" s="61">
        <v>8497.7626</v>
      </c>
      <c r="J2165" s="61">
        <v>8497.7626</v>
      </c>
      <c r="K2165" s="61">
        <f t="shared" si="979"/>
        <v>72.517025507112805</v>
      </c>
      <c r="L2165" s="61">
        <f t="shared" si="980"/>
        <v>72.516815103580427</v>
      </c>
    </row>
    <row r="2166" spans="1:12" ht="15">
      <c r="A2166" s="58" t="s">
        <v>68</v>
      </c>
      <c r="B2166" s="59" t="s">
        <v>757</v>
      </c>
      <c r="C2166" s="59" t="s">
        <v>147</v>
      </c>
      <c r="D2166" s="59" t="s">
        <v>19</v>
      </c>
      <c r="E2166" s="59" t="s">
        <v>898</v>
      </c>
      <c r="F2166" s="59" t="s">
        <v>69</v>
      </c>
      <c r="G2166" s="61">
        <v>373271.3</v>
      </c>
      <c r="H2166" s="61">
        <f>H2167</f>
        <v>322881.66600000003</v>
      </c>
      <c r="I2166" s="61">
        <f t="shared" ref="I2166:J2166" si="1010">I2167</f>
        <v>317992.37422</v>
      </c>
      <c r="J2166" s="61">
        <f t="shared" si="1010"/>
        <v>317992.37422</v>
      </c>
      <c r="K2166" s="61">
        <f t="shared" si="979"/>
        <v>85.190684153858058</v>
      </c>
      <c r="L2166" s="61">
        <f t="shared" si="980"/>
        <v>98.48573260892428</v>
      </c>
    </row>
    <row r="2167" spans="1:12" ht="15">
      <c r="A2167" s="58" t="s">
        <v>505</v>
      </c>
      <c r="B2167" s="59" t="s">
        <v>757</v>
      </c>
      <c r="C2167" s="59" t="s">
        <v>147</v>
      </c>
      <c r="D2167" s="59" t="s">
        <v>19</v>
      </c>
      <c r="E2167" s="59" t="s">
        <v>898</v>
      </c>
      <c r="F2167" s="59" t="s">
        <v>506</v>
      </c>
      <c r="G2167" s="61">
        <v>373271.3</v>
      </c>
      <c r="H2167" s="61">
        <v>322881.66600000003</v>
      </c>
      <c r="I2167" s="61">
        <v>317992.37422</v>
      </c>
      <c r="J2167" s="61">
        <v>317992.37422</v>
      </c>
      <c r="K2167" s="61">
        <f t="shared" si="979"/>
        <v>85.190684153858058</v>
      </c>
      <c r="L2167" s="61">
        <f t="shared" si="980"/>
        <v>98.48573260892428</v>
      </c>
    </row>
    <row r="2168" spans="1:12" ht="15">
      <c r="A2168" s="58" t="s">
        <v>518</v>
      </c>
      <c r="B2168" s="59" t="s">
        <v>757</v>
      </c>
      <c r="C2168" s="59" t="s">
        <v>147</v>
      </c>
      <c r="D2168" s="59" t="s">
        <v>32</v>
      </c>
      <c r="E2168" s="60" t="s">
        <v>0</v>
      </c>
      <c r="F2168" s="60" t="s">
        <v>0</v>
      </c>
      <c r="G2168" s="61">
        <v>65503.7</v>
      </c>
      <c r="H2168" s="61">
        <f>H2169+H2202+H2214</f>
        <v>67807.364999999991</v>
      </c>
      <c r="I2168" s="61">
        <f>I2169+I2202+I2214</f>
        <v>67102.439999999988</v>
      </c>
      <c r="J2168" s="61">
        <f t="shared" ref="J2168" si="1011">J2169+J2202+J2214</f>
        <v>65777.670099999988</v>
      </c>
      <c r="K2168" s="61">
        <f t="shared" si="979"/>
        <v>100.41825133542073</v>
      </c>
      <c r="L2168" s="61">
        <f t="shared" si="980"/>
        <v>97.006674864891153</v>
      </c>
    </row>
    <row r="2169" spans="1:12" ht="40.5" customHeight="1">
      <c r="A2169" s="58" t="s">
        <v>300</v>
      </c>
      <c r="B2169" s="59" t="s">
        <v>757</v>
      </c>
      <c r="C2169" s="59" t="s">
        <v>147</v>
      </c>
      <c r="D2169" s="59" t="s">
        <v>32</v>
      </c>
      <c r="E2169" s="59" t="s">
        <v>301</v>
      </c>
      <c r="F2169" s="60" t="s">
        <v>0</v>
      </c>
      <c r="G2169" s="61">
        <v>38691.4</v>
      </c>
      <c r="H2169" s="61">
        <f>H2170+H2174+H2182+H2190+H2198</f>
        <v>38660.284999999996</v>
      </c>
      <c r="I2169" s="61">
        <f>I2170+I2174+I2182+I2190+I2198</f>
        <v>38655.359999999993</v>
      </c>
      <c r="J2169" s="61">
        <f t="shared" ref="J2169" si="1012">J2170+J2174+J2182+J2190+J2198</f>
        <v>38071.676099999997</v>
      </c>
      <c r="K2169" s="61">
        <f t="shared" si="979"/>
        <v>98.398290317745023</v>
      </c>
      <c r="L2169" s="61">
        <f t="shared" si="980"/>
        <v>98.477484322735847</v>
      </c>
    </row>
    <row r="2170" spans="1:12" ht="45">
      <c r="A2170" s="58" t="s">
        <v>786</v>
      </c>
      <c r="B2170" s="59" t="s">
        <v>757</v>
      </c>
      <c r="C2170" s="59" t="s">
        <v>147</v>
      </c>
      <c r="D2170" s="59" t="s">
        <v>32</v>
      </c>
      <c r="E2170" s="59" t="s">
        <v>787</v>
      </c>
      <c r="F2170" s="60" t="s">
        <v>0</v>
      </c>
      <c r="G2170" s="61">
        <v>32145.1</v>
      </c>
      <c r="H2170" s="61">
        <f>H2171</f>
        <v>32145.1</v>
      </c>
      <c r="I2170" s="61">
        <f>I2171</f>
        <v>32145.1</v>
      </c>
      <c r="J2170" s="61">
        <f t="shared" ref="I2170:J2172" si="1013">J2171</f>
        <v>31561.459009999999</v>
      </c>
      <c r="K2170" s="61">
        <f t="shared" si="979"/>
        <v>98.184354722803789</v>
      </c>
      <c r="L2170" s="61">
        <f t="shared" si="980"/>
        <v>98.184354722803789</v>
      </c>
    </row>
    <row r="2171" spans="1:12" ht="45">
      <c r="A2171" s="58" t="s">
        <v>899</v>
      </c>
      <c r="B2171" s="59" t="s">
        <v>757</v>
      </c>
      <c r="C2171" s="59" t="s">
        <v>147</v>
      </c>
      <c r="D2171" s="59" t="s">
        <v>32</v>
      </c>
      <c r="E2171" s="59" t="s">
        <v>900</v>
      </c>
      <c r="F2171" s="60" t="s">
        <v>0</v>
      </c>
      <c r="G2171" s="61">
        <v>32145.1</v>
      </c>
      <c r="H2171" s="61">
        <f>H2172</f>
        <v>32145.1</v>
      </c>
      <c r="I2171" s="61">
        <f>I2172</f>
        <v>32145.1</v>
      </c>
      <c r="J2171" s="61">
        <f t="shared" si="1013"/>
        <v>31561.459009999999</v>
      </c>
      <c r="K2171" s="61">
        <f t="shared" si="979"/>
        <v>98.184354722803789</v>
      </c>
      <c r="L2171" s="61">
        <f t="shared" si="980"/>
        <v>98.184354722803789</v>
      </c>
    </row>
    <row r="2172" spans="1:12" ht="15">
      <c r="A2172" s="58" t="s">
        <v>26</v>
      </c>
      <c r="B2172" s="59" t="s">
        <v>757</v>
      </c>
      <c r="C2172" s="59" t="s">
        <v>147</v>
      </c>
      <c r="D2172" s="59" t="s">
        <v>32</v>
      </c>
      <c r="E2172" s="59" t="s">
        <v>900</v>
      </c>
      <c r="F2172" s="59" t="s">
        <v>27</v>
      </c>
      <c r="G2172" s="61">
        <v>32145.1</v>
      </c>
      <c r="H2172" s="61">
        <f>H2173</f>
        <v>32145.1</v>
      </c>
      <c r="I2172" s="61">
        <f t="shared" si="1013"/>
        <v>32145.1</v>
      </c>
      <c r="J2172" s="61">
        <f t="shared" si="1013"/>
        <v>31561.459009999999</v>
      </c>
      <c r="K2172" s="61">
        <f t="shared" si="979"/>
        <v>98.184354722803789</v>
      </c>
      <c r="L2172" s="61">
        <f t="shared" si="980"/>
        <v>98.184354722803789</v>
      </c>
    </row>
    <row r="2173" spans="1:12" ht="15">
      <c r="A2173" s="58" t="s">
        <v>28</v>
      </c>
      <c r="B2173" s="59" t="s">
        <v>757</v>
      </c>
      <c r="C2173" s="59" t="s">
        <v>147</v>
      </c>
      <c r="D2173" s="59" t="s">
        <v>32</v>
      </c>
      <c r="E2173" s="59" t="s">
        <v>900</v>
      </c>
      <c r="F2173" s="59" t="s">
        <v>29</v>
      </c>
      <c r="G2173" s="61">
        <v>32145.1</v>
      </c>
      <c r="H2173" s="61">
        <v>32145.1</v>
      </c>
      <c r="I2173" s="61">
        <v>32145.1</v>
      </c>
      <c r="J2173" s="61">
        <v>31561.459009999999</v>
      </c>
      <c r="K2173" s="61">
        <f t="shared" si="979"/>
        <v>98.184354722803789</v>
      </c>
      <c r="L2173" s="61">
        <f t="shared" si="980"/>
        <v>98.184354722803789</v>
      </c>
    </row>
    <row r="2174" spans="1:12" ht="30">
      <c r="A2174" s="58" t="s">
        <v>797</v>
      </c>
      <c r="B2174" s="59" t="s">
        <v>757</v>
      </c>
      <c r="C2174" s="59" t="s">
        <v>147</v>
      </c>
      <c r="D2174" s="59" t="s">
        <v>32</v>
      </c>
      <c r="E2174" s="59" t="s">
        <v>798</v>
      </c>
      <c r="F2174" s="60" t="s">
        <v>0</v>
      </c>
      <c r="G2174" s="61">
        <v>4239.1000000000004</v>
      </c>
      <c r="H2174" s="61">
        <f>H2175+H2179</f>
        <v>4239.1000000000004</v>
      </c>
      <c r="I2174" s="61">
        <f t="shared" ref="I2174:J2174" si="1014">I2175+I2179</f>
        <v>4239.1000000000004</v>
      </c>
      <c r="J2174" s="61">
        <f t="shared" si="1014"/>
        <v>4239.1000000000004</v>
      </c>
      <c r="K2174" s="61">
        <f t="shared" si="979"/>
        <v>100</v>
      </c>
      <c r="L2174" s="61">
        <f t="shared" si="980"/>
        <v>100</v>
      </c>
    </row>
    <row r="2175" spans="1:12" ht="30">
      <c r="A2175" s="58" t="s">
        <v>901</v>
      </c>
      <c r="B2175" s="59" t="s">
        <v>757</v>
      </c>
      <c r="C2175" s="59" t="s">
        <v>147</v>
      </c>
      <c r="D2175" s="59" t="s">
        <v>32</v>
      </c>
      <c r="E2175" s="59" t="s">
        <v>902</v>
      </c>
      <c r="F2175" s="60" t="s">
        <v>0</v>
      </c>
      <c r="G2175" s="61">
        <v>520</v>
      </c>
      <c r="H2175" s="61">
        <f>H2176</f>
        <v>520</v>
      </c>
      <c r="I2175" s="61">
        <f t="shared" ref="I2175:J2175" si="1015">I2176</f>
        <v>520</v>
      </c>
      <c r="J2175" s="61">
        <f t="shared" si="1015"/>
        <v>520</v>
      </c>
      <c r="K2175" s="61">
        <f t="shared" si="979"/>
        <v>100</v>
      </c>
      <c r="L2175" s="61">
        <f t="shared" si="980"/>
        <v>100</v>
      </c>
    </row>
    <row r="2176" spans="1:12" ht="30">
      <c r="A2176" s="58" t="s">
        <v>82</v>
      </c>
      <c r="B2176" s="59" t="s">
        <v>757</v>
      </c>
      <c r="C2176" s="59" t="s">
        <v>147</v>
      </c>
      <c r="D2176" s="59" t="s">
        <v>32</v>
      </c>
      <c r="E2176" s="59" t="s">
        <v>902</v>
      </c>
      <c r="F2176" s="59" t="s">
        <v>83</v>
      </c>
      <c r="G2176" s="61">
        <v>520</v>
      </c>
      <c r="H2176" s="61">
        <f>H2177+H2178</f>
        <v>520</v>
      </c>
      <c r="I2176" s="61">
        <f t="shared" ref="I2176:J2176" si="1016">I2177+I2178</f>
        <v>520</v>
      </c>
      <c r="J2176" s="61">
        <f t="shared" si="1016"/>
        <v>520</v>
      </c>
      <c r="K2176" s="61">
        <f t="shared" si="979"/>
        <v>100</v>
      </c>
      <c r="L2176" s="61">
        <f t="shared" si="980"/>
        <v>100</v>
      </c>
    </row>
    <row r="2177" spans="1:12" ht="15">
      <c r="A2177" s="58" t="s">
        <v>272</v>
      </c>
      <c r="B2177" s="59" t="s">
        <v>757</v>
      </c>
      <c r="C2177" s="59" t="s">
        <v>147</v>
      </c>
      <c r="D2177" s="59" t="s">
        <v>32</v>
      </c>
      <c r="E2177" s="59" t="s">
        <v>902</v>
      </c>
      <c r="F2177" s="59" t="s">
        <v>273</v>
      </c>
      <c r="G2177" s="61">
        <v>520</v>
      </c>
      <c r="H2177" s="61">
        <v>270</v>
      </c>
      <c r="I2177" s="61">
        <v>270</v>
      </c>
      <c r="J2177" s="61">
        <v>270</v>
      </c>
      <c r="K2177" s="61">
        <f t="shared" si="979"/>
        <v>51.923076923076927</v>
      </c>
      <c r="L2177" s="61">
        <f t="shared" si="980"/>
        <v>100</v>
      </c>
    </row>
    <row r="2178" spans="1:12" s="24" customFormat="1" ht="15">
      <c r="A2178" s="58" t="s">
        <v>84</v>
      </c>
      <c r="B2178" s="59" t="s">
        <v>757</v>
      </c>
      <c r="C2178" s="59" t="s">
        <v>147</v>
      </c>
      <c r="D2178" s="59" t="s">
        <v>32</v>
      </c>
      <c r="E2178" s="59" t="s">
        <v>902</v>
      </c>
      <c r="F2178" s="59">
        <v>620</v>
      </c>
      <c r="G2178" s="61"/>
      <c r="H2178" s="61">
        <v>250</v>
      </c>
      <c r="I2178" s="61">
        <v>250</v>
      </c>
      <c r="J2178" s="61">
        <v>250</v>
      </c>
      <c r="K2178" s="61">
        <v>0</v>
      </c>
      <c r="L2178" s="61">
        <f t="shared" si="980"/>
        <v>100</v>
      </c>
    </row>
    <row r="2179" spans="1:12" ht="30">
      <c r="A2179" s="58" t="s">
        <v>903</v>
      </c>
      <c r="B2179" s="59" t="s">
        <v>757</v>
      </c>
      <c r="C2179" s="59" t="s">
        <v>147</v>
      </c>
      <c r="D2179" s="59" t="s">
        <v>32</v>
      </c>
      <c r="E2179" s="59" t="s">
        <v>904</v>
      </c>
      <c r="F2179" s="60" t="s">
        <v>0</v>
      </c>
      <c r="G2179" s="61">
        <v>3719.1</v>
      </c>
      <c r="H2179" s="61">
        <f>H2180</f>
        <v>3719.1</v>
      </c>
      <c r="I2179" s="61">
        <f t="shared" ref="I2179:J2180" si="1017">I2180</f>
        <v>3719.1</v>
      </c>
      <c r="J2179" s="61">
        <f t="shared" si="1017"/>
        <v>3719.1</v>
      </c>
      <c r="K2179" s="61">
        <f t="shared" si="979"/>
        <v>100</v>
      </c>
      <c r="L2179" s="61">
        <f t="shared" si="980"/>
        <v>100</v>
      </c>
    </row>
    <row r="2180" spans="1:12" ht="15">
      <c r="A2180" s="58" t="s">
        <v>26</v>
      </c>
      <c r="B2180" s="59" t="s">
        <v>757</v>
      </c>
      <c r="C2180" s="59" t="s">
        <v>147</v>
      </c>
      <c r="D2180" s="59" t="s">
        <v>32</v>
      </c>
      <c r="E2180" s="59" t="s">
        <v>904</v>
      </c>
      <c r="F2180" s="59" t="s">
        <v>27</v>
      </c>
      <c r="G2180" s="61">
        <v>3719.1</v>
      </c>
      <c r="H2180" s="61">
        <f>H2181</f>
        <v>3719.1</v>
      </c>
      <c r="I2180" s="61">
        <f t="shared" si="1017"/>
        <v>3719.1</v>
      </c>
      <c r="J2180" s="61">
        <f t="shared" si="1017"/>
        <v>3719.1</v>
      </c>
      <c r="K2180" s="61">
        <f t="shared" si="979"/>
        <v>100</v>
      </c>
      <c r="L2180" s="61">
        <f t="shared" si="980"/>
        <v>100</v>
      </c>
    </row>
    <row r="2181" spans="1:12" ht="15">
      <c r="A2181" s="58" t="s">
        <v>28</v>
      </c>
      <c r="B2181" s="59" t="s">
        <v>757</v>
      </c>
      <c r="C2181" s="59" t="s">
        <v>147</v>
      </c>
      <c r="D2181" s="59" t="s">
        <v>32</v>
      </c>
      <c r="E2181" s="59" t="s">
        <v>904</v>
      </c>
      <c r="F2181" s="59" t="s">
        <v>29</v>
      </c>
      <c r="G2181" s="61">
        <v>3719.1</v>
      </c>
      <c r="H2181" s="61">
        <v>3719.1</v>
      </c>
      <c r="I2181" s="61">
        <v>3719.1</v>
      </c>
      <c r="J2181" s="61">
        <v>3719.1</v>
      </c>
      <c r="K2181" s="61">
        <f t="shared" si="979"/>
        <v>100</v>
      </c>
      <c r="L2181" s="61">
        <f t="shared" si="980"/>
        <v>100</v>
      </c>
    </row>
    <row r="2182" spans="1:12" ht="33.75" customHeight="1">
      <c r="A2182" s="58" t="s">
        <v>905</v>
      </c>
      <c r="B2182" s="59" t="s">
        <v>757</v>
      </c>
      <c r="C2182" s="59" t="s">
        <v>147</v>
      </c>
      <c r="D2182" s="59" t="s">
        <v>32</v>
      </c>
      <c r="E2182" s="59" t="s">
        <v>906</v>
      </c>
      <c r="F2182" s="60" t="s">
        <v>0</v>
      </c>
      <c r="G2182" s="61">
        <v>2108.5</v>
      </c>
      <c r="H2182" s="61">
        <f>H2183+H2186</f>
        <v>2077.3850000000002</v>
      </c>
      <c r="I2182" s="61">
        <f t="shared" ref="I2182:J2182" si="1018">I2183+I2186</f>
        <v>2072.46</v>
      </c>
      <c r="J2182" s="61">
        <f t="shared" si="1018"/>
        <v>2072.46</v>
      </c>
      <c r="K2182" s="61">
        <f t="shared" si="979"/>
        <v>98.29072800569125</v>
      </c>
      <c r="L2182" s="61">
        <f t="shared" si="980"/>
        <v>99.762923098029489</v>
      </c>
    </row>
    <row r="2183" spans="1:12" ht="30">
      <c r="A2183" s="58" t="s">
        <v>790</v>
      </c>
      <c r="B2183" s="59" t="s">
        <v>757</v>
      </c>
      <c r="C2183" s="59" t="s">
        <v>147</v>
      </c>
      <c r="D2183" s="59" t="s">
        <v>32</v>
      </c>
      <c r="E2183" s="59" t="s">
        <v>907</v>
      </c>
      <c r="F2183" s="60" t="s">
        <v>0</v>
      </c>
      <c r="G2183" s="61">
        <v>109.1</v>
      </c>
      <c r="H2183" s="61">
        <f>H2184</f>
        <v>77.984999999999999</v>
      </c>
      <c r="I2183" s="61">
        <f t="shared" ref="I2183:J2184" si="1019">I2184</f>
        <v>73.06</v>
      </c>
      <c r="J2183" s="61">
        <f t="shared" si="1019"/>
        <v>73.06</v>
      </c>
      <c r="K2183" s="61">
        <f t="shared" si="979"/>
        <v>66.966086159486721</v>
      </c>
      <c r="L2183" s="61">
        <f t="shared" si="980"/>
        <v>93.684682951849723</v>
      </c>
    </row>
    <row r="2184" spans="1:12" ht="30">
      <c r="A2184" s="58" t="s">
        <v>64</v>
      </c>
      <c r="B2184" s="59" t="s">
        <v>757</v>
      </c>
      <c r="C2184" s="59" t="s">
        <v>147</v>
      </c>
      <c r="D2184" s="59" t="s">
        <v>32</v>
      </c>
      <c r="E2184" s="59" t="s">
        <v>907</v>
      </c>
      <c r="F2184" s="59" t="s">
        <v>65</v>
      </c>
      <c r="G2184" s="61">
        <v>109.1</v>
      </c>
      <c r="H2184" s="61">
        <f>H2185</f>
        <v>77.984999999999999</v>
      </c>
      <c r="I2184" s="61">
        <f t="shared" si="1019"/>
        <v>73.06</v>
      </c>
      <c r="J2184" s="61">
        <f t="shared" si="1019"/>
        <v>73.06</v>
      </c>
      <c r="K2184" s="61">
        <f t="shared" si="979"/>
        <v>66.966086159486721</v>
      </c>
      <c r="L2184" s="61">
        <f t="shared" si="980"/>
        <v>93.684682951849723</v>
      </c>
    </row>
    <row r="2185" spans="1:12" ht="30">
      <c r="A2185" s="58" t="s">
        <v>66</v>
      </c>
      <c r="B2185" s="59" t="s">
        <v>757</v>
      </c>
      <c r="C2185" s="59" t="s">
        <v>147</v>
      </c>
      <c r="D2185" s="59" t="s">
        <v>32</v>
      </c>
      <c r="E2185" s="59" t="s">
        <v>907</v>
      </c>
      <c r="F2185" s="59" t="s">
        <v>67</v>
      </c>
      <c r="G2185" s="61">
        <v>109.1</v>
      </c>
      <c r="H2185" s="61">
        <v>77.984999999999999</v>
      </c>
      <c r="I2185" s="61">
        <v>73.06</v>
      </c>
      <c r="J2185" s="61">
        <v>73.06</v>
      </c>
      <c r="K2185" s="61">
        <f t="shared" si="979"/>
        <v>66.966086159486721</v>
      </c>
      <c r="L2185" s="61">
        <f t="shared" si="980"/>
        <v>93.684682951849723</v>
      </c>
    </row>
    <row r="2186" spans="1:12" ht="30">
      <c r="A2186" s="58" t="s">
        <v>901</v>
      </c>
      <c r="B2186" s="59" t="s">
        <v>757</v>
      </c>
      <c r="C2186" s="59" t="s">
        <v>147</v>
      </c>
      <c r="D2186" s="59" t="s">
        <v>32</v>
      </c>
      <c r="E2186" s="59" t="s">
        <v>908</v>
      </c>
      <c r="F2186" s="60" t="s">
        <v>0</v>
      </c>
      <c r="G2186" s="61">
        <v>1999.4</v>
      </c>
      <c r="H2186" s="61">
        <f>H2187</f>
        <v>1999.4</v>
      </c>
      <c r="I2186" s="61">
        <f t="shared" ref="I2186:J2186" si="1020">I2187</f>
        <v>1999.4</v>
      </c>
      <c r="J2186" s="61">
        <f t="shared" si="1020"/>
        <v>1999.4</v>
      </c>
      <c r="K2186" s="61">
        <f t="shared" si="979"/>
        <v>100</v>
      </c>
      <c r="L2186" s="61">
        <f t="shared" si="980"/>
        <v>100</v>
      </c>
    </row>
    <row r="2187" spans="1:12" ht="30">
      <c r="A2187" s="58" t="s">
        <v>82</v>
      </c>
      <c r="B2187" s="59" t="s">
        <v>757</v>
      </c>
      <c r="C2187" s="59" t="s">
        <v>147</v>
      </c>
      <c r="D2187" s="59" t="s">
        <v>32</v>
      </c>
      <c r="E2187" s="59" t="s">
        <v>908</v>
      </c>
      <c r="F2187" s="59" t="s">
        <v>83</v>
      </c>
      <c r="G2187" s="61">
        <v>1999.4</v>
      </c>
      <c r="H2187" s="61">
        <f>H2188+H2189</f>
        <v>1999.4</v>
      </c>
      <c r="I2187" s="61">
        <f t="shared" ref="I2187:J2187" si="1021">I2188+I2189</f>
        <v>1999.4</v>
      </c>
      <c r="J2187" s="61">
        <f t="shared" si="1021"/>
        <v>1999.4</v>
      </c>
      <c r="K2187" s="61">
        <f t="shared" si="979"/>
        <v>100</v>
      </c>
      <c r="L2187" s="61">
        <f t="shared" si="980"/>
        <v>100</v>
      </c>
    </row>
    <row r="2188" spans="1:12" ht="15">
      <c r="A2188" s="58" t="s">
        <v>272</v>
      </c>
      <c r="B2188" s="59" t="s">
        <v>757</v>
      </c>
      <c r="C2188" s="59" t="s">
        <v>147</v>
      </c>
      <c r="D2188" s="59" t="s">
        <v>32</v>
      </c>
      <c r="E2188" s="59" t="s">
        <v>908</v>
      </c>
      <c r="F2188" s="59" t="s">
        <v>273</v>
      </c>
      <c r="G2188" s="61">
        <v>1999.4</v>
      </c>
      <c r="H2188" s="61">
        <v>920</v>
      </c>
      <c r="I2188" s="61">
        <v>920</v>
      </c>
      <c r="J2188" s="61">
        <v>920</v>
      </c>
      <c r="K2188" s="61">
        <f t="shared" ref="K2188:K2270" si="1022">J2188/G2188*100</f>
        <v>46.013804141242368</v>
      </c>
      <c r="L2188" s="61">
        <f t="shared" ref="L2188:L2270" si="1023">J2188/H2188*100</f>
        <v>100</v>
      </c>
    </row>
    <row r="2189" spans="1:12" s="24" customFormat="1" ht="15">
      <c r="A2189" s="58" t="s">
        <v>84</v>
      </c>
      <c r="B2189" s="59" t="s">
        <v>757</v>
      </c>
      <c r="C2189" s="59" t="s">
        <v>147</v>
      </c>
      <c r="D2189" s="59" t="s">
        <v>32</v>
      </c>
      <c r="E2189" s="59" t="s">
        <v>908</v>
      </c>
      <c r="F2189" s="59">
        <v>620</v>
      </c>
      <c r="G2189" s="61"/>
      <c r="H2189" s="61">
        <v>1079.4000000000001</v>
      </c>
      <c r="I2189" s="61">
        <v>1079.4000000000001</v>
      </c>
      <c r="J2189" s="61">
        <v>1079.4000000000001</v>
      </c>
      <c r="K2189" s="61"/>
      <c r="L2189" s="61"/>
    </row>
    <row r="2190" spans="1:12" ht="15">
      <c r="A2190" s="58" t="s">
        <v>302</v>
      </c>
      <c r="B2190" s="59" t="s">
        <v>757</v>
      </c>
      <c r="C2190" s="59" t="s">
        <v>147</v>
      </c>
      <c r="D2190" s="59" t="s">
        <v>32</v>
      </c>
      <c r="E2190" s="59" t="s">
        <v>303</v>
      </c>
      <c r="F2190" s="60" t="s">
        <v>0</v>
      </c>
      <c r="G2190" s="61">
        <v>100</v>
      </c>
      <c r="H2190" s="61">
        <f>H2191+H2195</f>
        <v>100</v>
      </c>
      <c r="I2190" s="61">
        <f t="shared" ref="I2190:J2190" si="1024">I2191+I2195</f>
        <v>100</v>
      </c>
      <c r="J2190" s="61">
        <f t="shared" si="1024"/>
        <v>100</v>
      </c>
      <c r="K2190" s="61">
        <f t="shared" si="1022"/>
        <v>100</v>
      </c>
      <c r="L2190" s="61">
        <f t="shared" si="1023"/>
        <v>100</v>
      </c>
    </row>
    <row r="2191" spans="1:12" ht="30">
      <c r="A2191" s="58" t="s">
        <v>901</v>
      </c>
      <c r="B2191" s="59" t="s">
        <v>757</v>
      </c>
      <c r="C2191" s="59" t="s">
        <v>147</v>
      </c>
      <c r="D2191" s="59" t="s">
        <v>32</v>
      </c>
      <c r="E2191" s="59" t="s">
        <v>909</v>
      </c>
      <c r="F2191" s="60" t="s">
        <v>0</v>
      </c>
      <c r="G2191" s="61">
        <v>100</v>
      </c>
      <c r="H2191" s="61">
        <f>H2192</f>
        <v>0</v>
      </c>
      <c r="I2191" s="61">
        <f t="shared" ref="I2191:J2191" si="1025">I2192</f>
        <v>0</v>
      </c>
      <c r="J2191" s="61">
        <f t="shared" si="1025"/>
        <v>0</v>
      </c>
      <c r="K2191" s="61">
        <f t="shared" si="1022"/>
        <v>0</v>
      </c>
      <c r="L2191" s="61">
        <v>0</v>
      </c>
    </row>
    <row r="2192" spans="1:12" ht="30">
      <c r="A2192" s="58" t="s">
        <v>82</v>
      </c>
      <c r="B2192" s="59" t="s">
        <v>757</v>
      </c>
      <c r="C2192" s="59" t="s">
        <v>147</v>
      </c>
      <c r="D2192" s="59" t="s">
        <v>32</v>
      </c>
      <c r="E2192" s="59" t="s">
        <v>909</v>
      </c>
      <c r="F2192" s="59" t="s">
        <v>83</v>
      </c>
      <c r="G2192" s="61">
        <v>100</v>
      </c>
      <c r="H2192" s="61">
        <f>H2193+H2194</f>
        <v>0</v>
      </c>
      <c r="I2192" s="61">
        <f t="shared" ref="I2192:J2192" si="1026">I2193+I2194</f>
        <v>0</v>
      </c>
      <c r="J2192" s="61">
        <f t="shared" si="1026"/>
        <v>0</v>
      </c>
      <c r="K2192" s="61">
        <f t="shared" si="1022"/>
        <v>0</v>
      </c>
      <c r="L2192" s="61">
        <v>0</v>
      </c>
    </row>
    <row r="2193" spans="1:12" ht="15">
      <c r="A2193" s="58" t="s">
        <v>272</v>
      </c>
      <c r="B2193" s="59" t="s">
        <v>757</v>
      </c>
      <c r="C2193" s="59" t="s">
        <v>147</v>
      </c>
      <c r="D2193" s="59" t="s">
        <v>32</v>
      </c>
      <c r="E2193" s="59" t="s">
        <v>909</v>
      </c>
      <c r="F2193" s="59" t="s">
        <v>273</v>
      </c>
      <c r="G2193" s="61">
        <v>100</v>
      </c>
      <c r="H2193" s="61">
        <v>0</v>
      </c>
      <c r="I2193" s="61">
        <v>0</v>
      </c>
      <c r="J2193" s="61">
        <v>0</v>
      </c>
      <c r="K2193" s="61">
        <f t="shared" si="1022"/>
        <v>0</v>
      </c>
      <c r="L2193" s="61">
        <v>0</v>
      </c>
    </row>
    <row r="2194" spans="1:12" s="24" customFormat="1" ht="15" hidden="1">
      <c r="A2194" s="58" t="s">
        <v>84</v>
      </c>
      <c r="B2194" s="59" t="s">
        <v>757</v>
      </c>
      <c r="C2194" s="59" t="s">
        <v>147</v>
      </c>
      <c r="D2194" s="59" t="s">
        <v>32</v>
      </c>
      <c r="E2194" s="59" t="s">
        <v>909</v>
      </c>
      <c r="F2194" s="59">
        <v>620</v>
      </c>
      <c r="G2194" s="61"/>
      <c r="H2194" s="61"/>
      <c r="I2194" s="61"/>
      <c r="J2194" s="61"/>
      <c r="K2194" s="61"/>
      <c r="L2194" s="61" t="e">
        <f t="shared" si="1023"/>
        <v>#DIV/0!</v>
      </c>
    </row>
    <row r="2195" spans="1:12" s="24" customFormat="1" ht="32.25" customHeight="1">
      <c r="A2195" s="58" t="s">
        <v>1147</v>
      </c>
      <c r="B2195" s="59" t="s">
        <v>757</v>
      </c>
      <c r="C2195" s="59" t="s">
        <v>147</v>
      </c>
      <c r="D2195" s="59" t="s">
        <v>32</v>
      </c>
      <c r="E2195" s="59" t="s">
        <v>370</v>
      </c>
      <c r="F2195" s="59"/>
      <c r="G2195" s="61"/>
      <c r="H2195" s="61">
        <f>H2196</f>
        <v>100</v>
      </c>
      <c r="I2195" s="61">
        <f t="shared" ref="I2195:J2196" si="1027">I2196</f>
        <v>100</v>
      </c>
      <c r="J2195" s="61">
        <f t="shared" si="1027"/>
        <v>100</v>
      </c>
      <c r="K2195" s="61">
        <v>0</v>
      </c>
      <c r="L2195" s="61">
        <f t="shared" si="1023"/>
        <v>100</v>
      </c>
    </row>
    <row r="2196" spans="1:12" s="24" customFormat="1" ht="30">
      <c r="A2196" s="58" t="s">
        <v>82</v>
      </c>
      <c r="B2196" s="59" t="s">
        <v>757</v>
      </c>
      <c r="C2196" s="59" t="s">
        <v>147</v>
      </c>
      <c r="D2196" s="59" t="s">
        <v>32</v>
      </c>
      <c r="E2196" s="59" t="s">
        <v>370</v>
      </c>
      <c r="F2196" s="59">
        <v>600</v>
      </c>
      <c r="G2196" s="61"/>
      <c r="H2196" s="61">
        <f>H2197</f>
        <v>100</v>
      </c>
      <c r="I2196" s="61">
        <f t="shared" si="1027"/>
        <v>100</v>
      </c>
      <c r="J2196" s="61">
        <f t="shared" si="1027"/>
        <v>100</v>
      </c>
      <c r="K2196" s="61">
        <v>0</v>
      </c>
      <c r="L2196" s="61">
        <f t="shared" si="1023"/>
        <v>100</v>
      </c>
    </row>
    <row r="2197" spans="1:12" s="24" customFormat="1" ht="15">
      <c r="A2197" s="58" t="s">
        <v>272</v>
      </c>
      <c r="B2197" s="59" t="s">
        <v>757</v>
      </c>
      <c r="C2197" s="59" t="s">
        <v>147</v>
      </c>
      <c r="D2197" s="59" t="s">
        <v>32</v>
      </c>
      <c r="E2197" s="59" t="s">
        <v>370</v>
      </c>
      <c r="F2197" s="59">
        <v>610</v>
      </c>
      <c r="G2197" s="61"/>
      <c r="H2197" s="61">
        <v>100</v>
      </c>
      <c r="I2197" s="61">
        <v>100</v>
      </c>
      <c r="J2197" s="61">
        <v>100</v>
      </c>
      <c r="K2197" s="61">
        <v>0</v>
      </c>
      <c r="L2197" s="61">
        <f t="shared" si="1023"/>
        <v>100</v>
      </c>
    </row>
    <row r="2198" spans="1:12" ht="15">
      <c r="A2198" s="58" t="s">
        <v>482</v>
      </c>
      <c r="B2198" s="59" t="s">
        <v>757</v>
      </c>
      <c r="C2198" s="59" t="s">
        <v>147</v>
      </c>
      <c r="D2198" s="59" t="s">
        <v>32</v>
      </c>
      <c r="E2198" s="59" t="s">
        <v>483</v>
      </c>
      <c r="F2198" s="60" t="s">
        <v>0</v>
      </c>
      <c r="G2198" s="61">
        <v>98.7</v>
      </c>
      <c r="H2198" s="61">
        <f>H2199</f>
        <v>98.7</v>
      </c>
      <c r="I2198" s="61">
        <f t="shared" ref="I2198:J2200" si="1028">I2199</f>
        <v>98.7</v>
      </c>
      <c r="J2198" s="61">
        <f t="shared" si="1028"/>
        <v>98.657089999999997</v>
      </c>
      <c r="K2198" s="61">
        <f t="shared" si="1022"/>
        <v>99.95652482269503</v>
      </c>
      <c r="L2198" s="61">
        <f t="shared" si="1023"/>
        <v>99.95652482269503</v>
      </c>
    </row>
    <row r="2199" spans="1:12" ht="30">
      <c r="A2199" s="58" t="s">
        <v>790</v>
      </c>
      <c r="B2199" s="59" t="s">
        <v>757</v>
      </c>
      <c r="C2199" s="59" t="s">
        <v>147</v>
      </c>
      <c r="D2199" s="59" t="s">
        <v>32</v>
      </c>
      <c r="E2199" s="59" t="s">
        <v>910</v>
      </c>
      <c r="F2199" s="60" t="s">
        <v>0</v>
      </c>
      <c r="G2199" s="61">
        <v>98.7</v>
      </c>
      <c r="H2199" s="61">
        <f>H2200</f>
        <v>98.7</v>
      </c>
      <c r="I2199" s="61">
        <f t="shared" si="1028"/>
        <v>98.7</v>
      </c>
      <c r="J2199" s="61">
        <f t="shared" si="1028"/>
        <v>98.657089999999997</v>
      </c>
      <c r="K2199" s="61">
        <f t="shared" si="1022"/>
        <v>99.95652482269503</v>
      </c>
      <c r="L2199" s="61">
        <f t="shared" si="1023"/>
        <v>99.95652482269503</v>
      </c>
    </row>
    <row r="2200" spans="1:12" ht="30">
      <c r="A2200" s="58" t="s">
        <v>64</v>
      </c>
      <c r="B2200" s="59" t="s">
        <v>757</v>
      </c>
      <c r="C2200" s="59" t="s">
        <v>147</v>
      </c>
      <c r="D2200" s="59" t="s">
        <v>32</v>
      </c>
      <c r="E2200" s="59" t="s">
        <v>910</v>
      </c>
      <c r="F2200" s="59" t="s">
        <v>65</v>
      </c>
      <c r="G2200" s="61">
        <v>98.7</v>
      </c>
      <c r="H2200" s="61">
        <f>H2201</f>
        <v>98.7</v>
      </c>
      <c r="I2200" s="61">
        <f t="shared" si="1028"/>
        <v>98.7</v>
      </c>
      <c r="J2200" s="61">
        <f t="shared" si="1028"/>
        <v>98.657089999999997</v>
      </c>
      <c r="K2200" s="61">
        <f t="shared" si="1022"/>
        <v>99.95652482269503</v>
      </c>
      <c r="L2200" s="61">
        <f t="shared" si="1023"/>
        <v>99.95652482269503</v>
      </c>
    </row>
    <row r="2201" spans="1:12" ht="30">
      <c r="A2201" s="58" t="s">
        <v>66</v>
      </c>
      <c r="B2201" s="59" t="s">
        <v>757</v>
      </c>
      <c r="C2201" s="59" t="s">
        <v>147</v>
      </c>
      <c r="D2201" s="59" t="s">
        <v>32</v>
      </c>
      <c r="E2201" s="59" t="s">
        <v>910</v>
      </c>
      <c r="F2201" s="59" t="s">
        <v>67</v>
      </c>
      <c r="G2201" s="61">
        <v>98.7</v>
      </c>
      <c r="H2201" s="61">
        <v>98.7</v>
      </c>
      <c r="I2201" s="61">
        <v>98.7</v>
      </c>
      <c r="J2201" s="61">
        <v>98.657089999999997</v>
      </c>
      <c r="K2201" s="61">
        <f t="shared" si="1022"/>
        <v>99.95652482269503</v>
      </c>
      <c r="L2201" s="61">
        <f t="shared" si="1023"/>
        <v>99.95652482269503</v>
      </c>
    </row>
    <row r="2202" spans="1:12" ht="45">
      <c r="A2202" s="58" t="s">
        <v>758</v>
      </c>
      <c r="B2202" s="59" t="s">
        <v>757</v>
      </c>
      <c r="C2202" s="59" t="s">
        <v>147</v>
      </c>
      <c r="D2202" s="59" t="s">
        <v>32</v>
      </c>
      <c r="E2202" s="59" t="s">
        <v>759</v>
      </c>
      <c r="F2202" s="60" t="s">
        <v>0</v>
      </c>
      <c r="G2202" s="61">
        <v>26812.3</v>
      </c>
      <c r="H2202" s="61">
        <f>H2203+H2207</f>
        <v>29036.3</v>
      </c>
      <c r="I2202" s="61">
        <f t="shared" ref="I2202:J2202" si="1029">I2203+I2207</f>
        <v>28336.3</v>
      </c>
      <c r="J2202" s="61">
        <f t="shared" si="1029"/>
        <v>27595.214</v>
      </c>
      <c r="K2202" s="61">
        <f t="shared" si="1022"/>
        <v>102.91998075510121</v>
      </c>
      <c r="L2202" s="61">
        <f t="shared" si="1023"/>
        <v>95.036950300141555</v>
      </c>
    </row>
    <row r="2203" spans="1:12" ht="30">
      <c r="A2203" s="58" t="s">
        <v>766</v>
      </c>
      <c r="B2203" s="59" t="s">
        <v>757</v>
      </c>
      <c r="C2203" s="59" t="s">
        <v>147</v>
      </c>
      <c r="D2203" s="59" t="s">
        <v>32</v>
      </c>
      <c r="E2203" s="59" t="s">
        <v>767</v>
      </c>
      <c r="F2203" s="60" t="s">
        <v>0</v>
      </c>
      <c r="G2203" s="61">
        <v>26695</v>
      </c>
      <c r="H2203" s="61">
        <f>H2204</f>
        <v>26695</v>
      </c>
      <c r="I2203" s="61">
        <f t="shared" ref="I2203:J2205" si="1030">I2204</f>
        <v>25995</v>
      </c>
      <c r="J2203" s="61">
        <f t="shared" si="1030"/>
        <v>25390.414000000001</v>
      </c>
      <c r="K2203" s="61">
        <f t="shared" si="1022"/>
        <v>95.1129949428732</v>
      </c>
      <c r="L2203" s="61">
        <f t="shared" si="1023"/>
        <v>95.1129949428732</v>
      </c>
    </row>
    <row r="2204" spans="1:12" ht="45">
      <c r="A2204" s="58" t="s">
        <v>877</v>
      </c>
      <c r="B2204" s="59" t="s">
        <v>757</v>
      </c>
      <c r="C2204" s="59" t="s">
        <v>147</v>
      </c>
      <c r="D2204" s="59" t="s">
        <v>32</v>
      </c>
      <c r="E2204" s="59" t="s">
        <v>878</v>
      </c>
      <c r="F2204" s="60" t="s">
        <v>0</v>
      </c>
      <c r="G2204" s="61">
        <v>26695</v>
      </c>
      <c r="H2204" s="61">
        <f>H2205</f>
        <v>26695</v>
      </c>
      <c r="I2204" s="61">
        <f t="shared" si="1030"/>
        <v>25995</v>
      </c>
      <c r="J2204" s="61">
        <f t="shared" si="1030"/>
        <v>25390.414000000001</v>
      </c>
      <c r="K2204" s="61">
        <f t="shared" si="1022"/>
        <v>95.1129949428732</v>
      </c>
      <c r="L2204" s="61">
        <f t="shared" si="1023"/>
        <v>95.1129949428732</v>
      </c>
    </row>
    <row r="2205" spans="1:12" ht="15">
      <c r="A2205" s="58" t="s">
        <v>26</v>
      </c>
      <c r="B2205" s="59" t="s">
        <v>757</v>
      </c>
      <c r="C2205" s="59" t="s">
        <v>147</v>
      </c>
      <c r="D2205" s="59" t="s">
        <v>32</v>
      </c>
      <c r="E2205" s="59" t="s">
        <v>878</v>
      </c>
      <c r="F2205" s="59" t="s">
        <v>27</v>
      </c>
      <c r="G2205" s="61">
        <v>26695</v>
      </c>
      <c r="H2205" s="61">
        <f>H2206</f>
        <v>26695</v>
      </c>
      <c r="I2205" s="61">
        <f t="shared" si="1030"/>
        <v>25995</v>
      </c>
      <c r="J2205" s="61">
        <f t="shared" si="1030"/>
        <v>25390.414000000001</v>
      </c>
      <c r="K2205" s="61">
        <f t="shared" si="1022"/>
        <v>95.1129949428732</v>
      </c>
      <c r="L2205" s="61">
        <f t="shared" si="1023"/>
        <v>95.1129949428732</v>
      </c>
    </row>
    <row r="2206" spans="1:12" ht="30">
      <c r="A2206" s="58" t="s">
        <v>911</v>
      </c>
      <c r="B2206" s="59" t="s">
        <v>757</v>
      </c>
      <c r="C2206" s="59" t="s">
        <v>147</v>
      </c>
      <c r="D2206" s="59" t="s">
        <v>32</v>
      </c>
      <c r="E2206" s="59" t="s">
        <v>878</v>
      </c>
      <c r="F2206" s="59" t="s">
        <v>912</v>
      </c>
      <c r="G2206" s="61">
        <v>26695</v>
      </c>
      <c r="H2206" s="61">
        <v>26695</v>
      </c>
      <c r="I2206" s="61">
        <v>25995</v>
      </c>
      <c r="J2206" s="61">
        <v>25390.414000000001</v>
      </c>
      <c r="K2206" s="61">
        <f t="shared" si="1022"/>
        <v>95.1129949428732</v>
      </c>
      <c r="L2206" s="61">
        <f t="shared" si="1023"/>
        <v>95.1129949428732</v>
      </c>
    </row>
    <row r="2207" spans="1:12" ht="45">
      <c r="A2207" s="58" t="s">
        <v>913</v>
      </c>
      <c r="B2207" s="59" t="s">
        <v>757</v>
      </c>
      <c r="C2207" s="59" t="s">
        <v>147</v>
      </c>
      <c r="D2207" s="59" t="s">
        <v>32</v>
      </c>
      <c r="E2207" s="59" t="s">
        <v>914</v>
      </c>
      <c r="F2207" s="60" t="s">
        <v>0</v>
      </c>
      <c r="G2207" s="61">
        <v>117.3</v>
      </c>
      <c r="H2207" s="61">
        <f>H2211+H2208</f>
        <v>2341.3000000000002</v>
      </c>
      <c r="I2207" s="61">
        <f t="shared" ref="I2207:J2207" si="1031">I2211+I2208</f>
        <v>2341.3000000000002</v>
      </c>
      <c r="J2207" s="61">
        <f t="shared" si="1031"/>
        <v>2204.7999999999997</v>
      </c>
      <c r="K2207" s="61">
        <f t="shared" si="1022"/>
        <v>1879.6248934356349</v>
      </c>
      <c r="L2207" s="61">
        <f t="shared" si="1023"/>
        <v>94.169905607995545</v>
      </c>
    </row>
    <row r="2208" spans="1:12" s="24" customFormat="1" ht="81" customHeight="1">
      <c r="A2208" s="58" t="s">
        <v>1228</v>
      </c>
      <c r="B2208" s="59" t="s">
        <v>757</v>
      </c>
      <c r="C2208" s="59" t="s">
        <v>147</v>
      </c>
      <c r="D2208" s="59" t="s">
        <v>32</v>
      </c>
      <c r="E2208" s="59" t="s">
        <v>1227</v>
      </c>
      <c r="F2208" s="60"/>
      <c r="G2208" s="61"/>
      <c r="H2208" s="61">
        <f>H2209</f>
        <v>2224</v>
      </c>
      <c r="I2208" s="61">
        <f t="shared" ref="I2208:J2209" si="1032">I2209</f>
        <v>2224</v>
      </c>
      <c r="J2208" s="61">
        <f t="shared" si="1032"/>
        <v>2094.56</v>
      </c>
      <c r="K2208" s="61">
        <v>0</v>
      </c>
      <c r="L2208" s="61">
        <f t="shared" si="1023"/>
        <v>94.17985611510791</v>
      </c>
    </row>
    <row r="2209" spans="1:12" s="24" customFormat="1" ht="15">
      <c r="A2209" s="58" t="s">
        <v>68</v>
      </c>
      <c r="B2209" s="59" t="s">
        <v>757</v>
      </c>
      <c r="C2209" s="59" t="s">
        <v>147</v>
      </c>
      <c r="D2209" s="59" t="s">
        <v>32</v>
      </c>
      <c r="E2209" s="59" t="s">
        <v>1227</v>
      </c>
      <c r="F2209" s="60">
        <v>300</v>
      </c>
      <c r="G2209" s="61"/>
      <c r="H2209" s="61">
        <f>H2210</f>
        <v>2224</v>
      </c>
      <c r="I2209" s="61">
        <f t="shared" si="1032"/>
        <v>2224</v>
      </c>
      <c r="J2209" s="61">
        <f t="shared" si="1032"/>
        <v>2094.56</v>
      </c>
      <c r="K2209" s="61">
        <v>0</v>
      </c>
      <c r="L2209" s="61">
        <f t="shared" si="1023"/>
        <v>94.17985611510791</v>
      </c>
    </row>
    <row r="2210" spans="1:12" s="24" customFormat="1" ht="15">
      <c r="A2210" s="58" t="s">
        <v>70</v>
      </c>
      <c r="B2210" s="59" t="s">
        <v>757</v>
      </c>
      <c r="C2210" s="59" t="s">
        <v>147</v>
      </c>
      <c r="D2210" s="59" t="s">
        <v>32</v>
      </c>
      <c r="E2210" s="59" t="s">
        <v>1227</v>
      </c>
      <c r="F2210" s="60">
        <v>360</v>
      </c>
      <c r="G2210" s="61"/>
      <c r="H2210" s="61">
        <v>2224</v>
      </c>
      <c r="I2210" s="61">
        <v>2224</v>
      </c>
      <c r="J2210" s="61">
        <v>2094.56</v>
      </c>
      <c r="K2210" s="61">
        <v>0</v>
      </c>
      <c r="L2210" s="61">
        <f t="shared" si="1023"/>
        <v>94.17985611510791</v>
      </c>
    </row>
    <row r="2211" spans="1:12" ht="75">
      <c r="A2211" s="58" t="s">
        <v>915</v>
      </c>
      <c r="B2211" s="59" t="s">
        <v>757</v>
      </c>
      <c r="C2211" s="59" t="s">
        <v>147</v>
      </c>
      <c r="D2211" s="59" t="s">
        <v>32</v>
      </c>
      <c r="E2211" s="59" t="s">
        <v>916</v>
      </c>
      <c r="F2211" s="60" t="s">
        <v>0</v>
      </c>
      <c r="G2211" s="61">
        <v>117.3</v>
      </c>
      <c r="H2211" s="61">
        <f>H2212</f>
        <v>117.3</v>
      </c>
      <c r="I2211" s="61">
        <f t="shared" ref="I2211:J2212" si="1033">I2212</f>
        <v>117.3</v>
      </c>
      <c r="J2211" s="61">
        <f t="shared" si="1033"/>
        <v>110.24</v>
      </c>
      <c r="K2211" s="61">
        <f t="shared" si="1022"/>
        <v>93.981244671781752</v>
      </c>
      <c r="L2211" s="61">
        <f t="shared" si="1023"/>
        <v>93.981244671781752</v>
      </c>
    </row>
    <row r="2212" spans="1:12" ht="15">
      <c r="A2212" s="58" t="s">
        <v>68</v>
      </c>
      <c r="B2212" s="59" t="s">
        <v>757</v>
      </c>
      <c r="C2212" s="59" t="s">
        <v>147</v>
      </c>
      <c r="D2212" s="59" t="s">
        <v>32</v>
      </c>
      <c r="E2212" s="59" t="s">
        <v>916</v>
      </c>
      <c r="F2212" s="59" t="s">
        <v>69</v>
      </c>
      <c r="G2212" s="61">
        <v>117.3</v>
      </c>
      <c r="H2212" s="61">
        <f>H2213</f>
        <v>117.3</v>
      </c>
      <c r="I2212" s="61">
        <f t="shared" si="1033"/>
        <v>117.3</v>
      </c>
      <c r="J2212" s="61">
        <f t="shared" si="1033"/>
        <v>110.24</v>
      </c>
      <c r="K2212" s="61">
        <f t="shared" si="1022"/>
        <v>93.981244671781752</v>
      </c>
      <c r="L2212" s="61">
        <f t="shared" si="1023"/>
        <v>93.981244671781752</v>
      </c>
    </row>
    <row r="2213" spans="1:12" ht="15">
      <c r="A2213" s="58" t="s">
        <v>70</v>
      </c>
      <c r="B2213" s="59" t="s">
        <v>757</v>
      </c>
      <c r="C2213" s="59" t="s">
        <v>147</v>
      </c>
      <c r="D2213" s="59" t="s">
        <v>32</v>
      </c>
      <c r="E2213" s="59" t="s">
        <v>916</v>
      </c>
      <c r="F2213" s="59" t="s">
        <v>71</v>
      </c>
      <c r="G2213" s="61">
        <v>117.3</v>
      </c>
      <c r="H2213" s="61">
        <v>117.3</v>
      </c>
      <c r="I2213" s="61">
        <v>117.3</v>
      </c>
      <c r="J2213" s="61">
        <v>110.24</v>
      </c>
      <c r="K2213" s="61">
        <f t="shared" si="1022"/>
        <v>93.981244671781752</v>
      </c>
      <c r="L2213" s="61">
        <f t="shared" si="1023"/>
        <v>93.981244671781752</v>
      </c>
    </row>
    <row r="2214" spans="1:12" s="24" customFormat="1" ht="15">
      <c r="A2214" s="58" t="s">
        <v>641</v>
      </c>
      <c r="B2214" s="59" t="s">
        <v>757</v>
      </c>
      <c r="C2214" s="59" t="s">
        <v>147</v>
      </c>
      <c r="D2214" s="59" t="s">
        <v>32</v>
      </c>
      <c r="E2214" s="59" t="s">
        <v>642</v>
      </c>
      <c r="F2214" s="59"/>
      <c r="G2214" s="61"/>
      <c r="H2214" s="61">
        <f>H2215</f>
        <v>110.78</v>
      </c>
      <c r="I2214" s="61">
        <f t="shared" ref="I2214:J2216" si="1034">I2215</f>
        <v>110.78</v>
      </c>
      <c r="J2214" s="61">
        <f t="shared" si="1034"/>
        <v>110.78</v>
      </c>
      <c r="K2214" s="61">
        <v>0</v>
      </c>
      <c r="L2214" s="61">
        <f t="shared" si="1023"/>
        <v>100</v>
      </c>
    </row>
    <row r="2215" spans="1:12" s="24" customFormat="1" ht="15">
      <c r="A2215" s="58" t="s">
        <v>641</v>
      </c>
      <c r="B2215" s="59" t="s">
        <v>757</v>
      </c>
      <c r="C2215" s="59" t="s">
        <v>147</v>
      </c>
      <c r="D2215" s="59" t="s">
        <v>32</v>
      </c>
      <c r="E2215" s="59" t="s">
        <v>643</v>
      </c>
      <c r="F2215" s="59"/>
      <c r="G2215" s="61"/>
      <c r="H2215" s="61">
        <f>H2216</f>
        <v>110.78</v>
      </c>
      <c r="I2215" s="61">
        <f t="shared" si="1034"/>
        <v>110.78</v>
      </c>
      <c r="J2215" s="61">
        <f t="shared" si="1034"/>
        <v>110.78</v>
      </c>
      <c r="K2215" s="61">
        <v>0</v>
      </c>
      <c r="L2215" s="61">
        <f t="shared" si="1023"/>
        <v>100</v>
      </c>
    </row>
    <row r="2216" spans="1:12" s="24" customFormat="1" ht="30">
      <c r="A2216" s="58" t="s">
        <v>82</v>
      </c>
      <c r="B2216" s="59" t="s">
        <v>757</v>
      </c>
      <c r="C2216" s="59" t="s">
        <v>147</v>
      </c>
      <c r="D2216" s="59" t="s">
        <v>32</v>
      </c>
      <c r="E2216" s="59" t="s">
        <v>643</v>
      </c>
      <c r="F2216" s="59">
        <v>600</v>
      </c>
      <c r="G2216" s="61"/>
      <c r="H2216" s="61">
        <f>H2217</f>
        <v>110.78</v>
      </c>
      <c r="I2216" s="61">
        <f t="shared" si="1034"/>
        <v>110.78</v>
      </c>
      <c r="J2216" s="61">
        <f t="shared" si="1034"/>
        <v>110.78</v>
      </c>
      <c r="K2216" s="61">
        <v>0</v>
      </c>
      <c r="L2216" s="61">
        <f t="shared" si="1023"/>
        <v>100</v>
      </c>
    </row>
    <row r="2217" spans="1:12" s="24" customFormat="1" ht="30">
      <c r="A2217" s="58" t="s">
        <v>196</v>
      </c>
      <c r="B2217" s="59" t="s">
        <v>757</v>
      </c>
      <c r="C2217" s="59" t="s">
        <v>147</v>
      </c>
      <c r="D2217" s="59" t="s">
        <v>32</v>
      </c>
      <c r="E2217" s="59" t="s">
        <v>643</v>
      </c>
      <c r="F2217" s="59">
        <v>630</v>
      </c>
      <c r="G2217" s="61"/>
      <c r="H2217" s="61">
        <v>110.78</v>
      </c>
      <c r="I2217" s="61">
        <v>110.78</v>
      </c>
      <c r="J2217" s="61">
        <v>110.78</v>
      </c>
      <c r="K2217" s="61">
        <v>0</v>
      </c>
      <c r="L2217" s="61">
        <f t="shared" si="1023"/>
        <v>100</v>
      </c>
    </row>
    <row r="2218" spans="1:12" ht="15">
      <c r="A2218" s="66" t="s">
        <v>0</v>
      </c>
      <c r="B2218" s="67" t="s">
        <v>0</v>
      </c>
      <c r="C2218" s="60" t="s">
        <v>0</v>
      </c>
      <c r="D2218" s="60" t="s">
        <v>0</v>
      </c>
      <c r="E2218" s="60" t="s">
        <v>0</v>
      </c>
      <c r="F2218" s="60" t="s">
        <v>0</v>
      </c>
      <c r="G2218" s="68" t="s">
        <v>0</v>
      </c>
      <c r="H2218" s="68"/>
      <c r="I2218" s="68"/>
      <c r="J2218" s="68"/>
      <c r="K2218" s="68"/>
      <c r="L2218" s="68"/>
    </row>
    <row r="2219" spans="1:12" ht="28.5">
      <c r="A2219" s="69" t="s">
        <v>917</v>
      </c>
      <c r="B2219" s="70" t="s">
        <v>918</v>
      </c>
      <c r="C2219" s="60" t="s">
        <v>0</v>
      </c>
      <c r="D2219" s="60" t="s">
        <v>0</v>
      </c>
      <c r="E2219" s="60" t="s">
        <v>0</v>
      </c>
      <c r="F2219" s="60" t="s">
        <v>0</v>
      </c>
      <c r="G2219" s="71">
        <v>56156.6</v>
      </c>
      <c r="H2219" s="71">
        <f>H2220</f>
        <v>56156.594779999992</v>
      </c>
      <c r="I2219" s="71">
        <f t="shared" ref="I2219:J2221" si="1035">I2220</f>
        <v>56156.586679999993</v>
      </c>
      <c r="J2219" s="71">
        <f t="shared" si="1035"/>
        <v>55568.543830000002</v>
      </c>
      <c r="K2219" s="71">
        <f t="shared" si="1022"/>
        <v>98.952828038022261</v>
      </c>
      <c r="L2219" s="71">
        <f t="shared" si="1023"/>
        <v>98.952837236118484</v>
      </c>
    </row>
    <row r="2220" spans="1:12" ht="15">
      <c r="A2220" s="58" t="s">
        <v>16</v>
      </c>
      <c r="B2220" s="59" t="s">
        <v>918</v>
      </c>
      <c r="C2220" s="59" t="s">
        <v>17</v>
      </c>
      <c r="D2220" s="60" t="s">
        <v>0</v>
      </c>
      <c r="E2220" s="60" t="s">
        <v>0</v>
      </c>
      <c r="F2220" s="60" t="s">
        <v>0</v>
      </c>
      <c r="G2220" s="61">
        <v>56156.6</v>
      </c>
      <c r="H2220" s="61">
        <f>H2221</f>
        <v>56156.594779999992</v>
      </c>
      <c r="I2220" s="61">
        <f t="shared" si="1035"/>
        <v>56156.586679999993</v>
      </c>
      <c r="J2220" s="61">
        <f t="shared" si="1035"/>
        <v>55568.543830000002</v>
      </c>
      <c r="K2220" s="61">
        <f t="shared" si="1022"/>
        <v>98.952828038022261</v>
      </c>
      <c r="L2220" s="61">
        <f t="shared" si="1023"/>
        <v>98.952837236118484</v>
      </c>
    </row>
    <row r="2221" spans="1:12" ht="15">
      <c r="A2221" s="58" t="s">
        <v>361</v>
      </c>
      <c r="B2221" s="59" t="s">
        <v>918</v>
      </c>
      <c r="C2221" s="59" t="s">
        <v>17</v>
      </c>
      <c r="D2221" s="59" t="s">
        <v>362</v>
      </c>
      <c r="E2221" s="60" t="s">
        <v>0</v>
      </c>
      <c r="F2221" s="60" t="s">
        <v>0</v>
      </c>
      <c r="G2221" s="61">
        <v>56156.6</v>
      </c>
      <c r="H2221" s="61">
        <f>H2222</f>
        <v>56156.594779999992</v>
      </c>
      <c r="I2221" s="61">
        <f t="shared" si="1035"/>
        <v>56156.586679999993</v>
      </c>
      <c r="J2221" s="61">
        <f t="shared" si="1035"/>
        <v>55568.543830000002</v>
      </c>
      <c r="K2221" s="61">
        <f t="shared" si="1022"/>
        <v>98.952828038022261</v>
      </c>
      <c r="L2221" s="61">
        <f t="shared" si="1023"/>
        <v>98.952837236118484</v>
      </c>
    </row>
    <row r="2222" spans="1:12" ht="45">
      <c r="A2222" s="58" t="s">
        <v>919</v>
      </c>
      <c r="B2222" s="59" t="s">
        <v>918</v>
      </c>
      <c r="C2222" s="59" t="s">
        <v>17</v>
      </c>
      <c r="D2222" s="59" t="s">
        <v>362</v>
      </c>
      <c r="E2222" s="59" t="s">
        <v>920</v>
      </c>
      <c r="F2222" s="60" t="s">
        <v>0</v>
      </c>
      <c r="G2222" s="61">
        <v>56156.6</v>
      </c>
      <c r="H2222" s="61">
        <f>H2223+H2231</f>
        <v>56156.594779999992</v>
      </c>
      <c r="I2222" s="61">
        <f t="shared" ref="I2222:J2222" si="1036">I2223+I2231</f>
        <v>56156.586679999993</v>
      </c>
      <c r="J2222" s="61">
        <f t="shared" si="1036"/>
        <v>55568.543830000002</v>
      </c>
      <c r="K2222" s="61">
        <f t="shared" si="1022"/>
        <v>98.952828038022261</v>
      </c>
      <c r="L2222" s="61">
        <f t="shared" si="1023"/>
        <v>98.952837236118484</v>
      </c>
    </row>
    <row r="2223" spans="1:12" ht="30">
      <c r="A2223" s="58" t="s">
        <v>58</v>
      </c>
      <c r="B2223" s="59" t="s">
        <v>918</v>
      </c>
      <c r="C2223" s="59" t="s">
        <v>17</v>
      </c>
      <c r="D2223" s="59" t="s">
        <v>362</v>
      </c>
      <c r="E2223" s="59" t="s">
        <v>921</v>
      </c>
      <c r="F2223" s="60" t="s">
        <v>0</v>
      </c>
      <c r="G2223" s="61">
        <v>52458.9</v>
      </c>
      <c r="H2223" s="61">
        <f>H2224+H2226+H2228</f>
        <v>52458.908099999993</v>
      </c>
      <c r="I2223" s="61">
        <f t="shared" ref="I2223:J2223" si="1037">I2224+I2226+I2228</f>
        <v>52458.899999999994</v>
      </c>
      <c r="J2223" s="61">
        <f t="shared" si="1037"/>
        <v>52343.823380000002</v>
      </c>
      <c r="K2223" s="61">
        <f t="shared" si="1022"/>
        <v>99.78063470640825</v>
      </c>
      <c r="L2223" s="61">
        <f t="shared" si="1023"/>
        <v>99.780619299622842</v>
      </c>
    </row>
    <row r="2224" spans="1:12" ht="60">
      <c r="A2224" s="58" t="s">
        <v>60</v>
      </c>
      <c r="B2224" s="59" t="s">
        <v>918</v>
      </c>
      <c r="C2224" s="59" t="s">
        <v>17</v>
      </c>
      <c r="D2224" s="59" t="s">
        <v>362</v>
      </c>
      <c r="E2224" s="59" t="s">
        <v>921</v>
      </c>
      <c r="F2224" s="59" t="s">
        <v>61</v>
      </c>
      <c r="G2224" s="61">
        <v>50086.5</v>
      </c>
      <c r="H2224" s="61">
        <f>H2225</f>
        <v>50047.458999999995</v>
      </c>
      <c r="I2224" s="61">
        <f t="shared" ref="I2224:J2224" si="1038">I2225</f>
        <v>50047.458999999995</v>
      </c>
      <c r="J2224" s="61">
        <f t="shared" si="1038"/>
        <v>49952.77738</v>
      </c>
      <c r="K2224" s="61">
        <f t="shared" si="1022"/>
        <v>99.733016641210696</v>
      </c>
      <c r="L2224" s="61">
        <f t="shared" si="1023"/>
        <v>99.810816329356513</v>
      </c>
    </row>
    <row r="2225" spans="1:12" ht="30">
      <c r="A2225" s="58" t="s">
        <v>62</v>
      </c>
      <c r="B2225" s="59" t="s">
        <v>918</v>
      </c>
      <c r="C2225" s="59" t="s">
        <v>17</v>
      </c>
      <c r="D2225" s="59" t="s">
        <v>362</v>
      </c>
      <c r="E2225" s="59" t="s">
        <v>921</v>
      </c>
      <c r="F2225" s="59" t="s">
        <v>63</v>
      </c>
      <c r="G2225" s="61">
        <v>50086.5</v>
      </c>
      <c r="H2225" s="61">
        <f>37816.1+1549.359+10682</f>
        <v>50047.458999999995</v>
      </c>
      <c r="I2225" s="61">
        <f>37816.1+1549.359+10682</f>
        <v>50047.458999999995</v>
      </c>
      <c r="J2225" s="61">
        <f>37815.8841+1538.65734+10598.23594</f>
        <v>49952.77738</v>
      </c>
      <c r="K2225" s="61">
        <f t="shared" si="1022"/>
        <v>99.733016641210696</v>
      </c>
      <c r="L2225" s="61">
        <f t="shared" si="1023"/>
        <v>99.810816329356513</v>
      </c>
    </row>
    <row r="2226" spans="1:12" ht="30">
      <c r="A2226" s="58" t="s">
        <v>64</v>
      </c>
      <c r="B2226" s="59" t="s">
        <v>918</v>
      </c>
      <c r="C2226" s="59" t="s">
        <v>17</v>
      </c>
      <c r="D2226" s="59" t="s">
        <v>362</v>
      </c>
      <c r="E2226" s="59" t="s">
        <v>921</v>
      </c>
      <c r="F2226" s="59" t="s">
        <v>65</v>
      </c>
      <c r="G2226" s="61">
        <v>2228.4</v>
      </c>
      <c r="H2226" s="61">
        <f>H2227</f>
        <v>2206.0500999999999</v>
      </c>
      <c r="I2226" s="61">
        <f t="shared" ref="I2226:J2226" si="1039">I2227</f>
        <v>2206.0500999999999</v>
      </c>
      <c r="J2226" s="61">
        <f t="shared" si="1039"/>
        <v>2188.0503399999998</v>
      </c>
      <c r="K2226" s="61">
        <f t="shared" si="1022"/>
        <v>98.189299048644756</v>
      </c>
      <c r="L2226" s="61">
        <f t="shared" si="1023"/>
        <v>99.184072927446195</v>
      </c>
    </row>
    <row r="2227" spans="1:12" ht="30">
      <c r="A2227" s="58" t="s">
        <v>66</v>
      </c>
      <c r="B2227" s="59" t="s">
        <v>918</v>
      </c>
      <c r="C2227" s="59" t="s">
        <v>17</v>
      </c>
      <c r="D2227" s="59" t="s">
        <v>362</v>
      </c>
      <c r="E2227" s="59" t="s">
        <v>921</v>
      </c>
      <c r="F2227" s="59" t="s">
        <v>67</v>
      </c>
      <c r="G2227" s="61">
        <v>2228.4</v>
      </c>
      <c r="H2227" s="61">
        <v>2206.0500999999999</v>
      </c>
      <c r="I2227" s="61">
        <v>2206.0500999999999</v>
      </c>
      <c r="J2227" s="61">
        <v>2188.0503399999998</v>
      </c>
      <c r="K2227" s="61">
        <f t="shared" si="1022"/>
        <v>98.189299048644756</v>
      </c>
      <c r="L2227" s="61">
        <f t="shared" si="1023"/>
        <v>99.184072927446195</v>
      </c>
    </row>
    <row r="2228" spans="1:12" ht="15">
      <c r="A2228" s="58" t="s">
        <v>72</v>
      </c>
      <c r="B2228" s="59" t="s">
        <v>918</v>
      </c>
      <c r="C2228" s="59" t="s">
        <v>17</v>
      </c>
      <c r="D2228" s="59" t="s">
        <v>362</v>
      </c>
      <c r="E2228" s="59" t="s">
        <v>921</v>
      </c>
      <c r="F2228" s="59" t="s">
        <v>73</v>
      </c>
      <c r="G2228" s="61">
        <v>144</v>
      </c>
      <c r="H2228" s="61">
        <f>H2229+H2230</f>
        <v>205.399</v>
      </c>
      <c r="I2228" s="61">
        <f t="shared" ref="I2228:J2228" si="1040">I2229+I2230</f>
        <v>205.39089999999999</v>
      </c>
      <c r="J2228" s="61">
        <f t="shared" si="1040"/>
        <v>202.99565999999999</v>
      </c>
      <c r="K2228" s="61">
        <f t="shared" si="1022"/>
        <v>140.96920833333334</v>
      </c>
      <c r="L2228" s="61">
        <f t="shared" si="1023"/>
        <v>98.829916406603729</v>
      </c>
    </row>
    <row r="2229" spans="1:12" ht="15">
      <c r="A2229" s="58" t="s">
        <v>86</v>
      </c>
      <c r="B2229" s="59" t="s">
        <v>918</v>
      </c>
      <c r="C2229" s="59" t="s">
        <v>17</v>
      </c>
      <c r="D2229" s="59" t="s">
        <v>362</v>
      </c>
      <c r="E2229" s="59" t="s">
        <v>921</v>
      </c>
      <c r="F2229" s="59" t="s">
        <v>87</v>
      </c>
      <c r="G2229" s="61">
        <v>140</v>
      </c>
      <c r="H2229" s="61">
        <v>201.399</v>
      </c>
      <c r="I2229" s="61">
        <v>201.39089999999999</v>
      </c>
      <c r="J2229" s="61">
        <v>201.39089999999999</v>
      </c>
      <c r="K2229" s="61">
        <f t="shared" si="1022"/>
        <v>143.85064285714284</v>
      </c>
      <c r="L2229" s="61">
        <f t="shared" si="1023"/>
        <v>99.995978132959934</v>
      </c>
    </row>
    <row r="2230" spans="1:12" ht="15">
      <c r="A2230" s="58" t="s">
        <v>74</v>
      </c>
      <c r="B2230" s="59" t="s">
        <v>918</v>
      </c>
      <c r="C2230" s="59" t="s">
        <v>17</v>
      </c>
      <c r="D2230" s="59" t="s">
        <v>362</v>
      </c>
      <c r="E2230" s="59" t="s">
        <v>921</v>
      </c>
      <c r="F2230" s="59" t="s">
        <v>75</v>
      </c>
      <c r="G2230" s="61">
        <v>4</v>
      </c>
      <c r="H2230" s="61">
        <v>4</v>
      </c>
      <c r="I2230" s="61">
        <v>4</v>
      </c>
      <c r="J2230" s="61">
        <v>1.60476</v>
      </c>
      <c r="K2230" s="61">
        <f t="shared" si="1022"/>
        <v>40.119</v>
      </c>
      <c r="L2230" s="61">
        <f t="shared" si="1023"/>
        <v>40.119</v>
      </c>
    </row>
    <row r="2231" spans="1:12" ht="15">
      <c r="A2231" s="58" t="s">
        <v>638</v>
      </c>
      <c r="B2231" s="59" t="s">
        <v>918</v>
      </c>
      <c r="C2231" s="59" t="s">
        <v>17</v>
      </c>
      <c r="D2231" s="59" t="s">
        <v>362</v>
      </c>
      <c r="E2231" s="59" t="s">
        <v>922</v>
      </c>
      <c r="F2231" s="60" t="s">
        <v>0</v>
      </c>
      <c r="G2231" s="61">
        <v>3697.7</v>
      </c>
      <c r="H2231" s="61">
        <f>H2232+H2234</f>
        <v>3697.6866799999998</v>
      </c>
      <c r="I2231" s="61">
        <f t="shared" ref="I2231:J2231" si="1041">I2232+I2234</f>
        <v>3697.6866799999998</v>
      </c>
      <c r="J2231" s="61">
        <f t="shared" si="1041"/>
        <v>3224.7204499999998</v>
      </c>
      <c r="K2231" s="61">
        <f t="shared" si="1022"/>
        <v>87.208817643399954</v>
      </c>
      <c r="L2231" s="61">
        <f t="shared" si="1023"/>
        <v>87.209131791555677</v>
      </c>
    </row>
    <row r="2232" spans="1:12" ht="30">
      <c r="A2232" s="58" t="s">
        <v>64</v>
      </c>
      <c r="B2232" s="59" t="s">
        <v>918</v>
      </c>
      <c r="C2232" s="59" t="s">
        <v>17</v>
      </c>
      <c r="D2232" s="59" t="s">
        <v>362</v>
      </c>
      <c r="E2232" s="59" t="s">
        <v>922</v>
      </c>
      <c r="F2232" s="59" t="s">
        <v>65</v>
      </c>
      <c r="G2232" s="61">
        <v>3240.7</v>
      </c>
      <c r="H2232" s="61">
        <f>H2233</f>
        <v>3240.6866799999998</v>
      </c>
      <c r="I2232" s="61">
        <f t="shared" ref="I2232:J2232" si="1042">I2233</f>
        <v>3240.6866799999998</v>
      </c>
      <c r="J2232" s="61">
        <f t="shared" si="1042"/>
        <v>3119.5574499999998</v>
      </c>
      <c r="K2232" s="61">
        <f t="shared" si="1022"/>
        <v>96.261840034560436</v>
      </c>
      <c r="L2232" s="61">
        <f t="shared" si="1023"/>
        <v>96.262235693825232</v>
      </c>
    </row>
    <row r="2233" spans="1:12" ht="30">
      <c r="A2233" s="58" t="s">
        <v>66</v>
      </c>
      <c r="B2233" s="59" t="s">
        <v>918</v>
      </c>
      <c r="C2233" s="59" t="s">
        <v>17</v>
      </c>
      <c r="D2233" s="59" t="s">
        <v>362</v>
      </c>
      <c r="E2233" s="59" t="s">
        <v>922</v>
      </c>
      <c r="F2233" s="59" t="s">
        <v>67</v>
      </c>
      <c r="G2233" s="61">
        <v>3240.7</v>
      </c>
      <c r="H2233" s="61">
        <v>3240.6866799999998</v>
      </c>
      <c r="I2233" s="61">
        <v>3240.6866799999998</v>
      </c>
      <c r="J2233" s="61">
        <v>3119.5574499999998</v>
      </c>
      <c r="K2233" s="61">
        <f t="shared" si="1022"/>
        <v>96.261840034560436</v>
      </c>
      <c r="L2233" s="61">
        <f t="shared" si="1023"/>
        <v>96.262235693825232</v>
      </c>
    </row>
    <row r="2234" spans="1:12" ht="15">
      <c r="A2234" s="58" t="s">
        <v>72</v>
      </c>
      <c r="B2234" s="59" t="s">
        <v>918</v>
      </c>
      <c r="C2234" s="59" t="s">
        <v>17</v>
      </c>
      <c r="D2234" s="59" t="s">
        <v>362</v>
      </c>
      <c r="E2234" s="59" t="s">
        <v>922</v>
      </c>
      <c r="F2234" s="59" t="s">
        <v>73</v>
      </c>
      <c r="G2234" s="61">
        <v>457</v>
      </c>
      <c r="H2234" s="61">
        <f>H2235</f>
        <v>457</v>
      </c>
      <c r="I2234" s="61">
        <f t="shared" ref="I2234:J2234" si="1043">I2235</f>
        <v>457</v>
      </c>
      <c r="J2234" s="61">
        <f t="shared" si="1043"/>
        <v>105.163</v>
      </c>
      <c r="K2234" s="61">
        <f t="shared" si="1022"/>
        <v>23.011597374179431</v>
      </c>
      <c r="L2234" s="61">
        <f t="shared" si="1023"/>
        <v>23.011597374179431</v>
      </c>
    </row>
    <row r="2235" spans="1:12" ht="15">
      <c r="A2235" s="58" t="s">
        <v>74</v>
      </c>
      <c r="B2235" s="59" t="s">
        <v>918</v>
      </c>
      <c r="C2235" s="59" t="s">
        <v>17</v>
      </c>
      <c r="D2235" s="59" t="s">
        <v>362</v>
      </c>
      <c r="E2235" s="59" t="s">
        <v>922</v>
      </c>
      <c r="F2235" s="59" t="s">
        <v>75</v>
      </c>
      <c r="G2235" s="61">
        <v>457</v>
      </c>
      <c r="H2235" s="61">
        <v>457</v>
      </c>
      <c r="I2235" s="61">
        <v>457</v>
      </c>
      <c r="J2235" s="61">
        <v>105.163</v>
      </c>
      <c r="K2235" s="61">
        <f t="shared" si="1022"/>
        <v>23.011597374179431</v>
      </c>
      <c r="L2235" s="61">
        <f t="shared" si="1023"/>
        <v>23.011597374179431</v>
      </c>
    </row>
    <row r="2236" spans="1:12" ht="15">
      <c r="A2236" s="66" t="s">
        <v>0</v>
      </c>
      <c r="B2236" s="67" t="s">
        <v>0</v>
      </c>
      <c r="C2236" s="60" t="s">
        <v>0</v>
      </c>
      <c r="D2236" s="60" t="s">
        <v>0</v>
      </c>
      <c r="E2236" s="60" t="s">
        <v>0</v>
      </c>
      <c r="F2236" s="60" t="s">
        <v>0</v>
      </c>
      <c r="G2236" s="68" t="s">
        <v>0</v>
      </c>
      <c r="H2236" s="68"/>
      <c r="I2236" s="68"/>
      <c r="J2236" s="68"/>
      <c r="K2236" s="68"/>
      <c r="L2236" s="68"/>
    </row>
    <row r="2237" spans="1:12" ht="42.75">
      <c r="A2237" s="69" t="s">
        <v>923</v>
      </c>
      <c r="B2237" s="70" t="s">
        <v>924</v>
      </c>
      <c r="C2237" s="60" t="s">
        <v>0</v>
      </c>
      <c r="D2237" s="60" t="s">
        <v>0</v>
      </c>
      <c r="E2237" s="60" t="s">
        <v>0</v>
      </c>
      <c r="F2237" s="60" t="s">
        <v>0</v>
      </c>
      <c r="G2237" s="71">
        <v>1081990.1000000001</v>
      </c>
      <c r="H2237" s="71">
        <f>H2238+H2303</f>
        <v>1091551.1203000003</v>
      </c>
      <c r="I2237" s="71">
        <f>I2238+I2303</f>
        <v>1091551.1203000003</v>
      </c>
      <c r="J2237" s="71">
        <f>J2238+J2303</f>
        <v>1088729.9040400004</v>
      </c>
      <c r="K2237" s="71">
        <f t="shared" si="1022"/>
        <v>100.62290810609082</v>
      </c>
      <c r="L2237" s="71">
        <f t="shared" si="1023"/>
        <v>99.741540619808575</v>
      </c>
    </row>
    <row r="2238" spans="1:12" ht="15">
      <c r="A2238" s="58" t="s">
        <v>165</v>
      </c>
      <c r="B2238" s="59" t="s">
        <v>924</v>
      </c>
      <c r="C2238" s="59" t="s">
        <v>149</v>
      </c>
      <c r="D2238" s="60" t="s">
        <v>0</v>
      </c>
      <c r="E2238" s="60" t="s">
        <v>0</v>
      </c>
      <c r="F2238" s="60" t="s">
        <v>0</v>
      </c>
      <c r="G2238" s="61">
        <v>1071666</v>
      </c>
      <c r="H2238" s="61">
        <f>H2239+H2280</f>
        <v>1081227.0203000002</v>
      </c>
      <c r="I2238" s="61">
        <f t="shared" ref="I2238:J2238" si="1044">I2239+I2280</f>
        <v>1081227.0203000002</v>
      </c>
      <c r="J2238" s="61">
        <f t="shared" si="1044"/>
        <v>1078405.8040400003</v>
      </c>
      <c r="K2238" s="61">
        <f t="shared" si="1022"/>
        <v>100.6289090108299</v>
      </c>
      <c r="L2238" s="61">
        <f t="shared" si="1023"/>
        <v>99.739072719509252</v>
      </c>
    </row>
    <row r="2239" spans="1:12" ht="30">
      <c r="A2239" s="58" t="s">
        <v>166</v>
      </c>
      <c r="B2239" s="59" t="s">
        <v>924</v>
      </c>
      <c r="C2239" s="59" t="s">
        <v>149</v>
      </c>
      <c r="D2239" s="59" t="s">
        <v>46</v>
      </c>
      <c r="E2239" s="60" t="s">
        <v>0</v>
      </c>
      <c r="F2239" s="60" t="s">
        <v>0</v>
      </c>
      <c r="G2239" s="61">
        <v>199272.1</v>
      </c>
      <c r="H2239" s="61">
        <f>H2240+H2276</f>
        <v>205374.52712000004</v>
      </c>
      <c r="I2239" s="61">
        <f t="shared" ref="I2239:J2239" si="1045">I2240+I2276</f>
        <v>205374.52712000004</v>
      </c>
      <c r="J2239" s="61">
        <f t="shared" si="1045"/>
        <v>202553.43165000004</v>
      </c>
      <c r="K2239" s="61">
        <f t="shared" si="1022"/>
        <v>101.64665883984765</v>
      </c>
      <c r="L2239" s="61">
        <f t="shared" si="1023"/>
        <v>98.626365445821989</v>
      </c>
    </row>
    <row r="2240" spans="1:12" ht="60">
      <c r="A2240" s="58" t="s">
        <v>167</v>
      </c>
      <c r="B2240" s="59" t="s">
        <v>924</v>
      </c>
      <c r="C2240" s="59" t="s">
        <v>149</v>
      </c>
      <c r="D2240" s="59" t="s">
        <v>46</v>
      </c>
      <c r="E2240" s="59" t="s">
        <v>168</v>
      </c>
      <c r="F2240" s="60" t="s">
        <v>0</v>
      </c>
      <c r="G2240" s="61">
        <v>199272.1</v>
      </c>
      <c r="H2240" s="61">
        <f>H2241+H2260+H2272</f>
        <v>199012.98112000004</v>
      </c>
      <c r="I2240" s="61">
        <f t="shared" ref="I2240:J2240" si="1046">I2241+I2260+I2272</f>
        <v>199012.98112000004</v>
      </c>
      <c r="J2240" s="61">
        <f t="shared" si="1046"/>
        <v>196191.88565000004</v>
      </c>
      <c r="K2240" s="61">
        <f t="shared" si="1022"/>
        <v>98.454267130220458</v>
      </c>
      <c r="L2240" s="61">
        <f t="shared" si="1023"/>
        <v>98.582456554279261</v>
      </c>
    </row>
    <row r="2241" spans="1:12" ht="60">
      <c r="A2241" s="58" t="s">
        <v>169</v>
      </c>
      <c r="B2241" s="59" t="s">
        <v>924</v>
      </c>
      <c r="C2241" s="59" t="s">
        <v>149</v>
      </c>
      <c r="D2241" s="59" t="s">
        <v>46</v>
      </c>
      <c r="E2241" s="59" t="s">
        <v>170</v>
      </c>
      <c r="F2241" s="60" t="s">
        <v>0</v>
      </c>
      <c r="G2241" s="61">
        <v>167872.6</v>
      </c>
      <c r="H2241" s="61">
        <f>H2242+H2253</f>
        <v>167492.06283000004</v>
      </c>
      <c r="I2241" s="61">
        <f t="shared" ref="I2241:J2241" si="1047">I2242+I2253</f>
        <v>167492.06283000004</v>
      </c>
      <c r="J2241" s="61">
        <f t="shared" si="1047"/>
        <v>164670.96738000005</v>
      </c>
      <c r="K2241" s="61">
        <f t="shared" si="1022"/>
        <v>98.092820019467169</v>
      </c>
      <c r="L2241" s="61">
        <f t="shared" si="1023"/>
        <v>98.315684097303574</v>
      </c>
    </row>
    <row r="2242" spans="1:12" ht="30">
      <c r="A2242" s="58" t="s">
        <v>76</v>
      </c>
      <c r="B2242" s="59" t="s">
        <v>924</v>
      </c>
      <c r="C2242" s="59" t="s">
        <v>149</v>
      </c>
      <c r="D2242" s="59" t="s">
        <v>46</v>
      </c>
      <c r="E2242" s="59" t="s">
        <v>925</v>
      </c>
      <c r="F2242" s="60" t="s">
        <v>0</v>
      </c>
      <c r="G2242" s="61">
        <v>155341.4</v>
      </c>
      <c r="H2242" s="61">
        <f>H2243+H2245+H2249+H2251+H2247</f>
        <v>154960.87883000003</v>
      </c>
      <c r="I2242" s="61">
        <f t="shared" ref="I2242:J2242" si="1048">I2243+I2245+I2249+I2251+I2247</f>
        <v>154960.87883000003</v>
      </c>
      <c r="J2242" s="61">
        <f t="shared" si="1048"/>
        <v>153215.25714000003</v>
      </c>
      <c r="K2242" s="61">
        <f t="shared" si="1022"/>
        <v>98.63130958006046</v>
      </c>
      <c r="L2242" s="61">
        <f t="shared" si="1023"/>
        <v>98.873508137550616</v>
      </c>
    </row>
    <row r="2243" spans="1:12" ht="60">
      <c r="A2243" s="58" t="s">
        <v>60</v>
      </c>
      <c r="B2243" s="59" t="s">
        <v>924</v>
      </c>
      <c r="C2243" s="59" t="s">
        <v>149</v>
      </c>
      <c r="D2243" s="59" t="s">
        <v>46</v>
      </c>
      <c r="E2243" s="59" t="s">
        <v>925</v>
      </c>
      <c r="F2243" s="59" t="s">
        <v>61</v>
      </c>
      <c r="G2243" s="61">
        <v>53057.7</v>
      </c>
      <c r="H2243" s="61">
        <f>H2244</f>
        <v>53057.669070000004</v>
      </c>
      <c r="I2243" s="61">
        <f t="shared" ref="I2243:J2243" si="1049">I2244</f>
        <v>53057.669070000004</v>
      </c>
      <c r="J2243" s="61">
        <f t="shared" si="1049"/>
        <v>53057.669070000004</v>
      </c>
      <c r="K2243" s="61">
        <f t="shared" si="1022"/>
        <v>99.99994170497402</v>
      </c>
      <c r="L2243" s="61">
        <f t="shared" si="1023"/>
        <v>100</v>
      </c>
    </row>
    <row r="2244" spans="1:12" ht="15">
      <c r="A2244" s="58" t="s">
        <v>78</v>
      </c>
      <c r="B2244" s="59" t="s">
        <v>924</v>
      </c>
      <c r="C2244" s="59" t="s">
        <v>149</v>
      </c>
      <c r="D2244" s="59" t="s">
        <v>46</v>
      </c>
      <c r="E2244" s="59" t="s">
        <v>925</v>
      </c>
      <c r="F2244" s="59" t="s">
        <v>79</v>
      </c>
      <c r="G2244" s="61">
        <v>53057.7</v>
      </c>
      <c r="H2244" s="61">
        <f>37999.9+2932.26907+12125.5</f>
        <v>53057.669070000004</v>
      </c>
      <c r="I2244" s="61">
        <f t="shared" ref="I2244:J2244" si="1050">37999.9+2932.26907+12125.5</f>
        <v>53057.669070000004</v>
      </c>
      <c r="J2244" s="61">
        <f t="shared" si="1050"/>
        <v>53057.669070000004</v>
      </c>
      <c r="K2244" s="61">
        <f t="shared" si="1022"/>
        <v>99.99994170497402</v>
      </c>
      <c r="L2244" s="61">
        <f t="shared" si="1023"/>
        <v>100</v>
      </c>
    </row>
    <row r="2245" spans="1:12" ht="30">
      <c r="A2245" s="58" t="s">
        <v>64</v>
      </c>
      <c r="B2245" s="59" t="s">
        <v>924</v>
      </c>
      <c r="C2245" s="59" t="s">
        <v>149</v>
      </c>
      <c r="D2245" s="59" t="s">
        <v>46</v>
      </c>
      <c r="E2245" s="59" t="s">
        <v>925</v>
      </c>
      <c r="F2245" s="59" t="s">
        <v>65</v>
      </c>
      <c r="G2245" s="61">
        <v>22773.200000000001</v>
      </c>
      <c r="H2245" s="61">
        <f>H2246</f>
        <v>22270.045829999999</v>
      </c>
      <c r="I2245" s="61">
        <f t="shared" ref="I2245:J2245" si="1051">I2246</f>
        <v>22270.045829999999</v>
      </c>
      <c r="J2245" s="61">
        <f t="shared" si="1051"/>
        <v>20524.424139999999</v>
      </c>
      <c r="K2245" s="61">
        <f t="shared" si="1022"/>
        <v>90.125340927054594</v>
      </c>
      <c r="L2245" s="61">
        <f t="shared" si="1023"/>
        <v>92.161571182541209</v>
      </c>
    </row>
    <row r="2246" spans="1:12" ht="30">
      <c r="A2246" s="58" t="s">
        <v>66</v>
      </c>
      <c r="B2246" s="59" t="s">
        <v>924</v>
      </c>
      <c r="C2246" s="59" t="s">
        <v>149</v>
      </c>
      <c r="D2246" s="59" t="s">
        <v>46</v>
      </c>
      <c r="E2246" s="59" t="s">
        <v>925</v>
      </c>
      <c r="F2246" s="59" t="s">
        <v>67</v>
      </c>
      <c r="G2246" s="61">
        <v>22773.200000000001</v>
      </c>
      <c r="H2246" s="61">
        <v>22270.045829999999</v>
      </c>
      <c r="I2246" s="61">
        <v>22270.045829999999</v>
      </c>
      <c r="J2246" s="61">
        <v>20524.424139999999</v>
      </c>
      <c r="K2246" s="61">
        <f t="shared" si="1022"/>
        <v>90.125340927054594</v>
      </c>
      <c r="L2246" s="61">
        <f t="shared" si="1023"/>
        <v>92.161571182541209</v>
      </c>
    </row>
    <row r="2247" spans="1:12" s="24" customFormat="1" ht="15">
      <c r="A2247" s="58" t="s">
        <v>68</v>
      </c>
      <c r="B2247" s="59" t="s">
        <v>924</v>
      </c>
      <c r="C2247" s="59" t="s">
        <v>149</v>
      </c>
      <c r="D2247" s="59" t="s">
        <v>46</v>
      </c>
      <c r="E2247" s="59" t="s">
        <v>925</v>
      </c>
      <c r="F2247" s="59">
        <v>300</v>
      </c>
      <c r="G2247" s="61"/>
      <c r="H2247" s="61">
        <f>H2248</f>
        <v>122.633</v>
      </c>
      <c r="I2247" s="61">
        <f t="shared" ref="I2247:J2247" si="1052">I2248</f>
        <v>122.633</v>
      </c>
      <c r="J2247" s="61">
        <f t="shared" si="1052"/>
        <v>122.633</v>
      </c>
      <c r="K2247" s="61">
        <v>0</v>
      </c>
      <c r="L2247" s="61">
        <f t="shared" si="1023"/>
        <v>100</v>
      </c>
    </row>
    <row r="2248" spans="1:12" s="24" customFormat="1" ht="30">
      <c r="A2248" s="58" t="s">
        <v>80</v>
      </c>
      <c r="B2248" s="59" t="s">
        <v>924</v>
      </c>
      <c r="C2248" s="59" t="s">
        <v>149</v>
      </c>
      <c r="D2248" s="59" t="s">
        <v>46</v>
      </c>
      <c r="E2248" s="59" t="s">
        <v>925</v>
      </c>
      <c r="F2248" s="59">
        <v>320</v>
      </c>
      <c r="G2248" s="61"/>
      <c r="H2248" s="61">
        <v>122.633</v>
      </c>
      <c r="I2248" s="61">
        <v>122.633</v>
      </c>
      <c r="J2248" s="61">
        <v>122.633</v>
      </c>
      <c r="K2248" s="61">
        <v>0</v>
      </c>
      <c r="L2248" s="61">
        <f t="shared" si="1023"/>
        <v>100</v>
      </c>
    </row>
    <row r="2249" spans="1:12" ht="30">
      <c r="A2249" s="58" t="s">
        <v>82</v>
      </c>
      <c r="B2249" s="59" t="s">
        <v>924</v>
      </c>
      <c r="C2249" s="59" t="s">
        <v>149</v>
      </c>
      <c r="D2249" s="59" t="s">
        <v>46</v>
      </c>
      <c r="E2249" s="59" t="s">
        <v>925</v>
      </c>
      <c r="F2249" s="59" t="s">
        <v>83</v>
      </c>
      <c r="G2249" s="61">
        <v>78049.5</v>
      </c>
      <c r="H2249" s="61">
        <f>H2250</f>
        <v>78049.5</v>
      </c>
      <c r="I2249" s="61">
        <f t="shared" ref="I2249:J2249" si="1053">I2250</f>
        <v>78049.5</v>
      </c>
      <c r="J2249" s="61">
        <f t="shared" si="1053"/>
        <v>78049.5</v>
      </c>
      <c r="K2249" s="61">
        <f t="shared" si="1022"/>
        <v>100</v>
      </c>
      <c r="L2249" s="61">
        <f t="shared" si="1023"/>
        <v>100</v>
      </c>
    </row>
    <row r="2250" spans="1:12" ht="15">
      <c r="A2250" s="58" t="s">
        <v>272</v>
      </c>
      <c r="B2250" s="59" t="s">
        <v>924</v>
      </c>
      <c r="C2250" s="59" t="s">
        <v>149</v>
      </c>
      <c r="D2250" s="59" t="s">
        <v>46</v>
      </c>
      <c r="E2250" s="59" t="s">
        <v>925</v>
      </c>
      <c r="F2250" s="59" t="s">
        <v>273</v>
      </c>
      <c r="G2250" s="61">
        <v>78049.5</v>
      </c>
      <c r="H2250" s="61">
        <f>77729.5+320</f>
        <v>78049.5</v>
      </c>
      <c r="I2250" s="61">
        <f t="shared" ref="I2250:J2250" si="1054">77729.5+320</f>
        <v>78049.5</v>
      </c>
      <c r="J2250" s="61">
        <f t="shared" si="1054"/>
        <v>78049.5</v>
      </c>
      <c r="K2250" s="61">
        <f t="shared" si="1022"/>
        <v>100</v>
      </c>
      <c r="L2250" s="61">
        <f t="shared" si="1023"/>
        <v>100</v>
      </c>
    </row>
    <row r="2251" spans="1:12" ht="15">
      <c r="A2251" s="58" t="s">
        <v>72</v>
      </c>
      <c r="B2251" s="59" t="s">
        <v>924</v>
      </c>
      <c r="C2251" s="59" t="s">
        <v>149</v>
      </c>
      <c r="D2251" s="59" t="s">
        <v>46</v>
      </c>
      <c r="E2251" s="59" t="s">
        <v>925</v>
      </c>
      <c r="F2251" s="59" t="s">
        <v>73</v>
      </c>
      <c r="G2251" s="61">
        <v>1461</v>
      </c>
      <c r="H2251" s="61">
        <f>H2252</f>
        <v>1461.0309300000001</v>
      </c>
      <c r="I2251" s="61">
        <f t="shared" ref="I2251:J2251" si="1055">I2252</f>
        <v>1461.0309300000001</v>
      </c>
      <c r="J2251" s="61">
        <f t="shared" si="1055"/>
        <v>1461.0309300000001</v>
      </c>
      <c r="K2251" s="61">
        <f t="shared" si="1022"/>
        <v>100.00211704312116</v>
      </c>
      <c r="L2251" s="61">
        <f t="shared" si="1023"/>
        <v>100</v>
      </c>
    </row>
    <row r="2252" spans="1:12" ht="15">
      <c r="A2252" s="58" t="s">
        <v>74</v>
      </c>
      <c r="B2252" s="59" t="s">
        <v>924</v>
      </c>
      <c r="C2252" s="59" t="s">
        <v>149</v>
      </c>
      <c r="D2252" s="59" t="s">
        <v>46</v>
      </c>
      <c r="E2252" s="59" t="s">
        <v>925</v>
      </c>
      <c r="F2252" s="59" t="s">
        <v>75</v>
      </c>
      <c r="G2252" s="61">
        <v>1461</v>
      </c>
      <c r="H2252" s="61">
        <f>1233.83093+227.2</f>
        <v>1461.0309300000001</v>
      </c>
      <c r="I2252" s="61">
        <f t="shared" ref="I2252:J2252" si="1056">1233.83093+227.2</f>
        <v>1461.0309300000001</v>
      </c>
      <c r="J2252" s="61">
        <f t="shared" si="1056"/>
        <v>1461.0309300000001</v>
      </c>
      <c r="K2252" s="61">
        <f t="shared" si="1022"/>
        <v>100.00211704312116</v>
      </c>
      <c r="L2252" s="61">
        <f t="shared" si="1023"/>
        <v>100</v>
      </c>
    </row>
    <row r="2253" spans="1:12" ht="45">
      <c r="A2253" s="58" t="s">
        <v>926</v>
      </c>
      <c r="B2253" s="59" t="s">
        <v>924</v>
      </c>
      <c r="C2253" s="59" t="s">
        <v>149</v>
      </c>
      <c r="D2253" s="59" t="s">
        <v>46</v>
      </c>
      <c r="E2253" s="59" t="s">
        <v>927</v>
      </c>
      <c r="F2253" s="60" t="s">
        <v>0</v>
      </c>
      <c r="G2253" s="61">
        <v>12531.2</v>
      </c>
      <c r="H2253" s="61">
        <f>H2258+H2254+H2256</f>
        <v>12531.184000000001</v>
      </c>
      <c r="I2253" s="61">
        <f t="shared" ref="I2253:J2253" si="1057">I2258+I2254+I2256</f>
        <v>12531.184000000001</v>
      </c>
      <c r="J2253" s="61">
        <f t="shared" si="1057"/>
        <v>11455.71024</v>
      </c>
      <c r="K2253" s="61">
        <f t="shared" si="1022"/>
        <v>91.417503830439216</v>
      </c>
      <c r="L2253" s="61">
        <f t="shared" si="1023"/>
        <v>91.417620553652384</v>
      </c>
    </row>
    <row r="2254" spans="1:12" s="24" customFormat="1" ht="73.5" customHeight="1">
      <c r="A2254" s="58" t="s">
        <v>60</v>
      </c>
      <c r="B2254" s="59" t="s">
        <v>924</v>
      </c>
      <c r="C2254" s="59" t="s">
        <v>149</v>
      </c>
      <c r="D2254" s="59" t="s">
        <v>46</v>
      </c>
      <c r="E2254" s="59" t="s">
        <v>927</v>
      </c>
      <c r="F2254" s="59">
        <v>100</v>
      </c>
      <c r="G2254" s="61"/>
      <c r="H2254" s="61">
        <f>H2255</f>
        <v>238.43617</v>
      </c>
      <c r="I2254" s="61">
        <f t="shared" ref="I2254:J2254" si="1058">I2255</f>
        <v>238.43617</v>
      </c>
      <c r="J2254" s="61">
        <f t="shared" si="1058"/>
        <v>238.43617</v>
      </c>
      <c r="K2254" s="61">
        <v>0</v>
      </c>
      <c r="L2254" s="61">
        <f t="shared" si="1023"/>
        <v>100</v>
      </c>
    </row>
    <row r="2255" spans="1:12" s="24" customFormat="1" ht="15">
      <c r="A2255" s="58" t="s">
        <v>78</v>
      </c>
      <c r="B2255" s="59" t="s">
        <v>924</v>
      </c>
      <c r="C2255" s="59" t="s">
        <v>149</v>
      </c>
      <c r="D2255" s="59" t="s">
        <v>46</v>
      </c>
      <c r="E2255" s="59" t="s">
        <v>927</v>
      </c>
      <c r="F2255" s="60">
        <v>110</v>
      </c>
      <c r="G2255" s="61"/>
      <c r="H2255" s="61">
        <v>238.43617</v>
      </c>
      <c r="I2255" s="61">
        <v>238.43617</v>
      </c>
      <c r="J2255" s="61">
        <v>238.43617</v>
      </c>
      <c r="K2255" s="61">
        <v>0</v>
      </c>
      <c r="L2255" s="61">
        <f t="shared" si="1023"/>
        <v>100</v>
      </c>
    </row>
    <row r="2256" spans="1:12" s="24" customFormat="1" ht="30">
      <c r="A2256" s="58" t="s">
        <v>64</v>
      </c>
      <c r="B2256" s="59" t="s">
        <v>924</v>
      </c>
      <c r="C2256" s="59" t="s">
        <v>149</v>
      </c>
      <c r="D2256" s="59" t="s">
        <v>46</v>
      </c>
      <c r="E2256" s="59" t="s">
        <v>927</v>
      </c>
      <c r="F2256" s="59">
        <v>200</v>
      </c>
      <c r="G2256" s="61"/>
      <c r="H2256" s="61">
        <f>H2257</f>
        <v>12292.74783</v>
      </c>
      <c r="I2256" s="61">
        <f t="shared" ref="I2256:J2256" si="1059">I2257</f>
        <v>12292.74783</v>
      </c>
      <c r="J2256" s="61">
        <f t="shared" si="1059"/>
        <v>11217.274069999999</v>
      </c>
      <c r="K2256" s="61">
        <v>0</v>
      </c>
      <c r="L2256" s="61">
        <f t="shared" si="1023"/>
        <v>91.251152509812755</v>
      </c>
    </row>
    <row r="2257" spans="1:12" s="24" customFormat="1" ht="30">
      <c r="A2257" s="58" t="s">
        <v>66</v>
      </c>
      <c r="B2257" s="59" t="s">
        <v>924</v>
      </c>
      <c r="C2257" s="59" t="s">
        <v>149</v>
      </c>
      <c r="D2257" s="59" t="s">
        <v>46</v>
      </c>
      <c r="E2257" s="59" t="s">
        <v>927</v>
      </c>
      <c r="F2257" s="59">
        <v>240</v>
      </c>
      <c r="G2257" s="61"/>
      <c r="H2257" s="61">
        <v>12292.74783</v>
      </c>
      <c r="I2257" s="61">
        <v>12292.74783</v>
      </c>
      <c r="J2257" s="61">
        <v>11217.274069999999</v>
      </c>
      <c r="K2257" s="61">
        <v>0</v>
      </c>
      <c r="L2257" s="61">
        <f t="shared" si="1023"/>
        <v>91.251152509812755</v>
      </c>
    </row>
    <row r="2258" spans="1:12" ht="15">
      <c r="A2258" s="58" t="s">
        <v>72</v>
      </c>
      <c r="B2258" s="59" t="s">
        <v>924</v>
      </c>
      <c r="C2258" s="59" t="s">
        <v>149</v>
      </c>
      <c r="D2258" s="59" t="s">
        <v>46</v>
      </c>
      <c r="E2258" s="59" t="s">
        <v>927</v>
      </c>
      <c r="F2258" s="59" t="s">
        <v>73</v>
      </c>
      <c r="G2258" s="61">
        <v>12531.2</v>
      </c>
      <c r="H2258" s="61">
        <f>H2259</f>
        <v>0</v>
      </c>
      <c r="I2258" s="61">
        <f t="shared" ref="I2258:J2258" si="1060">I2259</f>
        <v>0</v>
      </c>
      <c r="J2258" s="61">
        <f t="shared" si="1060"/>
        <v>0</v>
      </c>
      <c r="K2258" s="61">
        <f t="shared" si="1022"/>
        <v>0</v>
      </c>
      <c r="L2258" s="61">
        <v>0</v>
      </c>
    </row>
    <row r="2259" spans="1:12" ht="15">
      <c r="A2259" s="58" t="s">
        <v>381</v>
      </c>
      <c r="B2259" s="59" t="s">
        <v>924</v>
      </c>
      <c r="C2259" s="59" t="s">
        <v>149</v>
      </c>
      <c r="D2259" s="59" t="s">
        <v>46</v>
      </c>
      <c r="E2259" s="59" t="s">
        <v>927</v>
      </c>
      <c r="F2259" s="59" t="s">
        <v>382</v>
      </c>
      <c r="G2259" s="61">
        <v>12531.2</v>
      </c>
      <c r="H2259" s="61">
        <v>0</v>
      </c>
      <c r="I2259" s="61">
        <v>0</v>
      </c>
      <c r="J2259" s="61">
        <v>0</v>
      </c>
      <c r="K2259" s="61">
        <f t="shared" si="1022"/>
        <v>0</v>
      </c>
      <c r="L2259" s="61">
        <v>0</v>
      </c>
    </row>
    <row r="2260" spans="1:12" ht="30">
      <c r="A2260" s="58" t="s">
        <v>928</v>
      </c>
      <c r="B2260" s="59" t="s">
        <v>924</v>
      </c>
      <c r="C2260" s="59" t="s">
        <v>149</v>
      </c>
      <c r="D2260" s="59" t="s">
        <v>46</v>
      </c>
      <c r="E2260" s="59" t="s">
        <v>929</v>
      </c>
      <c r="F2260" s="60" t="s">
        <v>0</v>
      </c>
      <c r="G2260" s="61">
        <v>15261.7</v>
      </c>
      <c r="H2260" s="61">
        <f>H2261+H2269</f>
        <v>15383.165289999999</v>
      </c>
      <c r="I2260" s="61">
        <f t="shared" ref="I2260:J2260" si="1061">I2261+I2269</f>
        <v>15383.165289999999</v>
      </c>
      <c r="J2260" s="61">
        <f t="shared" si="1061"/>
        <v>15383.165289999999</v>
      </c>
      <c r="K2260" s="61">
        <f t="shared" si="1022"/>
        <v>100.79588309297127</v>
      </c>
      <c r="L2260" s="61">
        <f t="shared" si="1023"/>
        <v>100</v>
      </c>
    </row>
    <row r="2261" spans="1:12" ht="30">
      <c r="A2261" s="58" t="s">
        <v>58</v>
      </c>
      <c r="B2261" s="59" t="s">
        <v>924</v>
      </c>
      <c r="C2261" s="59" t="s">
        <v>149</v>
      </c>
      <c r="D2261" s="59" t="s">
        <v>46</v>
      </c>
      <c r="E2261" s="59" t="s">
        <v>930</v>
      </c>
      <c r="F2261" s="60" t="s">
        <v>0</v>
      </c>
      <c r="G2261" s="61">
        <v>15069.5</v>
      </c>
      <c r="H2261" s="61">
        <f>H2262+H2264+H2266</f>
        <v>15190.925289999999</v>
      </c>
      <c r="I2261" s="61">
        <f t="shared" ref="I2261:J2261" si="1062">I2262+I2264+I2266</f>
        <v>15190.925289999999</v>
      </c>
      <c r="J2261" s="61">
        <f t="shared" si="1062"/>
        <v>15190.925289999999</v>
      </c>
      <c r="K2261" s="61">
        <f t="shared" si="1022"/>
        <v>100.80576853910215</v>
      </c>
      <c r="L2261" s="61">
        <f t="shared" si="1023"/>
        <v>100</v>
      </c>
    </row>
    <row r="2262" spans="1:12" ht="60">
      <c r="A2262" s="58" t="s">
        <v>60</v>
      </c>
      <c r="B2262" s="59" t="s">
        <v>924</v>
      </c>
      <c r="C2262" s="59" t="s">
        <v>149</v>
      </c>
      <c r="D2262" s="59" t="s">
        <v>46</v>
      </c>
      <c r="E2262" s="59" t="s">
        <v>930</v>
      </c>
      <c r="F2262" s="59" t="s">
        <v>61</v>
      </c>
      <c r="G2262" s="61">
        <v>13000.5</v>
      </c>
      <c r="H2262" s="61">
        <f>H2263</f>
        <v>13000.5</v>
      </c>
      <c r="I2262" s="61">
        <f t="shared" ref="I2262:J2262" si="1063">I2263</f>
        <v>13000.5</v>
      </c>
      <c r="J2262" s="61">
        <f t="shared" si="1063"/>
        <v>13000.5</v>
      </c>
      <c r="K2262" s="61">
        <f t="shared" si="1022"/>
        <v>100</v>
      </c>
      <c r="L2262" s="61">
        <f t="shared" si="1023"/>
        <v>100</v>
      </c>
    </row>
    <row r="2263" spans="1:12" ht="30">
      <c r="A2263" s="58" t="s">
        <v>62</v>
      </c>
      <c r="B2263" s="59" t="s">
        <v>924</v>
      </c>
      <c r="C2263" s="59" t="s">
        <v>149</v>
      </c>
      <c r="D2263" s="59" t="s">
        <v>46</v>
      </c>
      <c r="E2263" s="59" t="s">
        <v>930</v>
      </c>
      <c r="F2263" s="59" t="s">
        <v>63</v>
      </c>
      <c r="G2263" s="61">
        <v>13000.5</v>
      </c>
      <c r="H2263" s="61">
        <f>9645.7+706+2648.8</f>
        <v>13000.5</v>
      </c>
      <c r="I2263" s="61">
        <f t="shared" ref="I2263:J2263" si="1064">9645.7+706+2648.8</f>
        <v>13000.5</v>
      </c>
      <c r="J2263" s="61">
        <f t="shared" si="1064"/>
        <v>13000.5</v>
      </c>
      <c r="K2263" s="61">
        <f t="shared" si="1022"/>
        <v>100</v>
      </c>
      <c r="L2263" s="61">
        <f t="shared" si="1023"/>
        <v>100</v>
      </c>
    </row>
    <row r="2264" spans="1:12" ht="30">
      <c r="A2264" s="58" t="s">
        <v>64</v>
      </c>
      <c r="B2264" s="59" t="s">
        <v>924</v>
      </c>
      <c r="C2264" s="59" t="s">
        <v>149</v>
      </c>
      <c r="D2264" s="59" t="s">
        <v>46</v>
      </c>
      <c r="E2264" s="59" t="s">
        <v>930</v>
      </c>
      <c r="F2264" s="59" t="s">
        <v>65</v>
      </c>
      <c r="G2264" s="61">
        <v>2033.5</v>
      </c>
      <c r="H2264" s="61">
        <f>H2265</f>
        <v>2033.5</v>
      </c>
      <c r="I2264" s="61">
        <f t="shared" ref="I2264:J2264" si="1065">I2265</f>
        <v>2033.5</v>
      </c>
      <c r="J2264" s="61">
        <f t="shared" si="1065"/>
        <v>2033.5</v>
      </c>
      <c r="K2264" s="61">
        <f t="shared" si="1022"/>
        <v>100</v>
      </c>
      <c r="L2264" s="61">
        <f t="shared" si="1023"/>
        <v>100</v>
      </c>
    </row>
    <row r="2265" spans="1:12" ht="30">
      <c r="A2265" s="58" t="s">
        <v>66</v>
      </c>
      <c r="B2265" s="59" t="s">
        <v>924</v>
      </c>
      <c r="C2265" s="59" t="s">
        <v>149</v>
      </c>
      <c r="D2265" s="59" t="s">
        <v>46</v>
      </c>
      <c r="E2265" s="59" t="s">
        <v>930</v>
      </c>
      <c r="F2265" s="59" t="s">
        <v>67</v>
      </c>
      <c r="G2265" s="61">
        <v>2033.5</v>
      </c>
      <c r="H2265" s="61">
        <v>2033.5</v>
      </c>
      <c r="I2265" s="61">
        <v>2033.5</v>
      </c>
      <c r="J2265" s="61">
        <v>2033.5</v>
      </c>
      <c r="K2265" s="61">
        <f t="shared" si="1022"/>
        <v>100</v>
      </c>
      <c r="L2265" s="61">
        <f t="shared" si="1023"/>
        <v>100</v>
      </c>
    </row>
    <row r="2266" spans="1:12" ht="15">
      <c r="A2266" s="58" t="s">
        <v>72</v>
      </c>
      <c r="B2266" s="59" t="s">
        <v>924</v>
      </c>
      <c r="C2266" s="59" t="s">
        <v>149</v>
      </c>
      <c r="D2266" s="59" t="s">
        <v>46</v>
      </c>
      <c r="E2266" s="59" t="s">
        <v>930</v>
      </c>
      <c r="F2266" s="59" t="s">
        <v>73</v>
      </c>
      <c r="G2266" s="61">
        <v>35.5</v>
      </c>
      <c r="H2266" s="61">
        <f>H2268+H2267</f>
        <v>156.92529000000002</v>
      </c>
      <c r="I2266" s="61">
        <f t="shared" ref="I2266:J2266" si="1066">I2268+I2267</f>
        <v>156.92529000000002</v>
      </c>
      <c r="J2266" s="61">
        <f t="shared" si="1066"/>
        <v>156.92529000000002</v>
      </c>
      <c r="K2266" s="61">
        <f t="shared" si="1022"/>
        <v>442.04307042253521</v>
      </c>
      <c r="L2266" s="61">
        <f t="shared" si="1023"/>
        <v>100</v>
      </c>
    </row>
    <row r="2267" spans="1:12" s="24" customFormat="1" ht="15">
      <c r="A2267" s="58" t="s">
        <v>86</v>
      </c>
      <c r="B2267" s="59" t="s">
        <v>924</v>
      </c>
      <c r="C2267" s="59" t="s">
        <v>149</v>
      </c>
      <c r="D2267" s="59" t="s">
        <v>46</v>
      </c>
      <c r="E2267" s="59" t="s">
        <v>930</v>
      </c>
      <c r="F2267" s="59">
        <v>830</v>
      </c>
      <c r="G2267" s="61"/>
      <c r="H2267" s="61">
        <v>121.42529</v>
      </c>
      <c r="I2267" s="61">
        <v>121.42529</v>
      </c>
      <c r="J2267" s="61">
        <v>121.42529</v>
      </c>
      <c r="K2267" s="61">
        <v>0</v>
      </c>
      <c r="L2267" s="61">
        <f t="shared" si="1023"/>
        <v>100</v>
      </c>
    </row>
    <row r="2268" spans="1:12" ht="15">
      <c r="A2268" s="58" t="s">
        <v>74</v>
      </c>
      <c r="B2268" s="59" t="s">
        <v>924</v>
      </c>
      <c r="C2268" s="59" t="s">
        <v>149</v>
      </c>
      <c r="D2268" s="59" t="s">
        <v>46</v>
      </c>
      <c r="E2268" s="59" t="s">
        <v>930</v>
      </c>
      <c r="F2268" s="59" t="s">
        <v>75</v>
      </c>
      <c r="G2268" s="61">
        <v>35.5</v>
      </c>
      <c r="H2268" s="61">
        <v>35.5</v>
      </c>
      <c r="I2268" s="61">
        <v>35.5</v>
      </c>
      <c r="J2268" s="61">
        <v>35.5</v>
      </c>
      <c r="K2268" s="61">
        <f t="shared" si="1022"/>
        <v>100</v>
      </c>
      <c r="L2268" s="61">
        <f t="shared" si="1023"/>
        <v>100</v>
      </c>
    </row>
    <row r="2269" spans="1:12" ht="15">
      <c r="A2269" s="58" t="s">
        <v>638</v>
      </c>
      <c r="B2269" s="59" t="s">
        <v>924</v>
      </c>
      <c r="C2269" s="59" t="s">
        <v>149</v>
      </c>
      <c r="D2269" s="59" t="s">
        <v>46</v>
      </c>
      <c r="E2269" s="59" t="s">
        <v>931</v>
      </c>
      <c r="F2269" s="60" t="s">
        <v>0</v>
      </c>
      <c r="G2269" s="61">
        <v>192.2</v>
      </c>
      <c r="H2269" s="61">
        <f>H2270</f>
        <v>192.24</v>
      </c>
      <c r="I2269" s="61">
        <f t="shared" ref="I2269:J2270" si="1067">I2270</f>
        <v>192.24</v>
      </c>
      <c r="J2269" s="61">
        <f t="shared" si="1067"/>
        <v>192.24</v>
      </c>
      <c r="K2269" s="61">
        <f t="shared" si="1022"/>
        <v>100.02081165452654</v>
      </c>
      <c r="L2269" s="61">
        <f t="shared" si="1023"/>
        <v>100</v>
      </c>
    </row>
    <row r="2270" spans="1:12" ht="30">
      <c r="A2270" s="58" t="s">
        <v>64</v>
      </c>
      <c r="B2270" s="59" t="s">
        <v>924</v>
      </c>
      <c r="C2270" s="59" t="s">
        <v>149</v>
      </c>
      <c r="D2270" s="59" t="s">
        <v>46</v>
      </c>
      <c r="E2270" s="59" t="s">
        <v>931</v>
      </c>
      <c r="F2270" s="59" t="s">
        <v>65</v>
      </c>
      <c r="G2270" s="61">
        <v>192.2</v>
      </c>
      <c r="H2270" s="61">
        <f>H2271</f>
        <v>192.24</v>
      </c>
      <c r="I2270" s="61">
        <f t="shared" si="1067"/>
        <v>192.24</v>
      </c>
      <c r="J2270" s="61">
        <f t="shared" si="1067"/>
        <v>192.24</v>
      </c>
      <c r="K2270" s="61">
        <f t="shared" si="1022"/>
        <v>100.02081165452654</v>
      </c>
      <c r="L2270" s="61">
        <f t="shared" si="1023"/>
        <v>100</v>
      </c>
    </row>
    <row r="2271" spans="1:12" ht="30">
      <c r="A2271" s="58" t="s">
        <v>66</v>
      </c>
      <c r="B2271" s="59" t="s">
        <v>924</v>
      </c>
      <c r="C2271" s="59" t="s">
        <v>149</v>
      </c>
      <c r="D2271" s="59" t="s">
        <v>46</v>
      </c>
      <c r="E2271" s="59" t="s">
        <v>931</v>
      </c>
      <c r="F2271" s="59" t="s">
        <v>67</v>
      </c>
      <c r="G2271" s="61">
        <v>192.2</v>
      </c>
      <c r="H2271" s="61">
        <v>192.24</v>
      </c>
      <c r="I2271" s="61">
        <v>192.24</v>
      </c>
      <c r="J2271" s="61">
        <v>192.24</v>
      </c>
      <c r="K2271" s="61">
        <f t="shared" ref="K2271:K2367" si="1068">J2271/G2271*100</f>
        <v>100.02081165452654</v>
      </c>
      <c r="L2271" s="61">
        <f t="shared" ref="L2271:L2367" si="1069">J2271/H2271*100</f>
        <v>100</v>
      </c>
    </row>
    <row r="2272" spans="1:12" ht="45">
      <c r="A2272" s="58" t="s">
        <v>392</v>
      </c>
      <c r="B2272" s="59" t="s">
        <v>924</v>
      </c>
      <c r="C2272" s="59" t="s">
        <v>149</v>
      </c>
      <c r="D2272" s="59" t="s">
        <v>46</v>
      </c>
      <c r="E2272" s="59" t="s">
        <v>393</v>
      </c>
      <c r="F2272" s="60" t="s">
        <v>0</v>
      </c>
      <c r="G2272" s="61">
        <v>16137.8</v>
      </c>
      <c r="H2272" s="61">
        <f>H2273</f>
        <v>16137.753000000001</v>
      </c>
      <c r="I2272" s="61">
        <f t="shared" ref="I2272:J2274" si="1070">I2273</f>
        <v>16137.753000000001</v>
      </c>
      <c r="J2272" s="61">
        <f t="shared" si="1070"/>
        <v>16137.752979999999</v>
      </c>
      <c r="K2272" s="61">
        <f t="shared" si="1068"/>
        <v>99.999708634386351</v>
      </c>
      <c r="L2272" s="61">
        <f t="shared" si="1069"/>
        <v>99.999999876067008</v>
      </c>
    </row>
    <row r="2273" spans="1:12" ht="45">
      <c r="A2273" s="58" t="s">
        <v>932</v>
      </c>
      <c r="B2273" s="59" t="s">
        <v>924</v>
      </c>
      <c r="C2273" s="59" t="s">
        <v>149</v>
      </c>
      <c r="D2273" s="59" t="s">
        <v>46</v>
      </c>
      <c r="E2273" s="59" t="s">
        <v>933</v>
      </c>
      <c r="F2273" s="60" t="s">
        <v>0</v>
      </c>
      <c r="G2273" s="61">
        <v>16137.8</v>
      </c>
      <c r="H2273" s="61">
        <f>H2274</f>
        <v>16137.753000000001</v>
      </c>
      <c r="I2273" s="61">
        <f t="shared" si="1070"/>
        <v>16137.753000000001</v>
      </c>
      <c r="J2273" s="61">
        <f t="shared" si="1070"/>
        <v>16137.752979999999</v>
      </c>
      <c r="K2273" s="61">
        <f t="shared" si="1068"/>
        <v>99.999708634386351</v>
      </c>
      <c r="L2273" s="61">
        <f t="shared" si="1069"/>
        <v>99.999999876067008</v>
      </c>
    </row>
    <row r="2274" spans="1:12" ht="30">
      <c r="A2274" s="58" t="s">
        <v>64</v>
      </c>
      <c r="B2274" s="59" t="s">
        <v>924</v>
      </c>
      <c r="C2274" s="59" t="s">
        <v>149</v>
      </c>
      <c r="D2274" s="59" t="s">
        <v>46</v>
      </c>
      <c r="E2274" s="59" t="s">
        <v>933</v>
      </c>
      <c r="F2274" s="59" t="s">
        <v>65</v>
      </c>
      <c r="G2274" s="61">
        <v>16137.8</v>
      </c>
      <c r="H2274" s="61">
        <f>H2275</f>
        <v>16137.753000000001</v>
      </c>
      <c r="I2274" s="61">
        <f t="shared" si="1070"/>
        <v>16137.753000000001</v>
      </c>
      <c r="J2274" s="61">
        <f t="shared" si="1070"/>
        <v>16137.752979999999</v>
      </c>
      <c r="K2274" s="61">
        <f t="shared" si="1068"/>
        <v>99.999708634386351</v>
      </c>
      <c r="L2274" s="61">
        <f t="shared" si="1069"/>
        <v>99.999999876067008</v>
      </c>
    </row>
    <row r="2275" spans="1:12" ht="30">
      <c r="A2275" s="58" t="s">
        <v>66</v>
      </c>
      <c r="B2275" s="59" t="s">
        <v>924</v>
      </c>
      <c r="C2275" s="59" t="s">
        <v>149</v>
      </c>
      <c r="D2275" s="59" t="s">
        <v>46</v>
      </c>
      <c r="E2275" s="59" t="s">
        <v>933</v>
      </c>
      <c r="F2275" s="59" t="s">
        <v>67</v>
      </c>
      <c r="G2275" s="61">
        <v>16137.8</v>
      </c>
      <c r="H2275" s="61">
        <v>16137.753000000001</v>
      </c>
      <c r="I2275" s="61">
        <v>16137.753000000001</v>
      </c>
      <c r="J2275" s="61">
        <v>16137.752979999999</v>
      </c>
      <c r="K2275" s="61">
        <f t="shared" si="1068"/>
        <v>99.999708634386351</v>
      </c>
      <c r="L2275" s="61">
        <f t="shared" si="1069"/>
        <v>99.999999876067008</v>
      </c>
    </row>
    <row r="2276" spans="1:12" s="24" customFormat="1" ht="15">
      <c r="A2276" s="58" t="s">
        <v>641</v>
      </c>
      <c r="B2276" s="59" t="s">
        <v>924</v>
      </c>
      <c r="C2276" s="59" t="s">
        <v>149</v>
      </c>
      <c r="D2276" s="59" t="s">
        <v>46</v>
      </c>
      <c r="E2276" s="59" t="s">
        <v>642</v>
      </c>
      <c r="F2276" s="59"/>
      <c r="G2276" s="61"/>
      <c r="H2276" s="61">
        <f>H2277</f>
        <v>6361.5460000000003</v>
      </c>
      <c r="I2276" s="61">
        <f t="shared" ref="I2276:J2278" si="1071">I2277</f>
        <v>6361.5460000000003</v>
      </c>
      <c r="J2276" s="61">
        <f t="shared" si="1071"/>
        <v>6361.5460000000003</v>
      </c>
      <c r="K2276" s="61">
        <v>0</v>
      </c>
      <c r="L2276" s="61">
        <f t="shared" si="1069"/>
        <v>100</v>
      </c>
    </row>
    <row r="2277" spans="1:12" s="24" customFormat="1" ht="15">
      <c r="A2277" s="58" t="s">
        <v>641</v>
      </c>
      <c r="B2277" s="59" t="s">
        <v>924</v>
      </c>
      <c r="C2277" s="59" t="s">
        <v>149</v>
      </c>
      <c r="D2277" s="59" t="s">
        <v>46</v>
      </c>
      <c r="E2277" s="59" t="s">
        <v>643</v>
      </c>
      <c r="F2277" s="59"/>
      <c r="G2277" s="61"/>
      <c r="H2277" s="61">
        <f>H2278</f>
        <v>6361.5460000000003</v>
      </c>
      <c r="I2277" s="61">
        <f t="shared" si="1071"/>
        <v>6361.5460000000003</v>
      </c>
      <c r="J2277" s="61">
        <f t="shared" si="1071"/>
        <v>6361.5460000000003</v>
      </c>
      <c r="K2277" s="61">
        <v>0</v>
      </c>
      <c r="L2277" s="61">
        <f t="shared" si="1069"/>
        <v>100</v>
      </c>
    </row>
    <row r="2278" spans="1:12" s="24" customFormat="1" ht="15">
      <c r="A2278" s="58" t="s">
        <v>26</v>
      </c>
      <c r="B2278" s="59" t="s">
        <v>924</v>
      </c>
      <c r="C2278" s="59" t="s">
        <v>149</v>
      </c>
      <c r="D2278" s="59" t="s">
        <v>46</v>
      </c>
      <c r="E2278" s="59" t="s">
        <v>643</v>
      </c>
      <c r="F2278" s="59">
        <v>500</v>
      </c>
      <c r="G2278" s="61"/>
      <c r="H2278" s="61">
        <f>H2279</f>
        <v>6361.5460000000003</v>
      </c>
      <c r="I2278" s="61">
        <f t="shared" si="1071"/>
        <v>6361.5460000000003</v>
      </c>
      <c r="J2278" s="61">
        <f t="shared" si="1071"/>
        <v>6361.5460000000003</v>
      </c>
      <c r="K2278" s="61">
        <v>0</v>
      </c>
      <c r="L2278" s="61">
        <f t="shared" si="1069"/>
        <v>100</v>
      </c>
    </row>
    <row r="2279" spans="1:12" s="24" customFormat="1" ht="15">
      <c r="A2279" s="58" t="s">
        <v>202</v>
      </c>
      <c r="B2279" s="59" t="s">
        <v>924</v>
      </c>
      <c r="C2279" s="59" t="s">
        <v>149</v>
      </c>
      <c r="D2279" s="59" t="s">
        <v>46</v>
      </c>
      <c r="E2279" s="59" t="s">
        <v>643</v>
      </c>
      <c r="F2279" s="59">
        <v>540</v>
      </c>
      <c r="G2279" s="61"/>
      <c r="H2279" s="61">
        <v>6361.5460000000003</v>
      </c>
      <c r="I2279" s="61">
        <v>6361.5460000000003</v>
      </c>
      <c r="J2279" s="61">
        <v>6361.5460000000003</v>
      </c>
      <c r="K2279" s="61">
        <v>0</v>
      </c>
      <c r="L2279" s="61">
        <f t="shared" si="1069"/>
        <v>100</v>
      </c>
    </row>
    <row r="2280" spans="1:12" ht="15">
      <c r="A2280" s="58" t="s">
        <v>934</v>
      </c>
      <c r="B2280" s="59" t="s">
        <v>924</v>
      </c>
      <c r="C2280" s="59" t="s">
        <v>149</v>
      </c>
      <c r="D2280" s="59" t="s">
        <v>147</v>
      </c>
      <c r="E2280" s="60" t="s">
        <v>0</v>
      </c>
      <c r="F2280" s="60" t="s">
        <v>0</v>
      </c>
      <c r="G2280" s="61">
        <v>872393.9</v>
      </c>
      <c r="H2280" s="61">
        <f>H2281+H2296</f>
        <v>875852.49318000011</v>
      </c>
      <c r="I2280" s="61">
        <f t="shared" ref="I2280:J2280" si="1072">I2281+I2296</f>
        <v>875852.49318000011</v>
      </c>
      <c r="J2280" s="61">
        <f t="shared" si="1072"/>
        <v>875852.37239000015</v>
      </c>
      <c r="K2280" s="61">
        <f t="shared" si="1068"/>
        <v>100.39643472862431</v>
      </c>
      <c r="L2280" s="61">
        <f t="shared" si="1069"/>
        <v>99.999986208864982</v>
      </c>
    </row>
    <row r="2281" spans="1:12" ht="60">
      <c r="A2281" s="58" t="s">
        <v>167</v>
      </c>
      <c r="B2281" s="59" t="s">
        <v>924</v>
      </c>
      <c r="C2281" s="59" t="s">
        <v>149</v>
      </c>
      <c r="D2281" s="59" t="s">
        <v>147</v>
      </c>
      <c r="E2281" s="59" t="s">
        <v>168</v>
      </c>
      <c r="F2281" s="60" t="s">
        <v>0</v>
      </c>
      <c r="G2281" s="61">
        <v>872393.9</v>
      </c>
      <c r="H2281" s="61">
        <f>H2282</f>
        <v>872272.49318000011</v>
      </c>
      <c r="I2281" s="61">
        <f t="shared" ref="I2281:J2281" si="1073">I2282</f>
        <v>872272.49318000011</v>
      </c>
      <c r="J2281" s="61">
        <f t="shared" si="1073"/>
        <v>872272.37239000015</v>
      </c>
      <c r="K2281" s="61">
        <f t="shared" si="1068"/>
        <v>99.986069640101803</v>
      </c>
      <c r="L2281" s="61">
        <f t="shared" si="1069"/>
        <v>99.999986152263105</v>
      </c>
    </row>
    <row r="2282" spans="1:12" ht="21" customHeight="1">
      <c r="A2282" s="58" t="s">
        <v>935</v>
      </c>
      <c r="B2282" s="59" t="s">
        <v>924</v>
      </c>
      <c r="C2282" s="59" t="s">
        <v>149</v>
      </c>
      <c r="D2282" s="59" t="s">
        <v>147</v>
      </c>
      <c r="E2282" s="59" t="s">
        <v>936</v>
      </c>
      <c r="F2282" s="60" t="s">
        <v>0</v>
      </c>
      <c r="G2282" s="61">
        <v>872393.9</v>
      </c>
      <c r="H2282" s="61">
        <f>H2283+H2293</f>
        <v>872272.49318000011</v>
      </c>
      <c r="I2282" s="61">
        <f>I2283+I2293</f>
        <v>872272.49318000011</v>
      </c>
      <c r="J2282" s="61">
        <f>J2283+J2293</f>
        <v>872272.37239000015</v>
      </c>
      <c r="K2282" s="61">
        <f t="shared" si="1068"/>
        <v>99.986069640101803</v>
      </c>
      <c r="L2282" s="61">
        <f t="shared" si="1069"/>
        <v>99.999986152263105</v>
      </c>
    </row>
    <row r="2283" spans="1:12" ht="30">
      <c r="A2283" s="58" t="s">
        <v>76</v>
      </c>
      <c r="B2283" s="59" t="s">
        <v>924</v>
      </c>
      <c r="C2283" s="59" t="s">
        <v>149</v>
      </c>
      <c r="D2283" s="59" t="s">
        <v>147</v>
      </c>
      <c r="E2283" s="59" t="s">
        <v>937</v>
      </c>
      <c r="F2283" s="60" t="s">
        <v>0</v>
      </c>
      <c r="G2283" s="61">
        <v>864376.4</v>
      </c>
      <c r="H2283" s="61">
        <f>H2284+H2286+H2288+H2290</f>
        <v>864254.99318000011</v>
      </c>
      <c r="I2283" s="61">
        <f t="shared" ref="I2283:J2283" si="1074">I2284+I2286+I2288+I2290</f>
        <v>864254.99318000011</v>
      </c>
      <c r="J2283" s="61">
        <f t="shared" si="1074"/>
        <v>864254.87239000015</v>
      </c>
      <c r="K2283" s="61">
        <f t="shared" si="1068"/>
        <v>99.985940429424048</v>
      </c>
      <c r="L2283" s="61">
        <f t="shared" si="1069"/>
        <v>99.99998602380073</v>
      </c>
    </row>
    <row r="2284" spans="1:12" ht="60">
      <c r="A2284" s="58" t="s">
        <v>60</v>
      </c>
      <c r="B2284" s="59" t="s">
        <v>924</v>
      </c>
      <c r="C2284" s="59" t="s">
        <v>149</v>
      </c>
      <c r="D2284" s="59" t="s">
        <v>147</v>
      </c>
      <c r="E2284" s="59" t="s">
        <v>937</v>
      </c>
      <c r="F2284" s="59" t="s">
        <v>61</v>
      </c>
      <c r="G2284" s="61">
        <v>718292.4</v>
      </c>
      <c r="H2284" s="61">
        <f>H2285</f>
        <v>718170.9747100001</v>
      </c>
      <c r="I2284" s="61">
        <f t="shared" ref="I2284:J2284" si="1075">I2285</f>
        <v>718170.9747100001</v>
      </c>
      <c r="J2284" s="61">
        <f t="shared" si="1075"/>
        <v>718170.9747100001</v>
      </c>
      <c r="K2284" s="61">
        <f t="shared" si="1068"/>
        <v>99.983095284037532</v>
      </c>
      <c r="L2284" s="61">
        <f t="shared" si="1069"/>
        <v>100</v>
      </c>
    </row>
    <row r="2285" spans="1:12" ht="15">
      <c r="A2285" s="58" t="s">
        <v>78</v>
      </c>
      <c r="B2285" s="59" t="s">
        <v>924</v>
      </c>
      <c r="C2285" s="59" t="s">
        <v>149</v>
      </c>
      <c r="D2285" s="59" t="s">
        <v>147</v>
      </c>
      <c r="E2285" s="59" t="s">
        <v>937</v>
      </c>
      <c r="F2285" s="59" t="s">
        <v>79</v>
      </c>
      <c r="G2285" s="61">
        <v>718292.4</v>
      </c>
      <c r="H2285" s="61">
        <f>544716.8+10344.4+163109.77471</f>
        <v>718170.9747100001</v>
      </c>
      <c r="I2285" s="61">
        <f>544716.8+10344.4+163109.77471</f>
        <v>718170.9747100001</v>
      </c>
      <c r="J2285" s="61">
        <f>544716.8+10344.4+163109.77471</f>
        <v>718170.9747100001</v>
      </c>
      <c r="K2285" s="61">
        <f t="shared" si="1068"/>
        <v>99.983095284037532</v>
      </c>
      <c r="L2285" s="61">
        <f t="shared" si="1069"/>
        <v>100</v>
      </c>
    </row>
    <row r="2286" spans="1:12" ht="30">
      <c r="A2286" s="58" t="s">
        <v>64</v>
      </c>
      <c r="B2286" s="59" t="s">
        <v>924</v>
      </c>
      <c r="C2286" s="59" t="s">
        <v>149</v>
      </c>
      <c r="D2286" s="59" t="s">
        <v>147</v>
      </c>
      <c r="E2286" s="59" t="s">
        <v>937</v>
      </c>
      <c r="F2286" s="59" t="s">
        <v>65</v>
      </c>
      <c r="G2286" s="61">
        <v>61655</v>
      </c>
      <c r="H2286" s="61">
        <f>H2287</f>
        <v>61654.974470000001</v>
      </c>
      <c r="I2286" s="61">
        <f t="shared" ref="I2286:J2286" si="1076">I2287</f>
        <v>61654.974470000001</v>
      </c>
      <c r="J2286" s="61">
        <f t="shared" si="1076"/>
        <v>61654.85368</v>
      </c>
      <c r="K2286" s="61">
        <f t="shared" si="1068"/>
        <v>99.999762679425842</v>
      </c>
      <c r="L2286" s="61">
        <f t="shared" si="1069"/>
        <v>99.999804087178617</v>
      </c>
    </row>
    <row r="2287" spans="1:12" ht="30">
      <c r="A2287" s="58" t="s">
        <v>66</v>
      </c>
      <c r="B2287" s="59" t="s">
        <v>924</v>
      </c>
      <c r="C2287" s="59" t="s">
        <v>149</v>
      </c>
      <c r="D2287" s="59" t="s">
        <v>147</v>
      </c>
      <c r="E2287" s="59" t="s">
        <v>937</v>
      </c>
      <c r="F2287" s="59" t="s">
        <v>67</v>
      </c>
      <c r="G2287" s="61">
        <v>61655</v>
      </c>
      <c r="H2287" s="61">
        <v>61654.974470000001</v>
      </c>
      <c r="I2287" s="61">
        <v>61654.974470000001</v>
      </c>
      <c r="J2287" s="61">
        <v>61654.85368</v>
      </c>
      <c r="K2287" s="61">
        <f t="shared" si="1068"/>
        <v>99.999762679425842</v>
      </c>
      <c r="L2287" s="61">
        <f t="shared" si="1069"/>
        <v>99.999804087178617</v>
      </c>
    </row>
    <row r="2288" spans="1:12" ht="30">
      <c r="A2288" s="58" t="s">
        <v>82</v>
      </c>
      <c r="B2288" s="59" t="s">
        <v>924</v>
      </c>
      <c r="C2288" s="59" t="s">
        <v>149</v>
      </c>
      <c r="D2288" s="59" t="s">
        <v>147</v>
      </c>
      <c r="E2288" s="59" t="s">
        <v>937</v>
      </c>
      <c r="F2288" s="59" t="s">
        <v>83</v>
      </c>
      <c r="G2288" s="61">
        <v>78263.199999999997</v>
      </c>
      <c r="H2288" s="61">
        <f>H2289</f>
        <v>78263.199999999997</v>
      </c>
      <c r="I2288" s="61">
        <f t="shared" ref="I2288:J2288" si="1077">I2289</f>
        <v>78263.199999999997</v>
      </c>
      <c r="J2288" s="61">
        <f t="shared" si="1077"/>
        <v>78263.199999999997</v>
      </c>
      <c r="K2288" s="61">
        <f t="shared" si="1068"/>
        <v>100</v>
      </c>
      <c r="L2288" s="61">
        <f t="shared" si="1069"/>
        <v>100</v>
      </c>
    </row>
    <row r="2289" spans="1:12" ht="15">
      <c r="A2289" s="58" t="s">
        <v>272</v>
      </c>
      <c r="B2289" s="59" t="s">
        <v>924</v>
      </c>
      <c r="C2289" s="59" t="s">
        <v>149</v>
      </c>
      <c r="D2289" s="59" t="s">
        <v>147</v>
      </c>
      <c r="E2289" s="59" t="s">
        <v>937</v>
      </c>
      <c r="F2289" s="59" t="s">
        <v>273</v>
      </c>
      <c r="G2289" s="61">
        <v>78263.199999999997</v>
      </c>
      <c r="H2289" s="61">
        <f>77685.2+578</f>
        <v>78263.199999999997</v>
      </c>
      <c r="I2289" s="61">
        <f t="shared" ref="I2289:J2289" si="1078">77685.2+578</f>
        <v>78263.199999999997</v>
      </c>
      <c r="J2289" s="61">
        <f t="shared" si="1078"/>
        <v>78263.199999999997</v>
      </c>
      <c r="K2289" s="61">
        <f t="shared" si="1068"/>
        <v>100</v>
      </c>
      <c r="L2289" s="61">
        <f t="shared" si="1069"/>
        <v>100</v>
      </c>
    </row>
    <row r="2290" spans="1:12" ht="15">
      <c r="A2290" s="58" t="s">
        <v>72</v>
      </c>
      <c r="B2290" s="59" t="s">
        <v>924</v>
      </c>
      <c r="C2290" s="59" t="s">
        <v>149</v>
      </c>
      <c r="D2290" s="59" t="s">
        <v>147</v>
      </c>
      <c r="E2290" s="59" t="s">
        <v>937</v>
      </c>
      <c r="F2290" s="59" t="s">
        <v>73</v>
      </c>
      <c r="G2290" s="61">
        <v>6165.8</v>
      </c>
      <c r="H2290" s="61">
        <f>H2292+H2291</f>
        <v>6165.8440000000001</v>
      </c>
      <c r="I2290" s="61">
        <f t="shared" ref="I2290:J2290" si="1079">I2292+I2291</f>
        <v>6165.8440000000001</v>
      </c>
      <c r="J2290" s="61">
        <f t="shared" si="1079"/>
        <v>6165.8440000000001</v>
      </c>
      <c r="K2290" s="61">
        <f t="shared" si="1068"/>
        <v>100.00071361380517</v>
      </c>
      <c r="L2290" s="61">
        <f t="shared" si="1069"/>
        <v>100</v>
      </c>
    </row>
    <row r="2291" spans="1:12" s="24" customFormat="1" ht="15">
      <c r="A2291" s="58" t="s">
        <v>86</v>
      </c>
      <c r="B2291" s="59" t="s">
        <v>924</v>
      </c>
      <c r="C2291" s="59" t="s">
        <v>149</v>
      </c>
      <c r="D2291" s="59" t="s">
        <v>147</v>
      </c>
      <c r="E2291" s="59" t="s">
        <v>937</v>
      </c>
      <c r="F2291" s="59">
        <v>830</v>
      </c>
      <c r="G2291" s="61"/>
      <c r="H2291" s="61">
        <v>14.808999999999999</v>
      </c>
      <c r="I2291" s="61">
        <v>14.808999999999999</v>
      </c>
      <c r="J2291" s="61">
        <v>14.808999999999999</v>
      </c>
      <c r="K2291" s="61"/>
      <c r="L2291" s="61">
        <f t="shared" si="1069"/>
        <v>100</v>
      </c>
    </row>
    <row r="2292" spans="1:12" ht="15">
      <c r="A2292" s="58" t="s">
        <v>74</v>
      </c>
      <c r="B2292" s="59" t="s">
        <v>924</v>
      </c>
      <c r="C2292" s="59" t="s">
        <v>149</v>
      </c>
      <c r="D2292" s="59" t="s">
        <v>147</v>
      </c>
      <c r="E2292" s="59" t="s">
        <v>937</v>
      </c>
      <c r="F2292" s="59" t="s">
        <v>75</v>
      </c>
      <c r="G2292" s="61">
        <v>6165.8</v>
      </c>
      <c r="H2292" s="61">
        <f>3675.035+2326+150</f>
        <v>6151.0349999999999</v>
      </c>
      <c r="I2292" s="61">
        <f t="shared" ref="I2292:J2292" si="1080">3675.035+2326+150</f>
        <v>6151.0349999999999</v>
      </c>
      <c r="J2292" s="61">
        <f t="shared" si="1080"/>
        <v>6151.0349999999999</v>
      </c>
      <c r="K2292" s="61">
        <f t="shared" si="1068"/>
        <v>99.760533912874237</v>
      </c>
      <c r="L2292" s="61">
        <f t="shared" si="1069"/>
        <v>100</v>
      </c>
    </row>
    <row r="2293" spans="1:12" ht="15">
      <c r="A2293" s="58" t="s">
        <v>938</v>
      </c>
      <c r="B2293" s="59" t="s">
        <v>924</v>
      </c>
      <c r="C2293" s="59" t="s">
        <v>149</v>
      </c>
      <c r="D2293" s="59" t="s">
        <v>147</v>
      </c>
      <c r="E2293" s="59" t="s">
        <v>939</v>
      </c>
      <c r="F2293" s="60" t="s">
        <v>0</v>
      </c>
      <c r="G2293" s="61">
        <v>8017.5</v>
      </c>
      <c r="H2293" s="61">
        <f>H2294</f>
        <v>8017.5</v>
      </c>
      <c r="I2293" s="61">
        <f t="shared" ref="I2293:J2294" si="1081">I2294</f>
        <v>8017.5</v>
      </c>
      <c r="J2293" s="61">
        <f t="shared" si="1081"/>
        <v>8017.5</v>
      </c>
      <c r="K2293" s="61">
        <f t="shared" si="1068"/>
        <v>100</v>
      </c>
      <c r="L2293" s="61">
        <f t="shared" si="1069"/>
        <v>100</v>
      </c>
    </row>
    <row r="2294" spans="1:12" ht="30">
      <c r="A2294" s="58" t="s">
        <v>82</v>
      </c>
      <c r="B2294" s="59" t="s">
        <v>924</v>
      </c>
      <c r="C2294" s="59" t="s">
        <v>149</v>
      </c>
      <c r="D2294" s="59" t="s">
        <v>147</v>
      </c>
      <c r="E2294" s="59" t="s">
        <v>939</v>
      </c>
      <c r="F2294" s="59" t="s">
        <v>83</v>
      </c>
      <c r="G2294" s="61">
        <v>8017.5</v>
      </c>
      <c r="H2294" s="61">
        <f>H2295</f>
        <v>8017.5</v>
      </c>
      <c r="I2294" s="61">
        <f t="shared" si="1081"/>
        <v>8017.5</v>
      </c>
      <c r="J2294" s="61">
        <f t="shared" si="1081"/>
        <v>8017.5</v>
      </c>
      <c r="K2294" s="61">
        <f t="shared" si="1068"/>
        <v>100</v>
      </c>
      <c r="L2294" s="61">
        <f t="shared" si="1069"/>
        <v>100</v>
      </c>
    </row>
    <row r="2295" spans="1:12" ht="30">
      <c r="A2295" s="58" t="s">
        <v>196</v>
      </c>
      <c r="B2295" s="59" t="s">
        <v>924</v>
      </c>
      <c r="C2295" s="59" t="s">
        <v>149</v>
      </c>
      <c r="D2295" s="59" t="s">
        <v>147</v>
      </c>
      <c r="E2295" s="59" t="s">
        <v>939</v>
      </c>
      <c r="F2295" s="59" t="s">
        <v>197</v>
      </c>
      <c r="G2295" s="61">
        <v>8017.5</v>
      </c>
      <c r="H2295" s="61">
        <v>8017.5</v>
      </c>
      <c r="I2295" s="61">
        <v>8017.5</v>
      </c>
      <c r="J2295" s="61">
        <v>8017.5</v>
      </c>
      <c r="K2295" s="61">
        <f t="shared" si="1068"/>
        <v>100</v>
      </c>
      <c r="L2295" s="61">
        <f t="shared" si="1069"/>
        <v>100</v>
      </c>
    </row>
    <row r="2296" spans="1:12" s="24" customFormat="1" ht="16.5" customHeight="1">
      <c r="A2296" s="58" t="s">
        <v>641</v>
      </c>
      <c r="B2296" s="59" t="s">
        <v>924</v>
      </c>
      <c r="C2296" s="59" t="s">
        <v>149</v>
      </c>
      <c r="D2296" s="59" t="s">
        <v>147</v>
      </c>
      <c r="E2296" s="59" t="s">
        <v>642</v>
      </c>
      <c r="F2296" s="59"/>
      <c r="G2296" s="61"/>
      <c r="H2296" s="61">
        <f>H2297+H2300</f>
        <v>3580</v>
      </c>
      <c r="I2296" s="61">
        <f t="shared" ref="I2296:J2296" si="1082">I2297+I2300</f>
        <v>3580</v>
      </c>
      <c r="J2296" s="61">
        <f t="shared" si="1082"/>
        <v>3580</v>
      </c>
      <c r="K2296" s="61">
        <v>0</v>
      </c>
      <c r="L2296" s="61">
        <f t="shared" si="1069"/>
        <v>100</v>
      </c>
    </row>
    <row r="2297" spans="1:12" s="24" customFormat="1" ht="15" customHeight="1">
      <c r="A2297" s="58" t="s">
        <v>641</v>
      </c>
      <c r="B2297" s="59" t="s">
        <v>924</v>
      </c>
      <c r="C2297" s="59" t="s">
        <v>149</v>
      </c>
      <c r="D2297" s="59" t="s">
        <v>147</v>
      </c>
      <c r="E2297" s="59" t="s">
        <v>643</v>
      </c>
      <c r="F2297" s="59"/>
      <c r="G2297" s="61"/>
      <c r="H2297" s="61">
        <f>H2298</f>
        <v>600</v>
      </c>
      <c r="I2297" s="61">
        <f t="shared" ref="I2297:J2298" si="1083">I2298</f>
        <v>600</v>
      </c>
      <c r="J2297" s="61">
        <f t="shared" si="1083"/>
        <v>600</v>
      </c>
      <c r="K2297" s="61">
        <v>0</v>
      </c>
      <c r="L2297" s="61">
        <f t="shared" si="1069"/>
        <v>100</v>
      </c>
    </row>
    <row r="2298" spans="1:12" s="24" customFormat="1" ht="14.25" customHeight="1">
      <c r="A2298" s="58" t="s">
        <v>26</v>
      </c>
      <c r="B2298" s="59" t="s">
        <v>924</v>
      </c>
      <c r="C2298" s="59" t="s">
        <v>149</v>
      </c>
      <c r="D2298" s="59" t="s">
        <v>147</v>
      </c>
      <c r="E2298" s="59" t="s">
        <v>643</v>
      </c>
      <c r="F2298" s="59">
        <v>500</v>
      </c>
      <c r="G2298" s="61"/>
      <c r="H2298" s="61">
        <f>H2299</f>
        <v>600</v>
      </c>
      <c r="I2298" s="61">
        <f t="shared" si="1083"/>
        <v>600</v>
      </c>
      <c r="J2298" s="61">
        <f t="shared" si="1083"/>
        <v>600</v>
      </c>
      <c r="K2298" s="61">
        <v>0</v>
      </c>
      <c r="L2298" s="61">
        <f t="shared" si="1069"/>
        <v>100</v>
      </c>
    </row>
    <row r="2299" spans="1:12" s="24" customFormat="1" ht="15">
      <c r="A2299" s="58" t="s">
        <v>202</v>
      </c>
      <c r="B2299" s="59" t="s">
        <v>924</v>
      </c>
      <c r="C2299" s="59" t="s">
        <v>149</v>
      </c>
      <c r="D2299" s="59" t="s">
        <v>147</v>
      </c>
      <c r="E2299" s="59" t="s">
        <v>643</v>
      </c>
      <c r="F2299" s="59">
        <v>540</v>
      </c>
      <c r="G2299" s="61"/>
      <c r="H2299" s="61">
        <v>600</v>
      </c>
      <c r="I2299" s="61">
        <v>600</v>
      </c>
      <c r="J2299" s="61">
        <v>600</v>
      </c>
      <c r="K2299" s="61">
        <v>0</v>
      </c>
      <c r="L2299" s="61">
        <f t="shared" si="1069"/>
        <v>100</v>
      </c>
    </row>
    <row r="2300" spans="1:12" s="24" customFormat="1" ht="30">
      <c r="A2300" s="58" t="s">
        <v>82</v>
      </c>
      <c r="B2300" s="59" t="s">
        <v>924</v>
      </c>
      <c r="C2300" s="59" t="s">
        <v>149</v>
      </c>
      <c r="D2300" s="59" t="s">
        <v>147</v>
      </c>
      <c r="E2300" s="59" t="s">
        <v>643</v>
      </c>
      <c r="F2300" s="59">
        <v>600</v>
      </c>
      <c r="G2300" s="61"/>
      <c r="H2300" s="61">
        <f>H2301</f>
        <v>2980</v>
      </c>
      <c r="I2300" s="61">
        <f t="shared" ref="I2300:J2300" si="1084">I2301</f>
        <v>2980</v>
      </c>
      <c r="J2300" s="61">
        <f t="shared" si="1084"/>
        <v>2980</v>
      </c>
      <c r="K2300" s="61">
        <v>0</v>
      </c>
      <c r="L2300" s="61">
        <f t="shared" si="1069"/>
        <v>100</v>
      </c>
    </row>
    <row r="2301" spans="1:12" s="24" customFormat="1" ht="15">
      <c r="A2301" s="58" t="s">
        <v>272</v>
      </c>
      <c r="B2301" s="59" t="s">
        <v>924</v>
      </c>
      <c r="C2301" s="59" t="s">
        <v>149</v>
      </c>
      <c r="D2301" s="59" t="s">
        <v>147</v>
      </c>
      <c r="E2301" s="59" t="s">
        <v>643</v>
      </c>
      <c r="F2301" s="59">
        <v>610</v>
      </c>
      <c r="G2301" s="61"/>
      <c r="H2301" s="61">
        <v>2980</v>
      </c>
      <c r="I2301" s="61">
        <v>2980</v>
      </c>
      <c r="J2301" s="61">
        <v>2980</v>
      </c>
      <c r="K2301" s="61">
        <v>0</v>
      </c>
      <c r="L2301" s="61">
        <f t="shared" si="1069"/>
        <v>100</v>
      </c>
    </row>
    <row r="2302" spans="1:12" ht="15">
      <c r="A2302" s="62" t="s">
        <v>0</v>
      </c>
      <c r="B2302" s="60" t="s">
        <v>0</v>
      </c>
      <c r="C2302" s="60" t="s">
        <v>0</v>
      </c>
      <c r="D2302" s="60" t="s">
        <v>0</v>
      </c>
      <c r="E2302" s="60" t="s">
        <v>0</v>
      </c>
      <c r="F2302" s="60" t="s">
        <v>0</v>
      </c>
      <c r="G2302" s="63" t="s">
        <v>0</v>
      </c>
      <c r="H2302" s="63"/>
      <c r="I2302" s="63"/>
      <c r="J2302" s="63"/>
      <c r="K2302" s="63"/>
      <c r="L2302" s="63"/>
    </row>
    <row r="2303" spans="1:12" ht="15">
      <c r="A2303" s="58" t="s">
        <v>109</v>
      </c>
      <c r="B2303" s="59" t="s">
        <v>924</v>
      </c>
      <c r="C2303" s="59" t="s">
        <v>110</v>
      </c>
      <c r="D2303" s="60" t="s">
        <v>0</v>
      </c>
      <c r="E2303" s="60" t="s">
        <v>0</v>
      </c>
      <c r="F2303" s="60" t="s">
        <v>0</v>
      </c>
      <c r="G2303" s="61">
        <v>10324.1</v>
      </c>
      <c r="H2303" s="61">
        <f t="shared" ref="H2303:H2308" si="1085">H2304</f>
        <v>10324.1</v>
      </c>
      <c r="I2303" s="61">
        <f t="shared" ref="I2303:J2308" si="1086">I2304</f>
        <v>10324.1</v>
      </c>
      <c r="J2303" s="61">
        <f t="shared" si="1086"/>
        <v>10324.1</v>
      </c>
      <c r="K2303" s="61">
        <f t="shared" si="1068"/>
        <v>100</v>
      </c>
      <c r="L2303" s="61">
        <f t="shared" si="1069"/>
        <v>100</v>
      </c>
    </row>
    <row r="2304" spans="1:12" ht="30">
      <c r="A2304" s="58" t="s">
        <v>291</v>
      </c>
      <c r="B2304" s="59" t="s">
        <v>924</v>
      </c>
      <c r="C2304" s="59" t="s">
        <v>110</v>
      </c>
      <c r="D2304" s="59" t="s">
        <v>95</v>
      </c>
      <c r="E2304" s="60" t="s">
        <v>0</v>
      </c>
      <c r="F2304" s="60" t="s">
        <v>0</v>
      </c>
      <c r="G2304" s="61">
        <v>10324.1</v>
      </c>
      <c r="H2304" s="61">
        <f t="shared" si="1085"/>
        <v>10324.1</v>
      </c>
      <c r="I2304" s="61">
        <f t="shared" si="1086"/>
        <v>10324.1</v>
      </c>
      <c r="J2304" s="61">
        <f t="shared" si="1086"/>
        <v>10324.1</v>
      </c>
      <c r="K2304" s="61">
        <f t="shared" si="1068"/>
        <v>100</v>
      </c>
      <c r="L2304" s="61">
        <f t="shared" si="1069"/>
        <v>100</v>
      </c>
    </row>
    <row r="2305" spans="1:12" ht="60">
      <c r="A2305" s="58" t="s">
        <v>167</v>
      </c>
      <c r="B2305" s="59" t="s">
        <v>924</v>
      </c>
      <c r="C2305" s="59" t="s">
        <v>110</v>
      </c>
      <c r="D2305" s="59" t="s">
        <v>95</v>
      </c>
      <c r="E2305" s="59" t="s">
        <v>168</v>
      </c>
      <c r="F2305" s="60" t="s">
        <v>0</v>
      </c>
      <c r="G2305" s="61">
        <v>10324.1</v>
      </c>
      <c r="H2305" s="61">
        <f t="shared" si="1085"/>
        <v>10324.1</v>
      </c>
      <c r="I2305" s="61">
        <f t="shared" si="1086"/>
        <v>10324.1</v>
      </c>
      <c r="J2305" s="61">
        <f t="shared" si="1086"/>
        <v>10324.1</v>
      </c>
      <c r="K2305" s="61">
        <f t="shared" si="1068"/>
        <v>100</v>
      </c>
      <c r="L2305" s="61">
        <f t="shared" si="1069"/>
        <v>100</v>
      </c>
    </row>
    <row r="2306" spans="1:12" ht="60">
      <c r="A2306" s="58" t="s">
        <v>169</v>
      </c>
      <c r="B2306" s="59" t="s">
        <v>924</v>
      </c>
      <c r="C2306" s="59" t="s">
        <v>110</v>
      </c>
      <c r="D2306" s="59" t="s">
        <v>95</v>
      </c>
      <c r="E2306" s="59" t="s">
        <v>170</v>
      </c>
      <c r="F2306" s="60" t="s">
        <v>0</v>
      </c>
      <c r="G2306" s="61">
        <v>10324.1</v>
      </c>
      <c r="H2306" s="61">
        <f t="shared" si="1085"/>
        <v>10324.1</v>
      </c>
      <c r="I2306" s="61">
        <f t="shared" si="1086"/>
        <v>10324.1</v>
      </c>
      <c r="J2306" s="61">
        <f t="shared" si="1086"/>
        <v>10324.1</v>
      </c>
      <c r="K2306" s="61">
        <f t="shared" si="1068"/>
        <v>100</v>
      </c>
      <c r="L2306" s="61">
        <f t="shared" si="1069"/>
        <v>100</v>
      </c>
    </row>
    <row r="2307" spans="1:12" ht="30">
      <c r="A2307" s="58" t="s">
        <v>76</v>
      </c>
      <c r="B2307" s="59" t="s">
        <v>924</v>
      </c>
      <c r="C2307" s="59" t="s">
        <v>110</v>
      </c>
      <c r="D2307" s="59" t="s">
        <v>95</v>
      </c>
      <c r="E2307" s="59" t="s">
        <v>925</v>
      </c>
      <c r="F2307" s="60" t="s">
        <v>0</v>
      </c>
      <c r="G2307" s="61">
        <v>10324.1</v>
      </c>
      <c r="H2307" s="61">
        <f t="shared" si="1085"/>
        <v>10324.1</v>
      </c>
      <c r="I2307" s="61">
        <f t="shared" si="1086"/>
        <v>10324.1</v>
      </c>
      <c r="J2307" s="61">
        <f t="shared" si="1086"/>
        <v>10324.1</v>
      </c>
      <c r="K2307" s="61">
        <f t="shared" si="1068"/>
        <v>100</v>
      </c>
      <c r="L2307" s="61">
        <f t="shared" si="1069"/>
        <v>100</v>
      </c>
    </row>
    <row r="2308" spans="1:12" ht="30">
      <c r="A2308" s="58" t="s">
        <v>82</v>
      </c>
      <c r="B2308" s="59" t="s">
        <v>924</v>
      </c>
      <c r="C2308" s="59" t="s">
        <v>110</v>
      </c>
      <c r="D2308" s="59" t="s">
        <v>95</v>
      </c>
      <c r="E2308" s="59" t="s">
        <v>925</v>
      </c>
      <c r="F2308" s="59" t="s">
        <v>83</v>
      </c>
      <c r="G2308" s="61">
        <v>10324.1</v>
      </c>
      <c r="H2308" s="61">
        <f t="shared" si="1085"/>
        <v>10324.1</v>
      </c>
      <c r="I2308" s="61">
        <f t="shared" si="1086"/>
        <v>10324.1</v>
      </c>
      <c r="J2308" s="61">
        <f t="shared" si="1086"/>
        <v>10324.1</v>
      </c>
      <c r="K2308" s="61">
        <f t="shared" si="1068"/>
        <v>100</v>
      </c>
      <c r="L2308" s="61">
        <f t="shared" si="1069"/>
        <v>100</v>
      </c>
    </row>
    <row r="2309" spans="1:12" ht="15">
      <c r="A2309" s="58" t="s">
        <v>272</v>
      </c>
      <c r="B2309" s="59" t="s">
        <v>924</v>
      </c>
      <c r="C2309" s="59" t="s">
        <v>110</v>
      </c>
      <c r="D2309" s="59" t="s">
        <v>95</v>
      </c>
      <c r="E2309" s="59" t="s">
        <v>925</v>
      </c>
      <c r="F2309" s="59" t="s">
        <v>273</v>
      </c>
      <c r="G2309" s="61">
        <v>10324.1</v>
      </c>
      <c r="H2309" s="61">
        <v>10324.1</v>
      </c>
      <c r="I2309" s="61">
        <v>10324.1</v>
      </c>
      <c r="J2309" s="61">
        <v>10324.1</v>
      </c>
      <c r="K2309" s="61">
        <f t="shared" si="1068"/>
        <v>100</v>
      </c>
      <c r="L2309" s="61">
        <f t="shared" si="1069"/>
        <v>100</v>
      </c>
    </row>
    <row r="2310" spans="1:12" ht="15">
      <c r="A2310" s="66" t="s">
        <v>0</v>
      </c>
      <c r="B2310" s="67" t="s">
        <v>0</v>
      </c>
      <c r="C2310" s="60" t="s">
        <v>0</v>
      </c>
      <c r="D2310" s="60" t="s">
        <v>0</v>
      </c>
      <c r="E2310" s="60" t="s">
        <v>0</v>
      </c>
      <c r="F2310" s="60" t="s">
        <v>0</v>
      </c>
      <c r="G2310" s="68" t="s">
        <v>0</v>
      </c>
      <c r="H2310" s="68"/>
      <c r="I2310" s="68"/>
      <c r="J2310" s="68"/>
      <c r="K2310" s="68"/>
      <c r="L2310" s="68"/>
    </row>
    <row r="2311" spans="1:12" ht="18" customHeight="1">
      <c r="A2311" s="69" t="s">
        <v>940</v>
      </c>
      <c r="B2311" s="70" t="s">
        <v>941</v>
      </c>
      <c r="C2311" s="60" t="s">
        <v>0</v>
      </c>
      <c r="D2311" s="60" t="s">
        <v>0</v>
      </c>
      <c r="E2311" s="60" t="s">
        <v>0</v>
      </c>
      <c r="F2311" s="60" t="s">
        <v>0</v>
      </c>
      <c r="G2311" s="71">
        <v>456980.9</v>
      </c>
      <c r="H2311" s="71">
        <f>H2313+H2333+H2326</f>
        <v>479245.02847000002</v>
      </c>
      <c r="I2311" s="71">
        <f t="shared" ref="I2311:J2311" si="1087">I2313+I2333+I2326</f>
        <v>478156.15943999996</v>
      </c>
      <c r="J2311" s="71">
        <f t="shared" si="1087"/>
        <v>475670.35412999999</v>
      </c>
      <c r="K2311" s="71">
        <f t="shared" si="1068"/>
        <v>104.0897670187091</v>
      </c>
      <c r="L2311" s="71">
        <f t="shared" si="1069"/>
        <v>99.254102989568352</v>
      </c>
    </row>
    <row r="2312" spans="1:12" ht="15">
      <c r="A2312" s="58" t="s">
        <v>16</v>
      </c>
      <c r="B2312" s="59" t="s">
        <v>941</v>
      </c>
      <c r="C2312" s="59" t="s">
        <v>17</v>
      </c>
      <c r="D2312" s="60" t="s">
        <v>0</v>
      </c>
      <c r="E2312" s="60" t="s">
        <v>0</v>
      </c>
      <c r="F2312" s="60" t="s">
        <v>0</v>
      </c>
      <c r="G2312" s="61">
        <v>31624.3</v>
      </c>
      <c r="H2312" s="61">
        <f>H2313</f>
        <v>25140.310079999999</v>
      </c>
      <c r="I2312" s="61">
        <f t="shared" ref="I2312:J2315" si="1088">I2313</f>
        <v>24151.141049999998</v>
      </c>
      <c r="J2312" s="61">
        <f t="shared" si="1088"/>
        <v>23423.073359999999</v>
      </c>
      <c r="K2312" s="61">
        <f t="shared" si="1068"/>
        <v>74.066693523651111</v>
      </c>
      <c r="L2312" s="61">
        <f t="shared" si="1069"/>
        <v>93.169389261566337</v>
      </c>
    </row>
    <row r="2313" spans="1:12" ht="15">
      <c r="A2313" s="58" t="s">
        <v>361</v>
      </c>
      <c r="B2313" s="59" t="s">
        <v>941</v>
      </c>
      <c r="C2313" s="59" t="s">
        <v>17</v>
      </c>
      <c r="D2313" s="59" t="s">
        <v>362</v>
      </c>
      <c r="E2313" s="60" t="s">
        <v>0</v>
      </c>
      <c r="F2313" s="60" t="s">
        <v>0</v>
      </c>
      <c r="G2313" s="61">
        <v>31624.3</v>
      </c>
      <c r="H2313" s="61">
        <f>H2314</f>
        <v>25140.310079999999</v>
      </c>
      <c r="I2313" s="61">
        <f t="shared" si="1088"/>
        <v>24151.141049999998</v>
      </c>
      <c r="J2313" s="61">
        <f t="shared" si="1088"/>
        <v>23423.073359999999</v>
      </c>
      <c r="K2313" s="61">
        <f t="shared" si="1068"/>
        <v>74.066693523651111</v>
      </c>
      <c r="L2313" s="61">
        <f t="shared" si="1069"/>
        <v>93.169389261566337</v>
      </c>
    </row>
    <row r="2314" spans="1:12" ht="75">
      <c r="A2314" s="58" t="s">
        <v>155</v>
      </c>
      <c r="B2314" s="59" t="s">
        <v>941</v>
      </c>
      <c r="C2314" s="59" t="s">
        <v>17</v>
      </c>
      <c r="D2314" s="59" t="s">
        <v>362</v>
      </c>
      <c r="E2314" s="59" t="s">
        <v>156</v>
      </c>
      <c r="F2314" s="60" t="s">
        <v>0</v>
      </c>
      <c r="G2314" s="61">
        <v>31624.3</v>
      </c>
      <c r="H2314" s="61">
        <f>H2315</f>
        <v>25140.310079999999</v>
      </c>
      <c r="I2314" s="61">
        <f t="shared" si="1088"/>
        <v>24151.141049999998</v>
      </c>
      <c r="J2314" s="61">
        <f t="shared" si="1088"/>
        <v>23423.073359999999</v>
      </c>
      <c r="K2314" s="61">
        <f t="shared" si="1068"/>
        <v>74.066693523651111</v>
      </c>
      <c r="L2314" s="61">
        <f t="shared" si="1069"/>
        <v>93.169389261566337</v>
      </c>
    </row>
    <row r="2315" spans="1:12" ht="30">
      <c r="A2315" s="58" t="s">
        <v>22</v>
      </c>
      <c r="B2315" s="59" t="s">
        <v>941</v>
      </c>
      <c r="C2315" s="59" t="s">
        <v>17</v>
      </c>
      <c r="D2315" s="59" t="s">
        <v>362</v>
      </c>
      <c r="E2315" s="59" t="s">
        <v>942</v>
      </c>
      <c r="F2315" s="60" t="s">
        <v>0</v>
      </c>
      <c r="G2315" s="61">
        <v>31624.3</v>
      </c>
      <c r="H2315" s="61">
        <f>H2316</f>
        <v>25140.310079999999</v>
      </c>
      <c r="I2315" s="61">
        <f t="shared" si="1088"/>
        <v>24151.141049999998</v>
      </c>
      <c r="J2315" s="61">
        <f t="shared" si="1088"/>
        <v>23423.073359999999</v>
      </c>
      <c r="K2315" s="61">
        <f t="shared" si="1068"/>
        <v>74.066693523651111</v>
      </c>
      <c r="L2315" s="61">
        <f t="shared" si="1069"/>
        <v>93.169389261566337</v>
      </c>
    </row>
    <row r="2316" spans="1:12" ht="30">
      <c r="A2316" s="58" t="s">
        <v>58</v>
      </c>
      <c r="B2316" s="59" t="s">
        <v>941</v>
      </c>
      <c r="C2316" s="59" t="s">
        <v>17</v>
      </c>
      <c r="D2316" s="59" t="s">
        <v>362</v>
      </c>
      <c r="E2316" s="59" t="s">
        <v>943</v>
      </c>
      <c r="F2316" s="60" t="s">
        <v>0</v>
      </c>
      <c r="G2316" s="61">
        <v>31624.3</v>
      </c>
      <c r="H2316" s="61">
        <f>H2317+H2319+H2323+H2321</f>
        <v>25140.310079999999</v>
      </c>
      <c r="I2316" s="61">
        <f t="shared" ref="I2316:J2316" si="1089">I2317+I2319+I2323+I2321</f>
        <v>24151.141049999998</v>
      </c>
      <c r="J2316" s="61">
        <f t="shared" si="1089"/>
        <v>23423.073359999999</v>
      </c>
      <c r="K2316" s="61">
        <f t="shared" si="1068"/>
        <v>74.066693523651111</v>
      </c>
      <c r="L2316" s="61">
        <f t="shared" si="1069"/>
        <v>93.169389261566337</v>
      </c>
    </row>
    <row r="2317" spans="1:12" ht="60">
      <c r="A2317" s="58" t="s">
        <v>60</v>
      </c>
      <c r="B2317" s="59" t="s">
        <v>941</v>
      </c>
      <c r="C2317" s="59" t="s">
        <v>17</v>
      </c>
      <c r="D2317" s="59" t="s">
        <v>362</v>
      </c>
      <c r="E2317" s="59" t="s">
        <v>943</v>
      </c>
      <c r="F2317" s="59" t="s">
        <v>61</v>
      </c>
      <c r="G2317" s="61">
        <v>30789</v>
      </c>
      <c r="H2317" s="61">
        <f>H2318</f>
        <v>24390.76008</v>
      </c>
      <c r="I2317" s="61">
        <f t="shared" ref="I2317:J2317" si="1090">I2318</f>
        <v>23401.591049999999</v>
      </c>
      <c r="J2317" s="61">
        <f t="shared" si="1090"/>
        <v>22685.503250000002</v>
      </c>
      <c r="K2317" s="61">
        <f t="shared" si="1068"/>
        <v>73.680545811815918</v>
      </c>
      <c r="L2317" s="61">
        <f t="shared" si="1069"/>
        <v>93.008594958062503</v>
      </c>
    </row>
    <row r="2318" spans="1:12" ht="30">
      <c r="A2318" s="58" t="s">
        <v>62</v>
      </c>
      <c r="B2318" s="59" t="s">
        <v>941</v>
      </c>
      <c r="C2318" s="59" t="s">
        <v>17</v>
      </c>
      <c r="D2318" s="59" t="s">
        <v>362</v>
      </c>
      <c r="E2318" s="59" t="s">
        <v>943</v>
      </c>
      <c r="F2318" s="59" t="s">
        <v>63</v>
      </c>
      <c r="G2318" s="61">
        <v>30789</v>
      </c>
      <c r="H2318" s="61">
        <f>18472.26903+1280+4638.49105</f>
        <v>24390.76008</v>
      </c>
      <c r="I2318" s="61">
        <f>17483.1+1280+4638.49105</f>
        <v>23401.591049999999</v>
      </c>
      <c r="J2318" s="61">
        <f>17043.07604+1270.69307+4371.73414</f>
        <v>22685.503250000002</v>
      </c>
      <c r="K2318" s="61">
        <f t="shared" si="1068"/>
        <v>73.680545811815918</v>
      </c>
      <c r="L2318" s="61">
        <f t="shared" si="1069"/>
        <v>93.008594958062503</v>
      </c>
    </row>
    <row r="2319" spans="1:12" ht="30">
      <c r="A2319" s="58" t="s">
        <v>64</v>
      </c>
      <c r="B2319" s="59" t="s">
        <v>941</v>
      </c>
      <c r="C2319" s="59" t="s">
        <v>17</v>
      </c>
      <c r="D2319" s="59" t="s">
        <v>362</v>
      </c>
      <c r="E2319" s="59" t="s">
        <v>943</v>
      </c>
      <c r="F2319" s="59" t="s">
        <v>65</v>
      </c>
      <c r="G2319" s="61">
        <v>833.7</v>
      </c>
      <c r="H2319" s="61">
        <f>H2320</f>
        <v>717.95</v>
      </c>
      <c r="I2319" s="61">
        <f t="shared" ref="I2319:J2319" si="1091">I2320</f>
        <v>717.95</v>
      </c>
      <c r="J2319" s="61">
        <f t="shared" si="1091"/>
        <v>710.90611000000001</v>
      </c>
      <c r="K2319" s="61">
        <f t="shared" si="1068"/>
        <v>85.271213865899</v>
      </c>
      <c r="L2319" s="61">
        <f t="shared" si="1069"/>
        <v>99.018888501984819</v>
      </c>
    </row>
    <row r="2320" spans="1:12" ht="30">
      <c r="A2320" s="58" t="s">
        <v>66</v>
      </c>
      <c r="B2320" s="59" t="s">
        <v>941</v>
      </c>
      <c r="C2320" s="59" t="s">
        <v>17</v>
      </c>
      <c r="D2320" s="59" t="s">
        <v>362</v>
      </c>
      <c r="E2320" s="59" t="s">
        <v>943</v>
      </c>
      <c r="F2320" s="59" t="s">
        <v>67</v>
      </c>
      <c r="G2320" s="61">
        <v>833.7</v>
      </c>
      <c r="H2320" s="61">
        <v>717.95</v>
      </c>
      <c r="I2320" s="61">
        <v>717.95</v>
      </c>
      <c r="J2320" s="61">
        <v>710.90611000000001</v>
      </c>
      <c r="K2320" s="61">
        <f t="shared" si="1068"/>
        <v>85.271213865899</v>
      </c>
      <c r="L2320" s="61">
        <f t="shared" si="1069"/>
        <v>99.018888501984819</v>
      </c>
    </row>
    <row r="2321" spans="1:12" s="24" customFormat="1" ht="15">
      <c r="A2321" s="58" t="s">
        <v>68</v>
      </c>
      <c r="B2321" s="59" t="s">
        <v>941</v>
      </c>
      <c r="C2321" s="59" t="s">
        <v>17</v>
      </c>
      <c r="D2321" s="59" t="s">
        <v>362</v>
      </c>
      <c r="E2321" s="59" t="s">
        <v>943</v>
      </c>
      <c r="F2321" s="59">
        <v>300</v>
      </c>
      <c r="G2321" s="61"/>
      <c r="H2321" s="61">
        <f>H2322</f>
        <v>30</v>
      </c>
      <c r="I2321" s="61">
        <f>I2322</f>
        <v>30</v>
      </c>
      <c r="J2321" s="61">
        <f>J2322</f>
        <v>26.1</v>
      </c>
      <c r="K2321" s="61">
        <v>0</v>
      </c>
      <c r="L2321" s="61">
        <f t="shared" si="1069"/>
        <v>87</v>
      </c>
    </row>
    <row r="2322" spans="1:12" s="24" customFormat="1" ht="15">
      <c r="A2322" s="58" t="s">
        <v>70</v>
      </c>
      <c r="B2322" s="59" t="s">
        <v>941</v>
      </c>
      <c r="C2322" s="59" t="s">
        <v>17</v>
      </c>
      <c r="D2322" s="59" t="s">
        <v>362</v>
      </c>
      <c r="E2322" s="59" t="s">
        <v>943</v>
      </c>
      <c r="F2322" s="59">
        <v>360</v>
      </c>
      <c r="G2322" s="61"/>
      <c r="H2322" s="61">
        <v>30</v>
      </c>
      <c r="I2322" s="61">
        <v>30</v>
      </c>
      <c r="J2322" s="61">
        <v>26.1</v>
      </c>
      <c r="K2322" s="61">
        <v>0</v>
      </c>
      <c r="L2322" s="61">
        <f t="shared" si="1069"/>
        <v>87</v>
      </c>
    </row>
    <row r="2323" spans="1:12" ht="15">
      <c r="A2323" s="58" t="s">
        <v>72</v>
      </c>
      <c r="B2323" s="59" t="s">
        <v>941</v>
      </c>
      <c r="C2323" s="59" t="s">
        <v>17</v>
      </c>
      <c r="D2323" s="59" t="s">
        <v>362</v>
      </c>
      <c r="E2323" s="59" t="s">
        <v>943</v>
      </c>
      <c r="F2323" s="59" t="s">
        <v>73</v>
      </c>
      <c r="G2323" s="61">
        <v>1.6</v>
      </c>
      <c r="H2323" s="61">
        <f>H2324</f>
        <v>1.6</v>
      </c>
      <c r="I2323" s="61">
        <f t="shared" ref="I2323:J2323" si="1092">I2324</f>
        <v>1.6</v>
      </c>
      <c r="J2323" s="61">
        <f t="shared" si="1092"/>
        <v>0.56399999999999995</v>
      </c>
      <c r="K2323" s="61">
        <f t="shared" si="1068"/>
        <v>35.249999999999993</v>
      </c>
      <c r="L2323" s="61">
        <f t="shared" si="1069"/>
        <v>35.249999999999993</v>
      </c>
    </row>
    <row r="2324" spans="1:12" ht="15">
      <c r="A2324" s="58" t="s">
        <v>74</v>
      </c>
      <c r="B2324" s="59" t="s">
        <v>941</v>
      </c>
      <c r="C2324" s="59" t="s">
        <v>17</v>
      </c>
      <c r="D2324" s="59" t="s">
        <v>362</v>
      </c>
      <c r="E2324" s="59" t="s">
        <v>943</v>
      </c>
      <c r="F2324" s="59" t="s">
        <v>75</v>
      </c>
      <c r="G2324" s="61">
        <v>1.6</v>
      </c>
      <c r="H2324" s="61">
        <v>1.6</v>
      </c>
      <c r="I2324" s="61">
        <v>1.6</v>
      </c>
      <c r="J2324" s="61">
        <v>0.56399999999999995</v>
      </c>
      <c r="K2324" s="61">
        <f t="shared" si="1068"/>
        <v>35.249999999999993</v>
      </c>
      <c r="L2324" s="61">
        <f t="shared" si="1069"/>
        <v>35.249999999999993</v>
      </c>
    </row>
    <row r="2325" spans="1:12" s="24" customFormat="1" ht="15">
      <c r="A2325" s="58"/>
      <c r="B2325" s="59"/>
      <c r="C2325" s="59"/>
      <c r="D2325" s="59"/>
      <c r="E2325" s="59"/>
      <c r="F2325" s="59"/>
      <c r="G2325" s="61"/>
      <c r="H2325" s="61"/>
      <c r="I2325" s="61"/>
      <c r="J2325" s="61"/>
      <c r="K2325" s="61"/>
      <c r="L2325" s="61"/>
    </row>
    <row r="2326" spans="1:12" s="24" customFormat="1" ht="15">
      <c r="A2326" s="43" t="s">
        <v>109</v>
      </c>
      <c r="B2326" s="59" t="s">
        <v>941</v>
      </c>
      <c r="C2326" s="72" t="s">
        <v>110</v>
      </c>
      <c r="D2326" s="59"/>
      <c r="E2326" s="59"/>
      <c r="F2326" s="59"/>
      <c r="G2326" s="61"/>
      <c r="H2326" s="61">
        <f>H2327</f>
        <v>403.13139000000001</v>
      </c>
      <c r="I2326" s="61">
        <f t="shared" ref="I2326:J2330" si="1093">I2327</f>
        <v>403.13139000000001</v>
      </c>
      <c r="J2326" s="61">
        <f t="shared" si="1093"/>
        <v>403.13139000000001</v>
      </c>
      <c r="K2326" s="61">
        <v>0</v>
      </c>
      <c r="L2326" s="61">
        <f t="shared" si="1069"/>
        <v>100</v>
      </c>
    </row>
    <row r="2327" spans="1:12" s="24" customFormat="1" ht="15">
      <c r="A2327" s="43" t="s">
        <v>119</v>
      </c>
      <c r="B2327" s="59" t="s">
        <v>941</v>
      </c>
      <c r="C2327" s="72" t="s">
        <v>110</v>
      </c>
      <c r="D2327" s="59" t="s">
        <v>106</v>
      </c>
      <c r="E2327" s="59"/>
      <c r="F2327" s="59"/>
      <c r="G2327" s="61"/>
      <c r="H2327" s="61">
        <f>H2328</f>
        <v>403.13139000000001</v>
      </c>
      <c r="I2327" s="61">
        <f t="shared" si="1093"/>
        <v>403.13139000000001</v>
      </c>
      <c r="J2327" s="61">
        <f t="shared" si="1093"/>
        <v>403.13139000000001</v>
      </c>
      <c r="K2327" s="61">
        <v>0</v>
      </c>
      <c r="L2327" s="61">
        <f t="shared" si="1069"/>
        <v>100</v>
      </c>
    </row>
    <row r="2328" spans="1:12" s="24" customFormat="1" ht="15">
      <c r="A2328" s="58" t="s">
        <v>641</v>
      </c>
      <c r="B2328" s="59" t="s">
        <v>941</v>
      </c>
      <c r="C2328" s="72" t="s">
        <v>110</v>
      </c>
      <c r="D2328" s="59" t="s">
        <v>106</v>
      </c>
      <c r="E2328" s="59" t="s">
        <v>642</v>
      </c>
      <c r="F2328" s="59"/>
      <c r="G2328" s="61"/>
      <c r="H2328" s="61">
        <f>H2329</f>
        <v>403.13139000000001</v>
      </c>
      <c r="I2328" s="61">
        <f t="shared" si="1093"/>
        <v>403.13139000000001</v>
      </c>
      <c r="J2328" s="61">
        <f t="shared" si="1093"/>
        <v>403.13139000000001</v>
      </c>
      <c r="K2328" s="61">
        <v>0</v>
      </c>
      <c r="L2328" s="61">
        <f t="shared" si="1069"/>
        <v>100</v>
      </c>
    </row>
    <row r="2329" spans="1:12" s="24" customFormat="1" ht="15">
      <c r="A2329" s="58" t="s">
        <v>641</v>
      </c>
      <c r="B2329" s="59" t="s">
        <v>941</v>
      </c>
      <c r="C2329" s="72" t="s">
        <v>110</v>
      </c>
      <c r="D2329" s="59" t="s">
        <v>106</v>
      </c>
      <c r="E2329" s="59" t="s">
        <v>643</v>
      </c>
      <c r="F2329" s="59"/>
      <c r="G2329" s="61"/>
      <c r="H2329" s="61">
        <f>H2330</f>
        <v>403.13139000000001</v>
      </c>
      <c r="I2329" s="61">
        <f t="shared" si="1093"/>
        <v>403.13139000000001</v>
      </c>
      <c r="J2329" s="61">
        <f t="shared" si="1093"/>
        <v>403.13139000000001</v>
      </c>
      <c r="K2329" s="61">
        <v>0</v>
      </c>
      <c r="L2329" s="61">
        <f t="shared" si="1069"/>
        <v>100</v>
      </c>
    </row>
    <row r="2330" spans="1:12" s="24" customFormat="1" ht="15">
      <c r="A2330" s="58" t="s">
        <v>26</v>
      </c>
      <c r="B2330" s="59" t="s">
        <v>941</v>
      </c>
      <c r="C2330" s="72" t="s">
        <v>110</v>
      </c>
      <c r="D2330" s="59" t="s">
        <v>106</v>
      </c>
      <c r="E2330" s="59" t="s">
        <v>643</v>
      </c>
      <c r="F2330" s="59">
        <v>500</v>
      </c>
      <c r="G2330" s="61"/>
      <c r="H2330" s="61">
        <f>H2331</f>
        <v>403.13139000000001</v>
      </c>
      <c r="I2330" s="61">
        <f t="shared" si="1093"/>
        <v>403.13139000000001</v>
      </c>
      <c r="J2330" s="61">
        <f t="shared" si="1093"/>
        <v>403.13139000000001</v>
      </c>
      <c r="K2330" s="61">
        <v>0</v>
      </c>
      <c r="L2330" s="61">
        <f t="shared" si="1069"/>
        <v>100</v>
      </c>
    </row>
    <row r="2331" spans="1:12" s="24" customFormat="1" ht="15">
      <c r="A2331" s="58" t="s">
        <v>202</v>
      </c>
      <c r="B2331" s="59" t="s">
        <v>941</v>
      </c>
      <c r="C2331" s="72" t="s">
        <v>110</v>
      </c>
      <c r="D2331" s="59" t="s">
        <v>106</v>
      </c>
      <c r="E2331" s="59" t="s">
        <v>643</v>
      </c>
      <c r="F2331" s="59">
        <v>540</v>
      </c>
      <c r="G2331" s="61"/>
      <c r="H2331" s="61">
        <v>403.13139000000001</v>
      </c>
      <c r="I2331" s="61">
        <v>403.13139000000001</v>
      </c>
      <c r="J2331" s="61">
        <v>403.13139000000001</v>
      </c>
      <c r="K2331" s="61">
        <v>0</v>
      </c>
      <c r="L2331" s="61">
        <f t="shared" si="1069"/>
        <v>100</v>
      </c>
    </row>
    <row r="2332" spans="1:12" ht="15">
      <c r="A2332" s="62" t="s">
        <v>0</v>
      </c>
      <c r="B2332" s="60" t="s">
        <v>0</v>
      </c>
      <c r="C2332" s="60" t="s">
        <v>0</v>
      </c>
      <c r="D2332" s="60" t="s">
        <v>0</v>
      </c>
      <c r="E2332" s="60" t="s">
        <v>0</v>
      </c>
      <c r="F2332" s="60" t="s">
        <v>0</v>
      </c>
      <c r="G2332" s="63" t="s">
        <v>0</v>
      </c>
      <c r="H2332" s="63"/>
      <c r="I2332" s="63"/>
      <c r="J2332" s="63"/>
      <c r="K2332" s="63"/>
      <c r="L2332" s="63"/>
    </row>
    <row r="2333" spans="1:12" ht="15">
      <c r="A2333" s="58" t="s">
        <v>152</v>
      </c>
      <c r="B2333" s="59" t="s">
        <v>941</v>
      </c>
      <c r="C2333" s="59" t="s">
        <v>153</v>
      </c>
      <c r="D2333" s="60" t="s">
        <v>0</v>
      </c>
      <c r="E2333" s="60" t="s">
        <v>0</v>
      </c>
      <c r="F2333" s="60" t="s">
        <v>0</v>
      </c>
      <c r="G2333" s="61">
        <v>425356.6</v>
      </c>
      <c r="H2333" s="61">
        <f>H2334+H2392</f>
        <v>453701.587</v>
      </c>
      <c r="I2333" s="61">
        <f>I2334+I2392</f>
        <v>453601.88699999999</v>
      </c>
      <c r="J2333" s="61">
        <f>J2334+J2392</f>
        <v>451844.14938000002</v>
      </c>
      <c r="K2333" s="61">
        <f t="shared" si="1068"/>
        <v>106.22713962355353</v>
      </c>
      <c r="L2333" s="61">
        <f t="shared" si="1069"/>
        <v>99.590603675803322</v>
      </c>
    </row>
    <row r="2334" spans="1:12" ht="15">
      <c r="A2334" s="58" t="s">
        <v>154</v>
      </c>
      <c r="B2334" s="59" t="s">
        <v>941</v>
      </c>
      <c r="C2334" s="59" t="s">
        <v>153</v>
      </c>
      <c r="D2334" s="59" t="s">
        <v>106</v>
      </c>
      <c r="E2334" s="60" t="s">
        <v>0</v>
      </c>
      <c r="F2334" s="60" t="s">
        <v>0</v>
      </c>
      <c r="G2334" s="61">
        <v>46209</v>
      </c>
      <c r="H2334" s="61">
        <f>H2335+H2354+H2385</f>
        <v>75351.197</v>
      </c>
      <c r="I2334" s="61">
        <f t="shared" ref="I2334:J2334" si="1094">I2335+I2354+I2385</f>
        <v>75351.197</v>
      </c>
      <c r="J2334" s="61">
        <f t="shared" si="1094"/>
        <v>73744.749280000004</v>
      </c>
      <c r="K2334" s="61">
        <f t="shared" si="1068"/>
        <v>159.58958055789998</v>
      </c>
      <c r="L2334" s="61">
        <f t="shared" si="1069"/>
        <v>97.868052819386548</v>
      </c>
    </row>
    <row r="2335" spans="1:12" ht="34.5" customHeight="1">
      <c r="A2335" s="58" t="s">
        <v>300</v>
      </c>
      <c r="B2335" s="59" t="s">
        <v>941</v>
      </c>
      <c r="C2335" s="59" t="s">
        <v>153</v>
      </c>
      <c r="D2335" s="59" t="s">
        <v>106</v>
      </c>
      <c r="E2335" s="59" t="s">
        <v>301</v>
      </c>
      <c r="F2335" s="60" t="s">
        <v>0</v>
      </c>
      <c r="G2335" s="61">
        <v>1271.4000000000001</v>
      </c>
      <c r="H2335" s="61">
        <f>H2336+H2340</f>
        <v>2671.4</v>
      </c>
      <c r="I2335" s="61">
        <f t="shared" ref="I2335:J2335" si="1095">I2336+I2340</f>
        <v>2671.4</v>
      </c>
      <c r="J2335" s="61">
        <f t="shared" si="1095"/>
        <v>2671.4</v>
      </c>
      <c r="K2335" s="61">
        <f t="shared" si="1068"/>
        <v>210.11483404121441</v>
      </c>
      <c r="L2335" s="61">
        <f t="shared" si="1069"/>
        <v>100</v>
      </c>
    </row>
    <row r="2336" spans="1:12" ht="35.25" customHeight="1">
      <c r="A2336" s="58" t="s">
        <v>905</v>
      </c>
      <c r="B2336" s="59" t="s">
        <v>941</v>
      </c>
      <c r="C2336" s="59" t="s">
        <v>153</v>
      </c>
      <c r="D2336" s="59" t="s">
        <v>106</v>
      </c>
      <c r="E2336" s="59" t="s">
        <v>906</v>
      </c>
      <c r="F2336" s="60" t="s">
        <v>0</v>
      </c>
      <c r="G2336" s="61">
        <v>126</v>
      </c>
      <c r="H2336" s="61">
        <f>H2337</f>
        <v>126</v>
      </c>
      <c r="I2336" s="61">
        <f t="shared" ref="I2336:J2338" si="1096">I2337</f>
        <v>126</v>
      </c>
      <c r="J2336" s="61">
        <f t="shared" si="1096"/>
        <v>126</v>
      </c>
      <c r="K2336" s="61">
        <f t="shared" si="1068"/>
        <v>100</v>
      </c>
      <c r="L2336" s="61">
        <f t="shared" si="1069"/>
        <v>100</v>
      </c>
    </row>
    <row r="2337" spans="1:12" ht="15">
      <c r="A2337" s="58" t="s">
        <v>944</v>
      </c>
      <c r="B2337" s="59" t="s">
        <v>941</v>
      </c>
      <c r="C2337" s="59" t="s">
        <v>153</v>
      </c>
      <c r="D2337" s="59" t="s">
        <v>106</v>
      </c>
      <c r="E2337" s="59" t="s">
        <v>945</v>
      </c>
      <c r="F2337" s="60" t="s">
        <v>0</v>
      </c>
      <c r="G2337" s="61">
        <v>126</v>
      </c>
      <c r="H2337" s="61">
        <f>H2338</f>
        <v>126</v>
      </c>
      <c r="I2337" s="61">
        <f t="shared" si="1096"/>
        <v>126</v>
      </c>
      <c r="J2337" s="61">
        <f t="shared" si="1096"/>
        <v>126</v>
      </c>
      <c r="K2337" s="61">
        <f t="shared" si="1068"/>
        <v>100</v>
      </c>
      <c r="L2337" s="61">
        <f t="shared" si="1069"/>
        <v>100</v>
      </c>
    </row>
    <row r="2338" spans="1:12" ht="30">
      <c r="A2338" s="58" t="s">
        <v>82</v>
      </c>
      <c r="B2338" s="59" t="s">
        <v>941</v>
      </c>
      <c r="C2338" s="59" t="s">
        <v>153</v>
      </c>
      <c r="D2338" s="59" t="s">
        <v>106</v>
      </c>
      <c r="E2338" s="59" t="s">
        <v>945</v>
      </c>
      <c r="F2338" s="59" t="s">
        <v>83</v>
      </c>
      <c r="G2338" s="61">
        <v>126</v>
      </c>
      <c r="H2338" s="61">
        <f>H2339</f>
        <v>126</v>
      </c>
      <c r="I2338" s="61">
        <f t="shared" si="1096"/>
        <v>126</v>
      </c>
      <c r="J2338" s="61">
        <f t="shared" si="1096"/>
        <v>126</v>
      </c>
      <c r="K2338" s="61">
        <f t="shared" si="1068"/>
        <v>100</v>
      </c>
      <c r="L2338" s="61">
        <f t="shared" si="1069"/>
        <v>100</v>
      </c>
    </row>
    <row r="2339" spans="1:12" ht="15">
      <c r="A2339" s="58" t="s">
        <v>84</v>
      </c>
      <c r="B2339" s="59" t="s">
        <v>941</v>
      </c>
      <c r="C2339" s="59" t="s">
        <v>153</v>
      </c>
      <c r="D2339" s="59" t="s">
        <v>106</v>
      </c>
      <c r="E2339" s="59" t="s">
        <v>945</v>
      </c>
      <c r="F2339" s="59" t="s">
        <v>85</v>
      </c>
      <c r="G2339" s="61">
        <v>126</v>
      </c>
      <c r="H2339" s="61">
        <v>126</v>
      </c>
      <c r="I2339" s="61">
        <v>126</v>
      </c>
      <c r="J2339" s="61">
        <v>126</v>
      </c>
      <c r="K2339" s="61">
        <f t="shared" si="1068"/>
        <v>100</v>
      </c>
      <c r="L2339" s="61">
        <f t="shared" si="1069"/>
        <v>100</v>
      </c>
    </row>
    <row r="2340" spans="1:12" ht="15">
      <c r="A2340" s="58" t="s">
        <v>302</v>
      </c>
      <c r="B2340" s="59" t="s">
        <v>941</v>
      </c>
      <c r="C2340" s="59" t="s">
        <v>153</v>
      </c>
      <c r="D2340" s="59" t="s">
        <v>106</v>
      </c>
      <c r="E2340" s="59" t="s">
        <v>303</v>
      </c>
      <c r="F2340" s="60" t="s">
        <v>0</v>
      </c>
      <c r="G2340" s="61">
        <v>1145.4000000000001</v>
      </c>
      <c r="H2340" s="61">
        <f>H2346+H2341+H2349</f>
        <v>2545.4</v>
      </c>
      <c r="I2340" s="61">
        <f t="shared" ref="I2340:J2340" si="1097">I2346+I2341+I2349</f>
        <v>2545.4</v>
      </c>
      <c r="J2340" s="61">
        <f t="shared" si="1097"/>
        <v>2545.4</v>
      </c>
      <c r="K2340" s="61">
        <f t="shared" si="1068"/>
        <v>222.22804260520343</v>
      </c>
      <c r="L2340" s="61">
        <f t="shared" si="1069"/>
        <v>100</v>
      </c>
    </row>
    <row r="2341" spans="1:12" s="24" customFormat="1" ht="30">
      <c r="A2341" s="58" t="s">
        <v>1146</v>
      </c>
      <c r="B2341" s="59" t="s">
        <v>941</v>
      </c>
      <c r="C2341" s="59" t="s">
        <v>153</v>
      </c>
      <c r="D2341" s="59" t="s">
        <v>106</v>
      </c>
      <c r="E2341" s="59" t="s">
        <v>1145</v>
      </c>
      <c r="F2341" s="60"/>
      <c r="G2341" s="61"/>
      <c r="H2341" s="61">
        <f>H2342+H2344</f>
        <v>1400</v>
      </c>
      <c r="I2341" s="61">
        <f t="shared" ref="I2341:J2341" si="1098">I2342+I2344</f>
        <v>1400</v>
      </c>
      <c r="J2341" s="61">
        <f t="shared" si="1098"/>
        <v>1400</v>
      </c>
      <c r="K2341" s="61">
        <v>0</v>
      </c>
      <c r="L2341" s="61">
        <f t="shared" si="1069"/>
        <v>100</v>
      </c>
    </row>
    <row r="2342" spans="1:12" s="24" customFormat="1" ht="15">
      <c r="A2342" s="58" t="s">
        <v>26</v>
      </c>
      <c r="B2342" s="59" t="s">
        <v>941</v>
      </c>
      <c r="C2342" s="59" t="s">
        <v>153</v>
      </c>
      <c r="D2342" s="59" t="s">
        <v>106</v>
      </c>
      <c r="E2342" s="59" t="s">
        <v>1145</v>
      </c>
      <c r="F2342" s="60">
        <v>500</v>
      </c>
      <c r="G2342" s="61"/>
      <c r="H2342" s="61">
        <f>H2343</f>
        <v>1000</v>
      </c>
      <c r="I2342" s="61">
        <f t="shared" ref="I2342:J2342" si="1099">I2343</f>
        <v>1000</v>
      </c>
      <c r="J2342" s="61">
        <f t="shared" si="1099"/>
        <v>1000</v>
      </c>
      <c r="K2342" s="61">
        <v>0</v>
      </c>
      <c r="L2342" s="61">
        <f t="shared" si="1069"/>
        <v>100</v>
      </c>
    </row>
    <row r="2343" spans="1:12" s="24" customFormat="1" ht="15">
      <c r="A2343" s="58" t="s">
        <v>56</v>
      </c>
      <c r="B2343" s="59" t="s">
        <v>941</v>
      </c>
      <c r="C2343" s="59" t="s">
        <v>153</v>
      </c>
      <c r="D2343" s="59" t="s">
        <v>106</v>
      </c>
      <c r="E2343" s="59" t="s">
        <v>1145</v>
      </c>
      <c r="F2343" s="60">
        <v>520</v>
      </c>
      <c r="G2343" s="61"/>
      <c r="H2343" s="61">
        <v>1000</v>
      </c>
      <c r="I2343" s="61">
        <v>1000</v>
      </c>
      <c r="J2343" s="61">
        <v>1000</v>
      </c>
      <c r="K2343" s="61">
        <v>0</v>
      </c>
      <c r="L2343" s="61">
        <f t="shared" si="1069"/>
        <v>100</v>
      </c>
    </row>
    <row r="2344" spans="1:12" s="24" customFormat="1" ht="30">
      <c r="A2344" s="58" t="s">
        <v>82</v>
      </c>
      <c r="B2344" s="59" t="s">
        <v>941</v>
      </c>
      <c r="C2344" s="59" t="s">
        <v>153</v>
      </c>
      <c r="D2344" s="59" t="s">
        <v>106</v>
      </c>
      <c r="E2344" s="59" t="s">
        <v>1145</v>
      </c>
      <c r="F2344" s="59">
        <v>600</v>
      </c>
      <c r="G2344" s="61"/>
      <c r="H2344" s="61">
        <f>H2345</f>
        <v>400</v>
      </c>
      <c r="I2344" s="61">
        <f t="shared" ref="I2344:J2344" si="1100">I2345</f>
        <v>400</v>
      </c>
      <c r="J2344" s="61">
        <f t="shared" si="1100"/>
        <v>400</v>
      </c>
      <c r="K2344" s="61">
        <v>0</v>
      </c>
      <c r="L2344" s="61">
        <f t="shared" si="1069"/>
        <v>100</v>
      </c>
    </row>
    <row r="2345" spans="1:12" s="24" customFormat="1" ht="15">
      <c r="A2345" s="58" t="s">
        <v>84</v>
      </c>
      <c r="B2345" s="59" t="s">
        <v>941</v>
      </c>
      <c r="C2345" s="59" t="s">
        <v>153</v>
      </c>
      <c r="D2345" s="59" t="s">
        <v>106</v>
      </c>
      <c r="E2345" s="59" t="s">
        <v>1145</v>
      </c>
      <c r="F2345" s="60">
        <v>620</v>
      </c>
      <c r="G2345" s="61"/>
      <c r="H2345" s="61">
        <v>400</v>
      </c>
      <c r="I2345" s="61">
        <v>400</v>
      </c>
      <c r="J2345" s="61">
        <v>400</v>
      </c>
      <c r="K2345" s="61">
        <v>0</v>
      </c>
      <c r="L2345" s="61">
        <f t="shared" si="1069"/>
        <v>100</v>
      </c>
    </row>
    <row r="2346" spans="1:12" ht="30">
      <c r="A2346" s="58" t="s">
        <v>76</v>
      </c>
      <c r="B2346" s="59" t="s">
        <v>941</v>
      </c>
      <c r="C2346" s="59" t="s">
        <v>153</v>
      </c>
      <c r="D2346" s="59" t="s">
        <v>106</v>
      </c>
      <c r="E2346" s="59" t="s">
        <v>765</v>
      </c>
      <c r="F2346" s="60" t="s">
        <v>0</v>
      </c>
      <c r="G2346" s="61">
        <v>1145.4000000000001</v>
      </c>
      <c r="H2346" s="61">
        <f>H2347</f>
        <v>0</v>
      </c>
      <c r="I2346" s="61">
        <f t="shared" ref="I2346:J2347" si="1101">I2347</f>
        <v>0</v>
      </c>
      <c r="J2346" s="61">
        <f t="shared" si="1101"/>
        <v>0</v>
      </c>
      <c r="K2346" s="61">
        <v>0</v>
      </c>
      <c r="L2346" s="61">
        <v>0</v>
      </c>
    </row>
    <row r="2347" spans="1:12" ht="30">
      <c r="A2347" s="58" t="s">
        <v>82</v>
      </c>
      <c r="B2347" s="59" t="s">
        <v>941</v>
      </c>
      <c r="C2347" s="59" t="s">
        <v>153</v>
      </c>
      <c r="D2347" s="59" t="s">
        <v>106</v>
      </c>
      <c r="E2347" s="59" t="s">
        <v>765</v>
      </c>
      <c r="F2347" s="59" t="s">
        <v>83</v>
      </c>
      <c r="G2347" s="61">
        <v>1145.4000000000001</v>
      </c>
      <c r="H2347" s="61">
        <f>H2348</f>
        <v>0</v>
      </c>
      <c r="I2347" s="61">
        <f t="shared" si="1101"/>
        <v>0</v>
      </c>
      <c r="J2347" s="61">
        <f t="shared" si="1101"/>
        <v>0</v>
      </c>
      <c r="K2347" s="61">
        <v>0</v>
      </c>
      <c r="L2347" s="61">
        <v>0</v>
      </c>
    </row>
    <row r="2348" spans="1:12" ht="15">
      <c r="A2348" s="58" t="s">
        <v>84</v>
      </c>
      <c r="B2348" s="59" t="s">
        <v>941</v>
      </c>
      <c r="C2348" s="59" t="s">
        <v>153</v>
      </c>
      <c r="D2348" s="59" t="s">
        <v>106</v>
      </c>
      <c r="E2348" s="59" t="s">
        <v>765</v>
      </c>
      <c r="F2348" s="59" t="s">
        <v>85</v>
      </c>
      <c r="G2348" s="61">
        <v>1145.4000000000001</v>
      </c>
      <c r="H2348" s="61"/>
      <c r="I2348" s="61"/>
      <c r="J2348" s="61"/>
      <c r="K2348" s="61">
        <v>0</v>
      </c>
      <c r="L2348" s="61">
        <v>0</v>
      </c>
    </row>
    <row r="2349" spans="1:12" s="24" customFormat="1" ht="32.25" customHeight="1">
      <c r="A2349" s="58" t="s">
        <v>1147</v>
      </c>
      <c r="B2349" s="59" t="s">
        <v>941</v>
      </c>
      <c r="C2349" s="59" t="s">
        <v>153</v>
      </c>
      <c r="D2349" s="59" t="s">
        <v>106</v>
      </c>
      <c r="E2349" s="59" t="s">
        <v>370</v>
      </c>
      <c r="F2349" s="59"/>
      <c r="G2349" s="61"/>
      <c r="H2349" s="61">
        <f>H2350+H2352</f>
        <v>1145.4000000000001</v>
      </c>
      <c r="I2349" s="61">
        <f t="shared" ref="I2349:J2349" si="1102">I2350+I2352</f>
        <v>1145.4000000000001</v>
      </c>
      <c r="J2349" s="61">
        <f t="shared" si="1102"/>
        <v>1145.4000000000001</v>
      </c>
      <c r="K2349" s="61">
        <v>0</v>
      </c>
      <c r="L2349" s="61">
        <f t="shared" si="1069"/>
        <v>100</v>
      </c>
    </row>
    <row r="2350" spans="1:12" s="24" customFormat="1" ht="15">
      <c r="A2350" s="58" t="s">
        <v>26</v>
      </c>
      <c r="B2350" s="59" t="s">
        <v>941</v>
      </c>
      <c r="C2350" s="59" t="s">
        <v>153</v>
      </c>
      <c r="D2350" s="59" t="s">
        <v>106</v>
      </c>
      <c r="E2350" s="59" t="s">
        <v>370</v>
      </c>
      <c r="F2350" s="60">
        <v>500</v>
      </c>
      <c r="G2350" s="61"/>
      <c r="H2350" s="61">
        <f>H2351</f>
        <v>800</v>
      </c>
      <c r="I2350" s="61">
        <f t="shared" ref="I2350:J2350" si="1103">I2351</f>
        <v>800</v>
      </c>
      <c r="J2350" s="61">
        <f t="shared" si="1103"/>
        <v>800</v>
      </c>
      <c r="K2350" s="61">
        <v>0</v>
      </c>
      <c r="L2350" s="61">
        <f t="shared" si="1069"/>
        <v>100</v>
      </c>
    </row>
    <row r="2351" spans="1:12" s="24" customFormat="1" ht="15">
      <c r="A2351" s="58" t="s">
        <v>56</v>
      </c>
      <c r="B2351" s="59" t="s">
        <v>941</v>
      </c>
      <c r="C2351" s="59" t="s">
        <v>153</v>
      </c>
      <c r="D2351" s="59" t="s">
        <v>106</v>
      </c>
      <c r="E2351" s="59" t="s">
        <v>370</v>
      </c>
      <c r="F2351" s="60">
        <v>520</v>
      </c>
      <c r="G2351" s="61"/>
      <c r="H2351" s="61">
        <v>800</v>
      </c>
      <c r="I2351" s="61">
        <v>800</v>
      </c>
      <c r="J2351" s="61">
        <v>800</v>
      </c>
      <c r="K2351" s="61">
        <v>0</v>
      </c>
      <c r="L2351" s="61">
        <f t="shared" si="1069"/>
        <v>100</v>
      </c>
    </row>
    <row r="2352" spans="1:12" s="24" customFormat="1" ht="30">
      <c r="A2352" s="58" t="s">
        <v>82</v>
      </c>
      <c r="B2352" s="59" t="s">
        <v>941</v>
      </c>
      <c r="C2352" s="59" t="s">
        <v>153</v>
      </c>
      <c r="D2352" s="59" t="s">
        <v>106</v>
      </c>
      <c r="E2352" s="59" t="s">
        <v>370</v>
      </c>
      <c r="F2352" s="59" t="s">
        <v>83</v>
      </c>
      <c r="G2352" s="61"/>
      <c r="H2352" s="61">
        <f>H2353</f>
        <v>345.4</v>
      </c>
      <c r="I2352" s="61">
        <f t="shared" ref="I2352:J2352" si="1104">I2353</f>
        <v>345.4</v>
      </c>
      <c r="J2352" s="61">
        <f t="shared" si="1104"/>
        <v>345.4</v>
      </c>
      <c r="K2352" s="61">
        <v>0</v>
      </c>
      <c r="L2352" s="61">
        <f t="shared" si="1069"/>
        <v>100</v>
      </c>
    </row>
    <row r="2353" spans="1:12" s="24" customFormat="1" ht="15">
      <c r="A2353" s="58" t="s">
        <v>84</v>
      </c>
      <c r="B2353" s="59" t="s">
        <v>941</v>
      </c>
      <c r="C2353" s="59" t="s">
        <v>153</v>
      </c>
      <c r="D2353" s="59" t="s">
        <v>106</v>
      </c>
      <c r="E2353" s="59" t="s">
        <v>370</v>
      </c>
      <c r="F2353" s="59" t="s">
        <v>85</v>
      </c>
      <c r="G2353" s="61"/>
      <c r="H2353" s="61">
        <v>345.4</v>
      </c>
      <c r="I2353" s="61">
        <v>345.4</v>
      </c>
      <c r="J2353" s="61">
        <v>345.4</v>
      </c>
      <c r="K2353" s="61">
        <v>0</v>
      </c>
      <c r="L2353" s="61">
        <f t="shared" si="1069"/>
        <v>100</v>
      </c>
    </row>
    <row r="2354" spans="1:12" ht="75">
      <c r="A2354" s="58" t="s">
        <v>155</v>
      </c>
      <c r="B2354" s="59" t="s">
        <v>941</v>
      </c>
      <c r="C2354" s="59" t="s">
        <v>153</v>
      </c>
      <c r="D2354" s="59" t="s">
        <v>106</v>
      </c>
      <c r="E2354" s="59" t="s">
        <v>156</v>
      </c>
      <c r="F2354" s="60" t="s">
        <v>0</v>
      </c>
      <c r="G2354" s="61">
        <v>44937.599999999999</v>
      </c>
      <c r="H2354" s="61">
        <f>H2355</f>
        <v>61804.3</v>
      </c>
      <c r="I2354" s="61">
        <f t="shared" ref="I2354:J2354" si="1105">I2355</f>
        <v>61804.3</v>
      </c>
      <c r="J2354" s="61">
        <f t="shared" si="1105"/>
        <v>60211.572280000008</v>
      </c>
      <c r="K2354" s="61">
        <f t="shared" si="1068"/>
        <v>133.98929244107387</v>
      </c>
      <c r="L2354" s="61">
        <f t="shared" si="1069"/>
        <v>97.422949988916642</v>
      </c>
    </row>
    <row r="2355" spans="1:12" ht="15">
      <c r="A2355" s="58" t="s">
        <v>157</v>
      </c>
      <c r="B2355" s="59" t="s">
        <v>941</v>
      </c>
      <c r="C2355" s="59" t="s">
        <v>153</v>
      </c>
      <c r="D2355" s="59" t="s">
        <v>106</v>
      </c>
      <c r="E2355" s="59" t="s">
        <v>158</v>
      </c>
      <c r="F2355" s="60" t="s">
        <v>0</v>
      </c>
      <c r="G2355" s="61">
        <v>44937.599999999999</v>
      </c>
      <c r="H2355" s="61">
        <f>H2356+H2359+H2362+H2365+H2373+H2376+H2379+H2382</f>
        <v>61804.3</v>
      </c>
      <c r="I2355" s="61">
        <f t="shared" ref="I2355:J2355" si="1106">I2356+I2359+I2362+I2365+I2373+I2376+I2379+I2382</f>
        <v>61804.3</v>
      </c>
      <c r="J2355" s="61">
        <f t="shared" si="1106"/>
        <v>60211.572280000008</v>
      </c>
      <c r="K2355" s="61">
        <f t="shared" si="1068"/>
        <v>133.98929244107387</v>
      </c>
      <c r="L2355" s="61">
        <f t="shared" si="1069"/>
        <v>97.422949988916642</v>
      </c>
    </row>
    <row r="2356" spans="1:12" s="24" customFormat="1" ht="33" customHeight="1">
      <c r="A2356" s="58" t="s">
        <v>1178</v>
      </c>
      <c r="B2356" s="59" t="s">
        <v>941</v>
      </c>
      <c r="C2356" s="59" t="s">
        <v>153</v>
      </c>
      <c r="D2356" s="59" t="s">
        <v>106</v>
      </c>
      <c r="E2356" s="59" t="s">
        <v>1233</v>
      </c>
      <c r="F2356" s="60"/>
      <c r="G2356" s="61"/>
      <c r="H2356" s="61">
        <f>H2357</f>
        <v>11666.7</v>
      </c>
      <c r="I2356" s="61">
        <f t="shared" ref="I2356:J2357" si="1107">I2357</f>
        <v>11666.7</v>
      </c>
      <c r="J2356" s="61">
        <f t="shared" si="1107"/>
        <v>11666.7</v>
      </c>
      <c r="K2356" s="61">
        <v>0</v>
      </c>
      <c r="L2356" s="61">
        <f t="shared" si="1069"/>
        <v>100</v>
      </c>
    </row>
    <row r="2357" spans="1:12" s="24" customFormat="1" ht="30">
      <c r="A2357" s="58" t="s">
        <v>82</v>
      </c>
      <c r="B2357" s="59" t="s">
        <v>941</v>
      </c>
      <c r="C2357" s="59" t="s">
        <v>153</v>
      </c>
      <c r="D2357" s="59" t="s">
        <v>106</v>
      </c>
      <c r="E2357" s="59" t="s">
        <v>1233</v>
      </c>
      <c r="F2357" s="59" t="s">
        <v>83</v>
      </c>
      <c r="G2357" s="61"/>
      <c r="H2357" s="61">
        <f>H2358</f>
        <v>11666.7</v>
      </c>
      <c r="I2357" s="61">
        <f t="shared" si="1107"/>
        <v>11666.7</v>
      </c>
      <c r="J2357" s="61">
        <f t="shared" si="1107"/>
        <v>11666.7</v>
      </c>
      <c r="K2357" s="61">
        <v>0</v>
      </c>
      <c r="L2357" s="61">
        <f t="shared" si="1069"/>
        <v>100</v>
      </c>
    </row>
    <row r="2358" spans="1:12" s="24" customFormat="1" ht="15">
      <c r="A2358" s="58" t="s">
        <v>84</v>
      </c>
      <c r="B2358" s="59" t="s">
        <v>941</v>
      </c>
      <c r="C2358" s="59" t="s">
        <v>153</v>
      </c>
      <c r="D2358" s="59" t="s">
        <v>106</v>
      </c>
      <c r="E2358" s="59" t="s">
        <v>1233</v>
      </c>
      <c r="F2358" s="59" t="s">
        <v>85</v>
      </c>
      <c r="G2358" s="61"/>
      <c r="H2358" s="61">
        <v>11666.7</v>
      </c>
      <c r="I2358" s="61">
        <v>11666.7</v>
      </c>
      <c r="J2358" s="61">
        <v>11666.7</v>
      </c>
      <c r="K2358" s="61">
        <v>0</v>
      </c>
      <c r="L2358" s="61">
        <f t="shared" si="1069"/>
        <v>100</v>
      </c>
    </row>
    <row r="2359" spans="1:12" ht="45">
      <c r="A2359" s="58" t="s">
        <v>946</v>
      </c>
      <c r="B2359" s="59" t="s">
        <v>941</v>
      </c>
      <c r="C2359" s="59" t="s">
        <v>153</v>
      </c>
      <c r="D2359" s="59" t="s">
        <v>106</v>
      </c>
      <c r="E2359" s="59" t="s">
        <v>947</v>
      </c>
      <c r="F2359" s="60" t="s">
        <v>0</v>
      </c>
      <c r="G2359" s="61">
        <v>1680.1</v>
      </c>
      <c r="H2359" s="61">
        <f>H2360</f>
        <v>1680.1</v>
      </c>
      <c r="I2359" s="61">
        <f t="shared" ref="I2359:J2360" si="1108">I2360</f>
        <v>1680.1</v>
      </c>
      <c r="J2359" s="61">
        <f t="shared" si="1108"/>
        <v>1680.1</v>
      </c>
      <c r="K2359" s="61">
        <f t="shared" si="1068"/>
        <v>100</v>
      </c>
      <c r="L2359" s="61">
        <f t="shared" si="1069"/>
        <v>100</v>
      </c>
    </row>
    <row r="2360" spans="1:12" ht="30">
      <c r="A2360" s="58" t="s">
        <v>82</v>
      </c>
      <c r="B2360" s="59" t="s">
        <v>941</v>
      </c>
      <c r="C2360" s="59" t="s">
        <v>153</v>
      </c>
      <c r="D2360" s="59" t="s">
        <v>106</v>
      </c>
      <c r="E2360" s="59" t="s">
        <v>947</v>
      </c>
      <c r="F2360" s="59" t="s">
        <v>83</v>
      </c>
      <c r="G2360" s="61">
        <v>1680.1</v>
      </c>
      <c r="H2360" s="61">
        <f>H2361</f>
        <v>1680.1</v>
      </c>
      <c r="I2360" s="61">
        <f t="shared" si="1108"/>
        <v>1680.1</v>
      </c>
      <c r="J2360" s="61">
        <f t="shared" si="1108"/>
        <v>1680.1</v>
      </c>
      <c r="K2360" s="61">
        <f t="shared" si="1068"/>
        <v>100</v>
      </c>
      <c r="L2360" s="61">
        <f t="shared" si="1069"/>
        <v>100</v>
      </c>
    </row>
    <row r="2361" spans="1:12" ht="15">
      <c r="A2361" s="58" t="s">
        <v>84</v>
      </c>
      <c r="B2361" s="59" t="s">
        <v>941</v>
      </c>
      <c r="C2361" s="59" t="s">
        <v>153</v>
      </c>
      <c r="D2361" s="59" t="s">
        <v>106</v>
      </c>
      <c r="E2361" s="59" t="s">
        <v>947</v>
      </c>
      <c r="F2361" s="59" t="s">
        <v>85</v>
      </c>
      <c r="G2361" s="61">
        <v>1680.1</v>
      </c>
      <c r="H2361" s="61">
        <v>1680.1</v>
      </c>
      <c r="I2361" s="61">
        <v>1680.1</v>
      </c>
      <c r="J2361" s="61">
        <v>1680.1</v>
      </c>
      <c r="K2361" s="61">
        <f t="shared" si="1068"/>
        <v>100</v>
      </c>
      <c r="L2361" s="61">
        <f t="shared" si="1069"/>
        <v>100</v>
      </c>
    </row>
    <row r="2362" spans="1:12" ht="45">
      <c r="A2362" s="58" t="s">
        <v>948</v>
      </c>
      <c r="B2362" s="59" t="s">
        <v>941</v>
      </c>
      <c r="C2362" s="59" t="s">
        <v>153</v>
      </c>
      <c r="D2362" s="59" t="s">
        <v>106</v>
      </c>
      <c r="E2362" s="59" t="s">
        <v>949</v>
      </c>
      <c r="F2362" s="60" t="s">
        <v>0</v>
      </c>
      <c r="G2362" s="61">
        <v>20357.5</v>
      </c>
      <c r="H2362" s="61">
        <f>H2363</f>
        <v>20357.5</v>
      </c>
      <c r="I2362" s="61">
        <f t="shared" ref="I2362:J2363" si="1109">I2363</f>
        <v>20357.5</v>
      </c>
      <c r="J2362" s="61">
        <f t="shared" si="1109"/>
        <v>20357.5</v>
      </c>
      <c r="K2362" s="61">
        <f t="shared" si="1068"/>
        <v>100</v>
      </c>
      <c r="L2362" s="61">
        <f t="shared" si="1069"/>
        <v>100</v>
      </c>
    </row>
    <row r="2363" spans="1:12" ht="15">
      <c r="A2363" s="58" t="s">
        <v>26</v>
      </c>
      <c r="B2363" s="59" t="s">
        <v>941</v>
      </c>
      <c r="C2363" s="59" t="s">
        <v>153</v>
      </c>
      <c r="D2363" s="59" t="s">
        <v>106</v>
      </c>
      <c r="E2363" s="59" t="s">
        <v>949</v>
      </c>
      <c r="F2363" s="59" t="s">
        <v>27</v>
      </c>
      <c r="G2363" s="61">
        <v>20357.5</v>
      </c>
      <c r="H2363" s="61">
        <f>H2364</f>
        <v>20357.5</v>
      </c>
      <c r="I2363" s="61">
        <f t="shared" si="1109"/>
        <v>20357.5</v>
      </c>
      <c r="J2363" s="61">
        <f t="shared" si="1109"/>
        <v>20357.5</v>
      </c>
      <c r="K2363" s="61">
        <f t="shared" si="1068"/>
        <v>100</v>
      </c>
      <c r="L2363" s="61">
        <f t="shared" si="1069"/>
        <v>100</v>
      </c>
    </row>
    <row r="2364" spans="1:12" ht="15">
      <c r="A2364" s="58" t="s">
        <v>56</v>
      </c>
      <c r="B2364" s="59" t="s">
        <v>941</v>
      </c>
      <c r="C2364" s="59" t="s">
        <v>153</v>
      </c>
      <c r="D2364" s="59" t="s">
        <v>106</v>
      </c>
      <c r="E2364" s="59" t="s">
        <v>949</v>
      </c>
      <c r="F2364" s="59" t="s">
        <v>57</v>
      </c>
      <c r="G2364" s="61">
        <v>20357.5</v>
      </c>
      <c r="H2364" s="61">
        <v>20357.5</v>
      </c>
      <c r="I2364" s="61">
        <v>20357.5</v>
      </c>
      <c r="J2364" s="61">
        <v>20357.5</v>
      </c>
      <c r="K2364" s="61">
        <f t="shared" si="1068"/>
        <v>100</v>
      </c>
      <c r="L2364" s="61">
        <f t="shared" si="1069"/>
        <v>100</v>
      </c>
    </row>
    <row r="2365" spans="1:12" ht="15">
      <c r="A2365" s="58" t="s">
        <v>944</v>
      </c>
      <c r="B2365" s="59" t="s">
        <v>941</v>
      </c>
      <c r="C2365" s="59" t="s">
        <v>153</v>
      </c>
      <c r="D2365" s="59" t="s">
        <v>106</v>
      </c>
      <c r="E2365" s="59" t="s">
        <v>950</v>
      </c>
      <c r="F2365" s="60" t="s">
        <v>0</v>
      </c>
      <c r="G2365" s="61">
        <v>2000</v>
      </c>
      <c r="H2365" s="61">
        <f>H2366+H2368+H2371</f>
        <v>2000</v>
      </c>
      <c r="I2365" s="61">
        <f t="shared" ref="I2365:J2365" si="1110">I2366+I2368+I2371</f>
        <v>2000</v>
      </c>
      <c r="J2365" s="61">
        <f t="shared" si="1110"/>
        <v>1952.9259999999999</v>
      </c>
      <c r="K2365" s="61">
        <f t="shared" si="1068"/>
        <v>97.646299999999997</v>
      </c>
      <c r="L2365" s="61">
        <f t="shared" si="1069"/>
        <v>97.646299999999997</v>
      </c>
    </row>
    <row r="2366" spans="1:12" ht="15">
      <c r="A2366" s="58" t="s">
        <v>68</v>
      </c>
      <c r="B2366" s="59" t="s">
        <v>941</v>
      </c>
      <c r="C2366" s="59" t="s">
        <v>153</v>
      </c>
      <c r="D2366" s="59" t="s">
        <v>106</v>
      </c>
      <c r="E2366" s="59" t="s">
        <v>950</v>
      </c>
      <c r="F2366" s="59" t="s">
        <v>69</v>
      </c>
      <c r="G2366" s="61">
        <v>500</v>
      </c>
      <c r="H2366" s="61">
        <f>H2367</f>
        <v>500</v>
      </c>
      <c r="I2366" s="61">
        <f t="shared" ref="I2366:J2366" si="1111">I2367</f>
        <v>500</v>
      </c>
      <c r="J2366" s="61">
        <f t="shared" si="1111"/>
        <v>500</v>
      </c>
      <c r="K2366" s="61">
        <f t="shared" si="1068"/>
        <v>100</v>
      </c>
      <c r="L2366" s="61">
        <f t="shared" si="1069"/>
        <v>100</v>
      </c>
    </row>
    <row r="2367" spans="1:12" ht="15">
      <c r="A2367" s="58" t="s">
        <v>70</v>
      </c>
      <c r="B2367" s="59" t="s">
        <v>941</v>
      </c>
      <c r="C2367" s="59" t="s">
        <v>153</v>
      </c>
      <c r="D2367" s="59" t="s">
        <v>106</v>
      </c>
      <c r="E2367" s="59" t="s">
        <v>950</v>
      </c>
      <c r="F2367" s="59" t="s">
        <v>71</v>
      </c>
      <c r="G2367" s="61">
        <v>500</v>
      </c>
      <c r="H2367" s="61">
        <v>500</v>
      </c>
      <c r="I2367" s="61">
        <v>500</v>
      </c>
      <c r="J2367" s="61">
        <v>500</v>
      </c>
      <c r="K2367" s="61">
        <f t="shared" si="1068"/>
        <v>100</v>
      </c>
      <c r="L2367" s="61">
        <f t="shared" si="1069"/>
        <v>100</v>
      </c>
    </row>
    <row r="2368" spans="1:12" ht="30">
      <c r="A2368" s="58" t="s">
        <v>82</v>
      </c>
      <c r="B2368" s="59" t="s">
        <v>941</v>
      </c>
      <c r="C2368" s="59" t="s">
        <v>153</v>
      </c>
      <c r="D2368" s="59" t="s">
        <v>106</v>
      </c>
      <c r="E2368" s="59" t="s">
        <v>950</v>
      </c>
      <c r="F2368" s="59" t="s">
        <v>83</v>
      </c>
      <c r="G2368" s="61">
        <v>1500</v>
      </c>
      <c r="H2368" s="61">
        <f>H2370+H2369</f>
        <v>1172</v>
      </c>
      <c r="I2368" s="61">
        <f t="shared" ref="I2368:J2368" si="1112">I2370+I2369</f>
        <v>1172</v>
      </c>
      <c r="J2368" s="61">
        <f t="shared" si="1112"/>
        <v>1124.9259999999999</v>
      </c>
      <c r="K2368" s="61">
        <f t="shared" ref="K2368:K2476" si="1113">J2368/G2368*100</f>
        <v>74.995066666666659</v>
      </c>
      <c r="L2368" s="61">
        <f t="shared" ref="L2368:L2476" si="1114">J2368/H2368*100</f>
        <v>95.9834470989761</v>
      </c>
    </row>
    <row r="2369" spans="1:12" s="24" customFormat="1" ht="15">
      <c r="A2369" s="58" t="s">
        <v>272</v>
      </c>
      <c r="B2369" s="59" t="s">
        <v>941</v>
      </c>
      <c r="C2369" s="59" t="s">
        <v>153</v>
      </c>
      <c r="D2369" s="59" t="s">
        <v>106</v>
      </c>
      <c r="E2369" s="59" t="s">
        <v>950</v>
      </c>
      <c r="F2369" s="59">
        <v>610</v>
      </c>
      <c r="G2369" s="61"/>
      <c r="H2369" s="61">
        <v>664</v>
      </c>
      <c r="I2369" s="61">
        <v>664</v>
      </c>
      <c r="J2369" s="61">
        <v>616.92600000000004</v>
      </c>
      <c r="K2369" s="61">
        <v>0</v>
      </c>
      <c r="L2369" s="61">
        <f t="shared" si="1114"/>
        <v>92.910542168674709</v>
      </c>
    </row>
    <row r="2370" spans="1:12" ht="30">
      <c r="A2370" s="58" t="s">
        <v>196</v>
      </c>
      <c r="B2370" s="59" t="s">
        <v>941</v>
      </c>
      <c r="C2370" s="59" t="s">
        <v>153</v>
      </c>
      <c r="D2370" s="59" t="s">
        <v>106</v>
      </c>
      <c r="E2370" s="59" t="s">
        <v>950</v>
      </c>
      <c r="F2370" s="59" t="s">
        <v>197</v>
      </c>
      <c r="G2370" s="61">
        <v>1500</v>
      </c>
      <c r="H2370" s="61">
        <v>508</v>
      </c>
      <c r="I2370" s="61">
        <v>508</v>
      </c>
      <c r="J2370" s="61">
        <v>508</v>
      </c>
      <c r="K2370" s="61">
        <f t="shared" si="1113"/>
        <v>33.866666666666667</v>
      </c>
      <c r="L2370" s="61">
        <f t="shared" si="1114"/>
        <v>100</v>
      </c>
    </row>
    <row r="2371" spans="1:12" s="24" customFormat="1" ht="15">
      <c r="A2371" s="58" t="s">
        <v>72</v>
      </c>
      <c r="B2371" s="59" t="s">
        <v>941</v>
      </c>
      <c r="C2371" s="59" t="s">
        <v>153</v>
      </c>
      <c r="D2371" s="59" t="s">
        <v>106</v>
      </c>
      <c r="E2371" s="59" t="s">
        <v>950</v>
      </c>
      <c r="F2371" s="59">
        <v>800</v>
      </c>
      <c r="G2371" s="61"/>
      <c r="H2371" s="61">
        <f>H2372</f>
        <v>328</v>
      </c>
      <c r="I2371" s="61">
        <f t="shared" ref="I2371:J2371" si="1115">I2372</f>
        <v>328</v>
      </c>
      <c r="J2371" s="61">
        <f t="shared" si="1115"/>
        <v>328</v>
      </c>
      <c r="K2371" s="61">
        <v>0</v>
      </c>
      <c r="L2371" s="61">
        <f t="shared" si="1114"/>
        <v>100</v>
      </c>
    </row>
    <row r="2372" spans="1:12" s="24" customFormat="1" ht="45">
      <c r="A2372" s="58" t="s">
        <v>222</v>
      </c>
      <c r="B2372" s="59" t="s">
        <v>941</v>
      </c>
      <c r="C2372" s="59" t="s">
        <v>153</v>
      </c>
      <c r="D2372" s="59" t="s">
        <v>106</v>
      </c>
      <c r="E2372" s="59" t="s">
        <v>950</v>
      </c>
      <c r="F2372" s="59">
        <v>810</v>
      </c>
      <c r="G2372" s="61"/>
      <c r="H2372" s="61">
        <v>328</v>
      </c>
      <c r="I2372" s="61">
        <v>328</v>
      </c>
      <c r="J2372" s="61">
        <v>328</v>
      </c>
      <c r="K2372" s="61">
        <v>0</v>
      </c>
      <c r="L2372" s="61">
        <f t="shared" si="1114"/>
        <v>100</v>
      </c>
    </row>
    <row r="2373" spans="1:12" ht="30">
      <c r="A2373" s="58" t="s">
        <v>951</v>
      </c>
      <c r="B2373" s="59" t="s">
        <v>941</v>
      </c>
      <c r="C2373" s="59" t="s">
        <v>153</v>
      </c>
      <c r="D2373" s="59" t="s">
        <v>106</v>
      </c>
      <c r="E2373" s="59" t="s">
        <v>952</v>
      </c>
      <c r="F2373" s="60" t="s">
        <v>0</v>
      </c>
      <c r="G2373" s="61">
        <v>20900</v>
      </c>
      <c r="H2373" s="61">
        <f>H2374</f>
        <v>18450</v>
      </c>
      <c r="I2373" s="61">
        <f t="shared" ref="I2373:J2373" si="1116">I2374</f>
        <v>18450</v>
      </c>
      <c r="J2373" s="61">
        <f t="shared" si="1116"/>
        <v>16904.346280000002</v>
      </c>
      <c r="K2373" s="61">
        <f t="shared" si="1113"/>
        <v>80.882039617224891</v>
      </c>
      <c r="L2373" s="61">
        <f t="shared" si="1114"/>
        <v>91.622473062330627</v>
      </c>
    </row>
    <row r="2374" spans="1:12" ht="15">
      <c r="A2374" s="58" t="s">
        <v>26</v>
      </c>
      <c r="B2374" s="59" t="s">
        <v>941</v>
      </c>
      <c r="C2374" s="59" t="s">
        <v>153</v>
      </c>
      <c r="D2374" s="59" t="s">
        <v>106</v>
      </c>
      <c r="E2374" s="59" t="s">
        <v>952</v>
      </c>
      <c r="F2374" s="59" t="s">
        <v>27</v>
      </c>
      <c r="G2374" s="61">
        <v>20900</v>
      </c>
      <c r="H2374" s="61">
        <f>H2375</f>
        <v>18450</v>
      </c>
      <c r="I2374" s="61">
        <f t="shared" ref="I2374:J2374" si="1117">I2375</f>
        <v>18450</v>
      </c>
      <c r="J2374" s="61">
        <f t="shared" si="1117"/>
        <v>16904.346280000002</v>
      </c>
      <c r="K2374" s="61">
        <f t="shared" si="1113"/>
        <v>80.882039617224891</v>
      </c>
      <c r="L2374" s="61">
        <f t="shared" si="1114"/>
        <v>91.622473062330627</v>
      </c>
    </row>
    <row r="2375" spans="1:12" ht="15">
      <c r="A2375" s="58" t="s">
        <v>56</v>
      </c>
      <c r="B2375" s="59" t="s">
        <v>941</v>
      </c>
      <c r="C2375" s="59" t="s">
        <v>153</v>
      </c>
      <c r="D2375" s="59" t="s">
        <v>106</v>
      </c>
      <c r="E2375" s="59" t="s">
        <v>952</v>
      </c>
      <c r="F2375" s="59" t="s">
        <v>57</v>
      </c>
      <c r="G2375" s="61">
        <v>20900</v>
      </c>
      <c r="H2375" s="61">
        <v>18450</v>
      </c>
      <c r="I2375" s="61">
        <v>18450</v>
      </c>
      <c r="J2375" s="61">
        <v>16904.346280000002</v>
      </c>
      <c r="K2375" s="61">
        <f t="shared" si="1113"/>
        <v>80.882039617224891</v>
      </c>
      <c r="L2375" s="61">
        <f t="shared" si="1114"/>
        <v>91.622473062330627</v>
      </c>
    </row>
    <row r="2376" spans="1:12" s="24" customFormat="1" ht="32.25" customHeight="1">
      <c r="A2376" s="58" t="s">
        <v>1147</v>
      </c>
      <c r="B2376" s="59" t="s">
        <v>941</v>
      </c>
      <c r="C2376" s="59" t="s">
        <v>153</v>
      </c>
      <c r="D2376" s="59" t="s">
        <v>106</v>
      </c>
      <c r="E2376" s="59" t="s">
        <v>1229</v>
      </c>
      <c r="F2376" s="59"/>
      <c r="G2376" s="61"/>
      <c r="H2376" s="61">
        <f>H2377</f>
        <v>5000</v>
      </c>
      <c r="I2376" s="61">
        <f t="shared" ref="I2376:J2377" si="1118">I2377</f>
        <v>5000</v>
      </c>
      <c r="J2376" s="61">
        <f t="shared" si="1118"/>
        <v>5000</v>
      </c>
      <c r="K2376" s="61">
        <v>0</v>
      </c>
      <c r="L2376" s="61">
        <f t="shared" si="1114"/>
        <v>100</v>
      </c>
    </row>
    <row r="2377" spans="1:12" s="24" customFormat="1" ht="30">
      <c r="A2377" s="58" t="s">
        <v>82</v>
      </c>
      <c r="B2377" s="59" t="s">
        <v>941</v>
      </c>
      <c r="C2377" s="59" t="s">
        <v>153</v>
      </c>
      <c r="D2377" s="59" t="s">
        <v>106</v>
      </c>
      <c r="E2377" s="59" t="s">
        <v>1229</v>
      </c>
      <c r="F2377" s="59">
        <v>600</v>
      </c>
      <c r="G2377" s="61"/>
      <c r="H2377" s="61">
        <f>H2378</f>
        <v>5000</v>
      </c>
      <c r="I2377" s="61">
        <f t="shared" si="1118"/>
        <v>5000</v>
      </c>
      <c r="J2377" s="61">
        <f t="shared" si="1118"/>
        <v>5000</v>
      </c>
      <c r="K2377" s="61">
        <v>0</v>
      </c>
      <c r="L2377" s="61">
        <f t="shared" si="1114"/>
        <v>100</v>
      </c>
    </row>
    <row r="2378" spans="1:12" s="24" customFormat="1" ht="15">
      <c r="A2378" s="58" t="s">
        <v>84</v>
      </c>
      <c r="B2378" s="59" t="s">
        <v>941</v>
      </c>
      <c r="C2378" s="59" t="s">
        <v>153</v>
      </c>
      <c r="D2378" s="59" t="s">
        <v>106</v>
      </c>
      <c r="E2378" s="59" t="s">
        <v>1229</v>
      </c>
      <c r="F2378" s="59">
        <v>620</v>
      </c>
      <c r="G2378" s="61"/>
      <c r="H2378" s="61">
        <v>5000</v>
      </c>
      <c r="I2378" s="61">
        <v>5000</v>
      </c>
      <c r="J2378" s="61">
        <v>5000</v>
      </c>
      <c r="K2378" s="61">
        <v>0</v>
      </c>
      <c r="L2378" s="61">
        <f t="shared" si="1114"/>
        <v>100</v>
      </c>
    </row>
    <row r="2379" spans="1:12" s="24" customFormat="1" ht="45">
      <c r="A2379" s="58" t="s">
        <v>1231</v>
      </c>
      <c r="B2379" s="59" t="s">
        <v>941</v>
      </c>
      <c r="C2379" s="59" t="s">
        <v>153</v>
      </c>
      <c r="D2379" s="59" t="s">
        <v>106</v>
      </c>
      <c r="E2379" s="59" t="s">
        <v>1230</v>
      </c>
      <c r="F2379" s="59"/>
      <c r="G2379" s="61"/>
      <c r="H2379" s="61">
        <f>H2380</f>
        <v>200</v>
      </c>
      <c r="I2379" s="61">
        <f t="shared" ref="I2379:J2380" si="1119">I2380</f>
        <v>200</v>
      </c>
      <c r="J2379" s="61">
        <f t="shared" si="1119"/>
        <v>200</v>
      </c>
      <c r="K2379" s="61">
        <v>0</v>
      </c>
      <c r="L2379" s="61">
        <f t="shared" si="1114"/>
        <v>100</v>
      </c>
    </row>
    <row r="2380" spans="1:12" s="24" customFormat="1" ht="30">
      <c r="A2380" s="58" t="s">
        <v>82</v>
      </c>
      <c r="B2380" s="59" t="s">
        <v>941</v>
      </c>
      <c r="C2380" s="59" t="s">
        <v>153</v>
      </c>
      <c r="D2380" s="59" t="s">
        <v>106</v>
      </c>
      <c r="E2380" s="59" t="s">
        <v>1230</v>
      </c>
      <c r="F2380" s="59">
        <v>600</v>
      </c>
      <c r="G2380" s="61"/>
      <c r="H2380" s="61">
        <f>H2381</f>
        <v>200</v>
      </c>
      <c r="I2380" s="61">
        <f t="shared" si="1119"/>
        <v>200</v>
      </c>
      <c r="J2380" s="61">
        <f t="shared" si="1119"/>
        <v>200</v>
      </c>
      <c r="K2380" s="61">
        <v>0</v>
      </c>
      <c r="L2380" s="61">
        <f t="shared" si="1114"/>
        <v>100</v>
      </c>
    </row>
    <row r="2381" spans="1:12" s="24" customFormat="1" ht="15">
      <c r="A2381" s="58" t="s">
        <v>84</v>
      </c>
      <c r="B2381" s="59" t="s">
        <v>941</v>
      </c>
      <c r="C2381" s="59" t="s">
        <v>153</v>
      </c>
      <c r="D2381" s="59" t="s">
        <v>106</v>
      </c>
      <c r="E2381" s="59" t="s">
        <v>1230</v>
      </c>
      <c r="F2381" s="59">
        <v>620</v>
      </c>
      <c r="G2381" s="61"/>
      <c r="H2381" s="61">
        <v>200</v>
      </c>
      <c r="I2381" s="61">
        <v>200</v>
      </c>
      <c r="J2381" s="61">
        <v>200</v>
      </c>
      <c r="K2381" s="61">
        <v>0</v>
      </c>
      <c r="L2381" s="61">
        <f t="shared" si="1114"/>
        <v>100</v>
      </c>
    </row>
    <row r="2382" spans="1:12" s="24" customFormat="1" ht="50.25" customHeight="1">
      <c r="A2382" s="58" t="s">
        <v>1262</v>
      </c>
      <c r="B2382" s="59" t="s">
        <v>941</v>
      </c>
      <c r="C2382" s="59" t="s">
        <v>153</v>
      </c>
      <c r="D2382" s="59" t="s">
        <v>106</v>
      </c>
      <c r="E2382" s="59" t="s">
        <v>1232</v>
      </c>
      <c r="F2382" s="59"/>
      <c r="G2382" s="61"/>
      <c r="H2382" s="61">
        <f>H2383</f>
        <v>2450</v>
      </c>
      <c r="I2382" s="61">
        <f t="shared" ref="I2382:J2383" si="1120">I2383</f>
        <v>2450</v>
      </c>
      <c r="J2382" s="61">
        <f t="shared" si="1120"/>
        <v>2450</v>
      </c>
      <c r="K2382" s="61">
        <v>0</v>
      </c>
      <c r="L2382" s="61">
        <f t="shared" si="1114"/>
        <v>100</v>
      </c>
    </row>
    <row r="2383" spans="1:12" s="24" customFormat="1" ht="15">
      <c r="A2383" s="58" t="s">
        <v>26</v>
      </c>
      <c r="B2383" s="59" t="s">
        <v>941</v>
      </c>
      <c r="C2383" s="59" t="s">
        <v>153</v>
      </c>
      <c r="D2383" s="59" t="s">
        <v>106</v>
      </c>
      <c r="E2383" s="59" t="s">
        <v>1232</v>
      </c>
      <c r="F2383" s="59">
        <v>520</v>
      </c>
      <c r="G2383" s="61"/>
      <c r="H2383" s="61">
        <f>H2384</f>
        <v>2450</v>
      </c>
      <c r="I2383" s="61">
        <f t="shared" si="1120"/>
        <v>2450</v>
      </c>
      <c r="J2383" s="61">
        <f t="shared" si="1120"/>
        <v>2450</v>
      </c>
      <c r="K2383" s="61">
        <v>0</v>
      </c>
      <c r="L2383" s="61">
        <f t="shared" si="1114"/>
        <v>100</v>
      </c>
    </row>
    <row r="2384" spans="1:12" s="24" customFormat="1" ht="15">
      <c r="A2384" s="58" t="s">
        <v>56</v>
      </c>
      <c r="B2384" s="59" t="s">
        <v>941</v>
      </c>
      <c r="C2384" s="59" t="s">
        <v>153</v>
      </c>
      <c r="D2384" s="59" t="s">
        <v>106</v>
      </c>
      <c r="E2384" s="59" t="s">
        <v>1232</v>
      </c>
      <c r="F2384" s="59">
        <v>521</v>
      </c>
      <c r="G2384" s="61"/>
      <c r="H2384" s="61">
        <v>2450</v>
      </c>
      <c r="I2384" s="61">
        <v>2450</v>
      </c>
      <c r="J2384" s="61">
        <v>2450</v>
      </c>
      <c r="K2384" s="61">
        <v>0</v>
      </c>
      <c r="L2384" s="61">
        <f t="shared" si="1114"/>
        <v>100</v>
      </c>
    </row>
    <row r="2385" spans="1:12" s="24" customFormat="1" ht="15">
      <c r="A2385" s="58" t="s">
        <v>641</v>
      </c>
      <c r="B2385" s="59" t="s">
        <v>941</v>
      </c>
      <c r="C2385" s="59" t="s">
        <v>153</v>
      </c>
      <c r="D2385" s="59" t="s">
        <v>106</v>
      </c>
      <c r="E2385" s="59" t="s">
        <v>642</v>
      </c>
      <c r="F2385" s="59"/>
      <c r="G2385" s="61"/>
      <c r="H2385" s="61">
        <f>H2386</f>
        <v>10875.496999999999</v>
      </c>
      <c r="I2385" s="61">
        <f t="shared" ref="I2385:J2385" si="1121">I2386</f>
        <v>10875.496999999999</v>
      </c>
      <c r="J2385" s="61">
        <f t="shared" si="1121"/>
        <v>10861.777</v>
      </c>
      <c r="K2385" s="61">
        <v>0</v>
      </c>
      <c r="L2385" s="61">
        <f t="shared" si="1114"/>
        <v>99.87384484589532</v>
      </c>
    </row>
    <row r="2386" spans="1:12" s="24" customFormat="1" ht="15">
      <c r="A2386" s="58" t="s">
        <v>641</v>
      </c>
      <c r="B2386" s="59" t="s">
        <v>941</v>
      </c>
      <c r="C2386" s="59" t="s">
        <v>153</v>
      </c>
      <c r="D2386" s="59" t="s">
        <v>106</v>
      </c>
      <c r="E2386" s="59" t="s">
        <v>643</v>
      </c>
      <c r="F2386" s="59"/>
      <c r="G2386" s="61"/>
      <c r="H2386" s="61">
        <f>H2387+H2389</f>
        <v>10875.496999999999</v>
      </c>
      <c r="I2386" s="61">
        <f t="shared" ref="I2386:J2386" si="1122">I2387+I2389</f>
        <v>10875.496999999999</v>
      </c>
      <c r="J2386" s="61">
        <f t="shared" si="1122"/>
        <v>10861.777</v>
      </c>
      <c r="K2386" s="61">
        <v>0</v>
      </c>
      <c r="L2386" s="61">
        <f t="shared" si="1114"/>
        <v>99.87384484589532</v>
      </c>
    </row>
    <row r="2387" spans="1:12" s="24" customFormat="1" ht="15">
      <c r="A2387" s="58" t="s">
        <v>26</v>
      </c>
      <c r="B2387" s="59" t="s">
        <v>941</v>
      </c>
      <c r="C2387" s="59" t="s">
        <v>153</v>
      </c>
      <c r="D2387" s="59" t="s">
        <v>106</v>
      </c>
      <c r="E2387" s="59" t="s">
        <v>643</v>
      </c>
      <c r="F2387" s="59">
        <v>500</v>
      </c>
      <c r="G2387" s="61"/>
      <c r="H2387" s="61">
        <f>H2388</f>
        <v>10413.84</v>
      </c>
      <c r="I2387" s="61">
        <f t="shared" ref="I2387:J2387" si="1123">I2388</f>
        <v>10413.84</v>
      </c>
      <c r="J2387" s="61">
        <f t="shared" si="1123"/>
        <v>10400.120000000001</v>
      </c>
      <c r="K2387" s="61">
        <v>0</v>
      </c>
      <c r="L2387" s="61">
        <f t="shared" si="1114"/>
        <v>99.868252248930276</v>
      </c>
    </row>
    <row r="2388" spans="1:12" s="24" customFormat="1" ht="15">
      <c r="A2388" s="58" t="s">
        <v>202</v>
      </c>
      <c r="B2388" s="59" t="s">
        <v>941</v>
      </c>
      <c r="C2388" s="59" t="s">
        <v>153</v>
      </c>
      <c r="D2388" s="59" t="s">
        <v>106</v>
      </c>
      <c r="E2388" s="59" t="s">
        <v>643</v>
      </c>
      <c r="F2388" s="59">
        <v>540</v>
      </c>
      <c r="G2388" s="61"/>
      <c r="H2388" s="61">
        <v>10413.84</v>
      </c>
      <c r="I2388" s="61">
        <v>10413.84</v>
      </c>
      <c r="J2388" s="61">
        <v>10400.120000000001</v>
      </c>
      <c r="K2388" s="61">
        <v>0</v>
      </c>
      <c r="L2388" s="61">
        <f t="shared" si="1114"/>
        <v>99.868252248930276</v>
      </c>
    </row>
    <row r="2389" spans="1:12" s="24" customFormat="1" ht="30">
      <c r="A2389" s="58" t="s">
        <v>82</v>
      </c>
      <c r="B2389" s="59" t="s">
        <v>941</v>
      </c>
      <c r="C2389" s="59" t="s">
        <v>153</v>
      </c>
      <c r="D2389" s="59" t="s">
        <v>106</v>
      </c>
      <c r="E2389" s="59" t="s">
        <v>643</v>
      </c>
      <c r="F2389" s="59">
        <v>600</v>
      </c>
      <c r="G2389" s="61"/>
      <c r="H2389" s="61">
        <f>H2390+H2391</f>
        <v>461.65699999999998</v>
      </c>
      <c r="I2389" s="61">
        <f t="shared" ref="I2389:J2389" si="1124">I2390+I2391</f>
        <v>461.65699999999998</v>
      </c>
      <c r="J2389" s="61">
        <f t="shared" si="1124"/>
        <v>461.65699999999998</v>
      </c>
      <c r="K2389" s="61">
        <v>0</v>
      </c>
      <c r="L2389" s="61">
        <f t="shared" si="1114"/>
        <v>100</v>
      </c>
    </row>
    <row r="2390" spans="1:12" s="24" customFormat="1" ht="15">
      <c r="A2390" s="58" t="s">
        <v>84</v>
      </c>
      <c r="B2390" s="59" t="s">
        <v>941</v>
      </c>
      <c r="C2390" s="59" t="s">
        <v>153</v>
      </c>
      <c r="D2390" s="59" t="s">
        <v>106</v>
      </c>
      <c r="E2390" s="59" t="s">
        <v>643</v>
      </c>
      <c r="F2390" s="59">
        <v>620</v>
      </c>
      <c r="G2390" s="61"/>
      <c r="H2390" s="61">
        <v>361.4</v>
      </c>
      <c r="I2390" s="61">
        <v>361.4</v>
      </c>
      <c r="J2390" s="61">
        <v>361.4</v>
      </c>
      <c r="K2390" s="61">
        <v>0</v>
      </c>
      <c r="L2390" s="61">
        <f t="shared" si="1114"/>
        <v>100</v>
      </c>
    </row>
    <row r="2391" spans="1:12" s="24" customFormat="1" ht="31.5" customHeight="1">
      <c r="A2391" s="58" t="s">
        <v>196</v>
      </c>
      <c r="B2391" s="59" t="s">
        <v>941</v>
      </c>
      <c r="C2391" s="59" t="s">
        <v>153</v>
      </c>
      <c r="D2391" s="59" t="s">
        <v>106</v>
      </c>
      <c r="E2391" s="59" t="s">
        <v>643</v>
      </c>
      <c r="F2391" s="59">
        <v>630</v>
      </c>
      <c r="G2391" s="61"/>
      <c r="H2391" s="61">
        <v>100.25700000000001</v>
      </c>
      <c r="I2391" s="61">
        <v>100.25700000000001</v>
      </c>
      <c r="J2391" s="61">
        <v>100.25700000000001</v>
      </c>
      <c r="K2391" s="61">
        <v>0</v>
      </c>
      <c r="L2391" s="61">
        <f t="shared" si="1114"/>
        <v>100</v>
      </c>
    </row>
    <row r="2392" spans="1:12" ht="15">
      <c r="A2392" s="58" t="s">
        <v>953</v>
      </c>
      <c r="B2392" s="59" t="s">
        <v>941</v>
      </c>
      <c r="C2392" s="59" t="s">
        <v>153</v>
      </c>
      <c r="D2392" s="59" t="s">
        <v>149</v>
      </c>
      <c r="E2392" s="60" t="s">
        <v>0</v>
      </c>
      <c r="F2392" s="60" t="s">
        <v>0</v>
      </c>
      <c r="G2392" s="61">
        <v>379147.6</v>
      </c>
      <c r="H2392" s="61">
        <f>H2393+H2407</f>
        <v>378350.39</v>
      </c>
      <c r="I2392" s="61">
        <f t="shared" ref="I2392:J2392" si="1125">I2393+I2407</f>
        <v>378250.69</v>
      </c>
      <c r="J2392" s="61">
        <f t="shared" si="1125"/>
        <v>378099.40010000003</v>
      </c>
      <c r="K2392" s="61">
        <f t="shared" si="1113"/>
        <v>99.723537772624709</v>
      </c>
      <c r="L2392" s="61">
        <f t="shared" si="1114"/>
        <v>99.933662048029078</v>
      </c>
    </row>
    <row r="2393" spans="1:12" ht="75">
      <c r="A2393" s="58" t="s">
        <v>155</v>
      </c>
      <c r="B2393" s="59" t="s">
        <v>941</v>
      </c>
      <c r="C2393" s="59" t="s">
        <v>153</v>
      </c>
      <c r="D2393" s="59" t="s">
        <v>149</v>
      </c>
      <c r="E2393" s="59" t="s">
        <v>156</v>
      </c>
      <c r="F2393" s="60" t="s">
        <v>0</v>
      </c>
      <c r="G2393" s="61">
        <v>379147.6</v>
      </c>
      <c r="H2393" s="61">
        <f>H2394</f>
        <v>373947.60000000003</v>
      </c>
      <c r="I2393" s="61">
        <f t="shared" ref="I2393:J2393" si="1126">I2394</f>
        <v>373847.9</v>
      </c>
      <c r="J2393" s="61">
        <f t="shared" si="1126"/>
        <v>373701.01010000001</v>
      </c>
      <c r="K2393" s="61">
        <f t="shared" si="1113"/>
        <v>98.563464492456248</v>
      </c>
      <c r="L2393" s="61">
        <f t="shared" si="1114"/>
        <v>99.934057632673671</v>
      </c>
    </row>
    <row r="2394" spans="1:12" ht="15">
      <c r="A2394" s="58" t="s">
        <v>157</v>
      </c>
      <c r="B2394" s="59" t="s">
        <v>941</v>
      </c>
      <c r="C2394" s="59" t="s">
        <v>153</v>
      </c>
      <c r="D2394" s="59" t="s">
        <v>149</v>
      </c>
      <c r="E2394" s="59" t="s">
        <v>158</v>
      </c>
      <c r="F2394" s="60" t="s">
        <v>0</v>
      </c>
      <c r="G2394" s="61">
        <v>379147.6</v>
      </c>
      <c r="H2394" s="61">
        <f>H2395+H2398+H2401+H2404</f>
        <v>373947.60000000003</v>
      </c>
      <c r="I2394" s="61">
        <f t="shared" ref="I2394:J2394" si="1127">I2395+I2398+I2401+I2404</f>
        <v>373847.9</v>
      </c>
      <c r="J2394" s="61">
        <f t="shared" si="1127"/>
        <v>373701.01010000001</v>
      </c>
      <c r="K2394" s="61">
        <f t="shared" si="1113"/>
        <v>98.563464492456248</v>
      </c>
      <c r="L2394" s="61">
        <f t="shared" si="1114"/>
        <v>99.934057632673671</v>
      </c>
    </row>
    <row r="2395" spans="1:12" ht="45">
      <c r="A2395" s="58" t="s">
        <v>954</v>
      </c>
      <c r="B2395" s="59" t="s">
        <v>941</v>
      </c>
      <c r="C2395" s="59" t="s">
        <v>153</v>
      </c>
      <c r="D2395" s="59" t="s">
        <v>149</v>
      </c>
      <c r="E2395" s="59" t="s">
        <v>955</v>
      </c>
      <c r="F2395" s="60" t="s">
        <v>0</v>
      </c>
      <c r="G2395" s="61">
        <v>6286.2</v>
      </c>
      <c r="H2395" s="61">
        <f>H2396</f>
        <v>6286.2</v>
      </c>
      <c r="I2395" s="61">
        <f t="shared" ref="I2395:J2396" si="1128">I2396</f>
        <v>6286.2</v>
      </c>
      <c r="J2395" s="61">
        <f t="shared" si="1128"/>
        <v>6286.2</v>
      </c>
      <c r="K2395" s="61">
        <f t="shared" si="1113"/>
        <v>100</v>
      </c>
      <c r="L2395" s="61">
        <f t="shared" si="1114"/>
        <v>100</v>
      </c>
    </row>
    <row r="2396" spans="1:12" ht="30">
      <c r="A2396" s="58" t="s">
        <v>82</v>
      </c>
      <c r="B2396" s="59" t="s">
        <v>941</v>
      </c>
      <c r="C2396" s="59" t="s">
        <v>153</v>
      </c>
      <c r="D2396" s="59" t="s">
        <v>149</v>
      </c>
      <c r="E2396" s="59" t="s">
        <v>955</v>
      </c>
      <c r="F2396" s="59" t="s">
        <v>83</v>
      </c>
      <c r="G2396" s="61">
        <v>6286.2</v>
      </c>
      <c r="H2396" s="61">
        <f>H2397</f>
        <v>6286.2</v>
      </c>
      <c r="I2396" s="61">
        <f t="shared" si="1128"/>
        <v>6286.2</v>
      </c>
      <c r="J2396" s="61">
        <f t="shared" si="1128"/>
        <v>6286.2</v>
      </c>
      <c r="K2396" s="61">
        <f t="shared" si="1113"/>
        <v>100</v>
      </c>
      <c r="L2396" s="61">
        <f t="shared" si="1114"/>
        <v>100</v>
      </c>
    </row>
    <row r="2397" spans="1:12" ht="15">
      <c r="A2397" s="58" t="s">
        <v>84</v>
      </c>
      <c r="B2397" s="59" t="s">
        <v>941</v>
      </c>
      <c r="C2397" s="59" t="s">
        <v>153</v>
      </c>
      <c r="D2397" s="59" t="s">
        <v>149</v>
      </c>
      <c r="E2397" s="59" t="s">
        <v>955</v>
      </c>
      <c r="F2397" s="59" t="s">
        <v>85</v>
      </c>
      <c r="G2397" s="61">
        <v>6286.2</v>
      </c>
      <c r="H2397" s="61">
        <v>6286.2</v>
      </c>
      <c r="I2397" s="61">
        <v>6286.2</v>
      </c>
      <c r="J2397" s="61">
        <v>6286.2</v>
      </c>
      <c r="K2397" s="61">
        <f t="shared" si="1113"/>
        <v>100</v>
      </c>
      <c r="L2397" s="61">
        <f t="shared" si="1114"/>
        <v>100</v>
      </c>
    </row>
    <row r="2398" spans="1:12" ht="30">
      <c r="A2398" s="58" t="s">
        <v>76</v>
      </c>
      <c r="B2398" s="59" t="s">
        <v>941</v>
      </c>
      <c r="C2398" s="59" t="s">
        <v>153</v>
      </c>
      <c r="D2398" s="59" t="s">
        <v>149</v>
      </c>
      <c r="E2398" s="59" t="s">
        <v>956</v>
      </c>
      <c r="F2398" s="60" t="s">
        <v>0</v>
      </c>
      <c r="G2398" s="61">
        <v>310761.40000000002</v>
      </c>
      <c r="H2398" s="61">
        <f>H2399</f>
        <v>301347.40000000002</v>
      </c>
      <c r="I2398" s="61">
        <f t="shared" ref="I2398:J2399" si="1129">I2399</f>
        <v>301247.7</v>
      </c>
      <c r="J2398" s="61">
        <f t="shared" si="1129"/>
        <v>301100.8101</v>
      </c>
      <c r="K2398" s="61">
        <f t="shared" si="1113"/>
        <v>96.89131600642807</v>
      </c>
      <c r="L2398" s="61">
        <f t="shared" si="1114"/>
        <v>99.918170888482848</v>
      </c>
    </row>
    <row r="2399" spans="1:12" ht="30">
      <c r="A2399" s="58" t="s">
        <v>82</v>
      </c>
      <c r="B2399" s="59" t="s">
        <v>941</v>
      </c>
      <c r="C2399" s="59" t="s">
        <v>153</v>
      </c>
      <c r="D2399" s="59" t="s">
        <v>149</v>
      </c>
      <c r="E2399" s="59" t="s">
        <v>956</v>
      </c>
      <c r="F2399" s="59" t="s">
        <v>83</v>
      </c>
      <c r="G2399" s="61">
        <v>310761.40000000002</v>
      </c>
      <c r="H2399" s="61">
        <f>H2400</f>
        <v>301347.40000000002</v>
      </c>
      <c r="I2399" s="61">
        <f t="shared" si="1129"/>
        <v>301247.7</v>
      </c>
      <c r="J2399" s="61">
        <f t="shared" si="1129"/>
        <v>301100.8101</v>
      </c>
      <c r="K2399" s="61">
        <f t="shared" si="1113"/>
        <v>96.89131600642807</v>
      </c>
      <c r="L2399" s="61">
        <f t="shared" si="1114"/>
        <v>99.918170888482848</v>
      </c>
    </row>
    <row r="2400" spans="1:12" ht="15">
      <c r="A2400" s="58" t="s">
        <v>84</v>
      </c>
      <c r="B2400" s="59" t="s">
        <v>941</v>
      </c>
      <c r="C2400" s="59" t="s">
        <v>153</v>
      </c>
      <c r="D2400" s="59" t="s">
        <v>149</v>
      </c>
      <c r="E2400" s="59" t="s">
        <v>956</v>
      </c>
      <c r="F2400" s="59" t="s">
        <v>85</v>
      </c>
      <c r="G2400" s="61">
        <v>310761.40000000002</v>
      </c>
      <c r="H2400" s="61">
        <v>301347.40000000002</v>
      </c>
      <c r="I2400" s="61">
        <v>301247.7</v>
      </c>
      <c r="J2400" s="61">
        <v>301100.8101</v>
      </c>
      <c r="K2400" s="61">
        <f t="shared" si="1113"/>
        <v>96.89131600642807</v>
      </c>
      <c r="L2400" s="61">
        <f t="shared" si="1114"/>
        <v>99.918170888482848</v>
      </c>
    </row>
    <row r="2401" spans="1:12" ht="15">
      <c r="A2401" s="58" t="s">
        <v>944</v>
      </c>
      <c r="B2401" s="59" t="s">
        <v>941</v>
      </c>
      <c r="C2401" s="59" t="s">
        <v>153</v>
      </c>
      <c r="D2401" s="59" t="s">
        <v>149</v>
      </c>
      <c r="E2401" s="59" t="s">
        <v>950</v>
      </c>
      <c r="F2401" s="60" t="s">
        <v>0</v>
      </c>
      <c r="G2401" s="61">
        <v>62100</v>
      </c>
      <c r="H2401" s="61">
        <f>H2402</f>
        <v>51814</v>
      </c>
      <c r="I2401" s="61">
        <f t="shared" ref="I2401:J2402" si="1130">I2402</f>
        <v>51814</v>
      </c>
      <c r="J2401" s="61">
        <f t="shared" si="1130"/>
        <v>51814</v>
      </c>
      <c r="K2401" s="61">
        <f t="shared" si="1113"/>
        <v>83.436392914653794</v>
      </c>
      <c r="L2401" s="61">
        <f t="shared" si="1114"/>
        <v>100</v>
      </c>
    </row>
    <row r="2402" spans="1:12" ht="30">
      <c r="A2402" s="58" t="s">
        <v>82</v>
      </c>
      <c r="B2402" s="59" t="s">
        <v>941</v>
      </c>
      <c r="C2402" s="59" t="s">
        <v>153</v>
      </c>
      <c r="D2402" s="59" t="s">
        <v>149</v>
      </c>
      <c r="E2402" s="59" t="s">
        <v>950</v>
      </c>
      <c r="F2402" s="59" t="s">
        <v>83</v>
      </c>
      <c r="G2402" s="61">
        <v>62100</v>
      </c>
      <c r="H2402" s="61">
        <f>H2403</f>
        <v>51814</v>
      </c>
      <c r="I2402" s="61">
        <f t="shared" si="1130"/>
        <v>51814</v>
      </c>
      <c r="J2402" s="61">
        <f t="shared" si="1130"/>
        <v>51814</v>
      </c>
      <c r="K2402" s="61">
        <f t="shared" si="1113"/>
        <v>83.436392914653794</v>
      </c>
      <c r="L2402" s="61">
        <f t="shared" si="1114"/>
        <v>100</v>
      </c>
    </row>
    <row r="2403" spans="1:12" ht="15">
      <c r="A2403" s="58" t="s">
        <v>84</v>
      </c>
      <c r="B2403" s="59" t="s">
        <v>941</v>
      </c>
      <c r="C2403" s="59" t="s">
        <v>153</v>
      </c>
      <c r="D2403" s="59" t="s">
        <v>149</v>
      </c>
      <c r="E2403" s="59" t="s">
        <v>950</v>
      </c>
      <c r="F2403" s="59" t="s">
        <v>85</v>
      </c>
      <c r="G2403" s="61">
        <v>62100</v>
      </c>
      <c r="H2403" s="61">
        <v>51814</v>
      </c>
      <c r="I2403" s="61">
        <v>51814</v>
      </c>
      <c r="J2403" s="61">
        <v>51814</v>
      </c>
      <c r="K2403" s="61">
        <f t="shared" si="1113"/>
        <v>83.436392914653794</v>
      </c>
      <c r="L2403" s="61">
        <f t="shared" si="1114"/>
        <v>100</v>
      </c>
    </row>
    <row r="2404" spans="1:12" s="24" customFormat="1" ht="51.75" customHeight="1">
      <c r="A2404" s="58" t="s">
        <v>1236</v>
      </c>
      <c r="B2404" s="59" t="s">
        <v>941</v>
      </c>
      <c r="C2404" s="59" t="s">
        <v>153</v>
      </c>
      <c r="D2404" s="59" t="s">
        <v>149</v>
      </c>
      <c r="E2404" s="59" t="s">
        <v>1235</v>
      </c>
      <c r="F2404" s="59"/>
      <c r="G2404" s="61"/>
      <c r="H2404" s="61">
        <f>H2405</f>
        <v>14500</v>
      </c>
      <c r="I2404" s="61">
        <f t="shared" ref="I2404:J2405" si="1131">I2405</f>
        <v>14500</v>
      </c>
      <c r="J2404" s="61">
        <f t="shared" si="1131"/>
        <v>14500</v>
      </c>
      <c r="K2404" s="61">
        <v>0</v>
      </c>
      <c r="L2404" s="61">
        <f t="shared" si="1114"/>
        <v>100</v>
      </c>
    </row>
    <row r="2405" spans="1:12" s="24" customFormat="1" ht="30">
      <c r="A2405" s="58" t="s">
        <v>82</v>
      </c>
      <c r="B2405" s="59" t="s">
        <v>941</v>
      </c>
      <c r="C2405" s="59" t="s">
        <v>153</v>
      </c>
      <c r="D2405" s="59" t="s">
        <v>149</v>
      </c>
      <c r="E2405" s="59" t="s">
        <v>1235</v>
      </c>
      <c r="F2405" s="59">
        <v>600</v>
      </c>
      <c r="G2405" s="61"/>
      <c r="H2405" s="61">
        <f>H2406</f>
        <v>14500</v>
      </c>
      <c r="I2405" s="61">
        <f t="shared" si="1131"/>
        <v>14500</v>
      </c>
      <c r="J2405" s="61">
        <f t="shared" si="1131"/>
        <v>14500</v>
      </c>
      <c r="K2405" s="61">
        <v>0</v>
      </c>
      <c r="L2405" s="61">
        <f t="shared" si="1114"/>
        <v>100</v>
      </c>
    </row>
    <row r="2406" spans="1:12" s="24" customFormat="1" ht="15">
      <c r="A2406" s="58" t="s">
        <v>84</v>
      </c>
      <c r="B2406" s="59" t="s">
        <v>941</v>
      </c>
      <c r="C2406" s="59" t="s">
        <v>153</v>
      </c>
      <c r="D2406" s="59" t="s">
        <v>149</v>
      </c>
      <c r="E2406" s="59" t="s">
        <v>1235</v>
      </c>
      <c r="F2406" s="59">
        <v>620</v>
      </c>
      <c r="G2406" s="61"/>
      <c r="H2406" s="61">
        <v>14500</v>
      </c>
      <c r="I2406" s="61">
        <v>14500</v>
      </c>
      <c r="J2406" s="61">
        <v>14500</v>
      </c>
      <c r="K2406" s="61">
        <v>0</v>
      </c>
      <c r="L2406" s="61">
        <f t="shared" si="1114"/>
        <v>100</v>
      </c>
    </row>
    <row r="2407" spans="1:12" s="24" customFormat="1" ht="15">
      <c r="A2407" s="58" t="s">
        <v>641</v>
      </c>
      <c r="B2407" s="59" t="s">
        <v>941</v>
      </c>
      <c r="C2407" s="59" t="s">
        <v>153</v>
      </c>
      <c r="D2407" s="59" t="s">
        <v>149</v>
      </c>
      <c r="E2407" s="59" t="s">
        <v>642</v>
      </c>
      <c r="F2407" s="59"/>
      <c r="G2407" s="61"/>
      <c r="H2407" s="61">
        <f>H2408</f>
        <v>4402.79</v>
      </c>
      <c r="I2407" s="61">
        <f t="shared" ref="I2407:J2407" si="1132">I2408</f>
        <v>4402.79</v>
      </c>
      <c r="J2407" s="61">
        <f t="shared" si="1132"/>
        <v>4398.3900000000003</v>
      </c>
      <c r="K2407" s="61">
        <v>0</v>
      </c>
      <c r="L2407" s="61">
        <f t="shared" si="1114"/>
        <v>99.900063368909258</v>
      </c>
    </row>
    <row r="2408" spans="1:12" s="24" customFormat="1" ht="15">
      <c r="A2408" s="58" t="s">
        <v>641</v>
      </c>
      <c r="B2408" s="59" t="s">
        <v>941</v>
      </c>
      <c r="C2408" s="59" t="s">
        <v>153</v>
      </c>
      <c r="D2408" s="59" t="s">
        <v>149</v>
      </c>
      <c r="E2408" s="59" t="s">
        <v>643</v>
      </c>
      <c r="F2408" s="59"/>
      <c r="G2408" s="61"/>
      <c r="H2408" s="61">
        <f>H2409+H2411</f>
        <v>4402.79</v>
      </c>
      <c r="I2408" s="61">
        <f t="shared" ref="I2408:J2408" si="1133">I2409+I2411</f>
        <v>4402.79</v>
      </c>
      <c r="J2408" s="61">
        <f t="shared" si="1133"/>
        <v>4398.3900000000003</v>
      </c>
      <c r="K2408" s="61">
        <v>0</v>
      </c>
      <c r="L2408" s="61">
        <f t="shared" si="1114"/>
        <v>99.900063368909258</v>
      </c>
    </row>
    <row r="2409" spans="1:12" s="24" customFormat="1" ht="15">
      <c r="A2409" s="58" t="s">
        <v>26</v>
      </c>
      <c r="B2409" s="59" t="s">
        <v>941</v>
      </c>
      <c r="C2409" s="59" t="s">
        <v>153</v>
      </c>
      <c r="D2409" s="59" t="s">
        <v>149</v>
      </c>
      <c r="E2409" s="59" t="s">
        <v>643</v>
      </c>
      <c r="F2409" s="59">
        <v>500</v>
      </c>
      <c r="G2409" s="61"/>
      <c r="H2409" s="61">
        <f>H2410</f>
        <v>608.24</v>
      </c>
      <c r="I2409" s="61">
        <f t="shared" ref="I2409:J2409" si="1134">I2410</f>
        <v>608.24</v>
      </c>
      <c r="J2409" s="61">
        <f t="shared" si="1134"/>
        <v>608.24</v>
      </c>
      <c r="K2409" s="61">
        <v>0</v>
      </c>
      <c r="L2409" s="61">
        <f t="shared" si="1114"/>
        <v>100</v>
      </c>
    </row>
    <row r="2410" spans="1:12" s="24" customFormat="1" ht="15">
      <c r="A2410" s="58" t="s">
        <v>202</v>
      </c>
      <c r="B2410" s="59" t="s">
        <v>941</v>
      </c>
      <c r="C2410" s="59" t="s">
        <v>153</v>
      </c>
      <c r="D2410" s="59" t="s">
        <v>149</v>
      </c>
      <c r="E2410" s="59" t="s">
        <v>643</v>
      </c>
      <c r="F2410" s="59">
        <v>540</v>
      </c>
      <c r="G2410" s="61"/>
      <c r="H2410" s="61">
        <v>608.24</v>
      </c>
      <c r="I2410" s="61">
        <v>608.24</v>
      </c>
      <c r="J2410" s="61">
        <v>608.24</v>
      </c>
      <c r="K2410" s="61">
        <v>0</v>
      </c>
      <c r="L2410" s="61">
        <f t="shared" si="1114"/>
        <v>100</v>
      </c>
    </row>
    <row r="2411" spans="1:12" s="24" customFormat="1" ht="30">
      <c r="A2411" s="58" t="s">
        <v>82</v>
      </c>
      <c r="B2411" s="59" t="s">
        <v>941</v>
      </c>
      <c r="C2411" s="59" t="s">
        <v>153</v>
      </c>
      <c r="D2411" s="59" t="s">
        <v>149</v>
      </c>
      <c r="E2411" s="59" t="s">
        <v>643</v>
      </c>
      <c r="F2411" s="59">
        <v>600</v>
      </c>
      <c r="G2411" s="61"/>
      <c r="H2411" s="61">
        <f>H2412+H2413</f>
        <v>3794.5499999999997</v>
      </c>
      <c r="I2411" s="61">
        <f t="shared" ref="I2411:J2411" si="1135">I2412+I2413</f>
        <v>3794.5499999999997</v>
      </c>
      <c r="J2411" s="61">
        <f t="shared" si="1135"/>
        <v>3790.15</v>
      </c>
      <c r="K2411" s="61">
        <v>0</v>
      </c>
      <c r="L2411" s="61">
        <f t="shared" si="1114"/>
        <v>99.884044221317424</v>
      </c>
    </row>
    <row r="2412" spans="1:12" s="24" customFormat="1" ht="15">
      <c r="A2412" s="58" t="s">
        <v>84</v>
      </c>
      <c r="B2412" s="59" t="s">
        <v>941</v>
      </c>
      <c r="C2412" s="59" t="s">
        <v>153</v>
      </c>
      <c r="D2412" s="59" t="s">
        <v>149</v>
      </c>
      <c r="E2412" s="59" t="s">
        <v>643</v>
      </c>
      <c r="F2412" s="59">
        <v>620</v>
      </c>
      <c r="G2412" s="61"/>
      <c r="H2412" s="61">
        <v>3004.2</v>
      </c>
      <c r="I2412" s="61">
        <v>3004.2</v>
      </c>
      <c r="J2412" s="61">
        <v>2999.8</v>
      </c>
      <c r="K2412" s="61">
        <v>0</v>
      </c>
      <c r="L2412" s="61">
        <f t="shared" si="1114"/>
        <v>99.8535383796019</v>
      </c>
    </row>
    <row r="2413" spans="1:12" s="24" customFormat="1" ht="30">
      <c r="A2413" s="58" t="s">
        <v>196</v>
      </c>
      <c r="B2413" s="59" t="s">
        <v>941</v>
      </c>
      <c r="C2413" s="59" t="s">
        <v>153</v>
      </c>
      <c r="D2413" s="59" t="s">
        <v>149</v>
      </c>
      <c r="E2413" s="59" t="s">
        <v>643</v>
      </c>
      <c r="F2413" s="59">
        <v>630</v>
      </c>
      <c r="G2413" s="61"/>
      <c r="H2413" s="61">
        <v>790.35</v>
      </c>
      <c r="I2413" s="61">
        <v>790.35</v>
      </c>
      <c r="J2413" s="61">
        <v>790.35</v>
      </c>
      <c r="K2413" s="61">
        <v>0</v>
      </c>
      <c r="L2413" s="61">
        <f t="shared" si="1114"/>
        <v>100</v>
      </c>
    </row>
    <row r="2414" spans="1:12" s="24" customFormat="1" ht="15">
      <c r="A2414" s="58"/>
      <c r="B2414" s="59"/>
      <c r="C2414" s="59"/>
      <c r="D2414" s="59"/>
      <c r="E2414" s="59"/>
      <c r="F2414" s="59"/>
      <c r="G2414" s="61"/>
      <c r="H2414" s="61"/>
      <c r="I2414" s="61"/>
      <c r="J2414" s="61"/>
      <c r="K2414" s="61"/>
      <c r="L2414" s="61"/>
    </row>
    <row r="2415" spans="1:12" ht="28.5">
      <c r="A2415" s="69" t="s">
        <v>957</v>
      </c>
      <c r="B2415" s="70" t="s">
        <v>69</v>
      </c>
      <c r="C2415" s="60" t="s">
        <v>0</v>
      </c>
      <c r="D2415" s="60" t="s">
        <v>0</v>
      </c>
      <c r="E2415" s="60" t="s">
        <v>0</v>
      </c>
      <c r="F2415" s="60" t="s">
        <v>0</v>
      </c>
      <c r="G2415" s="71">
        <v>13605</v>
      </c>
      <c r="H2415" s="71">
        <f>H2416</f>
        <v>13605</v>
      </c>
      <c r="I2415" s="71">
        <f t="shared" ref="I2415:J2418" si="1136">I2416</f>
        <v>13605</v>
      </c>
      <c r="J2415" s="71">
        <f t="shared" si="1136"/>
        <v>13602.197480000001</v>
      </c>
      <c r="K2415" s="71">
        <f t="shared" si="1113"/>
        <v>99.979400808526293</v>
      </c>
      <c r="L2415" s="71">
        <f t="shared" si="1114"/>
        <v>99.979400808526293</v>
      </c>
    </row>
    <row r="2416" spans="1:12" ht="15">
      <c r="A2416" s="58" t="s">
        <v>16</v>
      </c>
      <c r="B2416" s="59" t="s">
        <v>69</v>
      </c>
      <c r="C2416" s="59" t="s">
        <v>17</v>
      </c>
      <c r="D2416" s="60" t="s">
        <v>0</v>
      </c>
      <c r="E2416" s="60" t="s">
        <v>0</v>
      </c>
      <c r="F2416" s="60" t="s">
        <v>0</v>
      </c>
      <c r="G2416" s="61">
        <v>13605</v>
      </c>
      <c r="H2416" s="61">
        <f>H2417</f>
        <v>13605</v>
      </c>
      <c r="I2416" s="61">
        <f t="shared" si="1136"/>
        <v>13605</v>
      </c>
      <c r="J2416" s="61">
        <f t="shared" si="1136"/>
        <v>13602.197480000001</v>
      </c>
      <c r="K2416" s="61">
        <f t="shared" si="1113"/>
        <v>99.979400808526293</v>
      </c>
      <c r="L2416" s="61">
        <f t="shared" si="1114"/>
        <v>99.979400808526293</v>
      </c>
    </row>
    <row r="2417" spans="1:12" ht="15">
      <c r="A2417" s="58" t="s">
        <v>361</v>
      </c>
      <c r="B2417" s="59" t="s">
        <v>69</v>
      </c>
      <c r="C2417" s="59" t="s">
        <v>17</v>
      </c>
      <c r="D2417" s="59" t="s">
        <v>362</v>
      </c>
      <c r="E2417" s="60" t="s">
        <v>0</v>
      </c>
      <c r="F2417" s="60" t="s">
        <v>0</v>
      </c>
      <c r="G2417" s="61">
        <v>13605</v>
      </c>
      <c r="H2417" s="61">
        <f>H2418</f>
        <v>13605</v>
      </c>
      <c r="I2417" s="61">
        <f t="shared" si="1136"/>
        <v>13605</v>
      </c>
      <c r="J2417" s="61">
        <f t="shared" si="1136"/>
        <v>13602.197480000001</v>
      </c>
      <c r="K2417" s="61">
        <f t="shared" si="1113"/>
        <v>99.979400808526293</v>
      </c>
      <c r="L2417" s="61">
        <f t="shared" si="1114"/>
        <v>99.979400808526293</v>
      </c>
    </row>
    <row r="2418" spans="1:12" ht="30">
      <c r="A2418" s="58" t="s">
        <v>958</v>
      </c>
      <c r="B2418" s="59" t="s">
        <v>69</v>
      </c>
      <c r="C2418" s="59" t="s">
        <v>17</v>
      </c>
      <c r="D2418" s="59" t="s">
        <v>362</v>
      </c>
      <c r="E2418" s="59" t="s">
        <v>959</v>
      </c>
      <c r="F2418" s="60" t="s">
        <v>0</v>
      </c>
      <c r="G2418" s="61">
        <v>13605</v>
      </c>
      <c r="H2418" s="61">
        <f>H2419</f>
        <v>13605</v>
      </c>
      <c r="I2418" s="61">
        <f t="shared" si="1136"/>
        <v>13605</v>
      </c>
      <c r="J2418" s="61">
        <f t="shared" si="1136"/>
        <v>13602.197480000001</v>
      </c>
      <c r="K2418" s="61">
        <f t="shared" si="1113"/>
        <v>99.979400808526293</v>
      </c>
      <c r="L2418" s="61">
        <f t="shared" si="1114"/>
        <v>99.979400808526293</v>
      </c>
    </row>
    <row r="2419" spans="1:12" ht="30">
      <c r="A2419" s="58" t="s">
        <v>58</v>
      </c>
      <c r="B2419" s="59" t="s">
        <v>69</v>
      </c>
      <c r="C2419" s="59" t="s">
        <v>17</v>
      </c>
      <c r="D2419" s="59" t="s">
        <v>362</v>
      </c>
      <c r="E2419" s="59" t="s">
        <v>960</v>
      </c>
      <c r="F2419" s="60" t="s">
        <v>0</v>
      </c>
      <c r="G2419" s="61">
        <v>13605</v>
      </c>
      <c r="H2419" s="61">
        <f>H2420+H2422+H2424</f>
        <v>13605</v>
      </c>
      <c r="I2419" s="61">
        <f t="shared" ref="I2419:J2419" si="1137">I2420+I2422+I2424</f>
        <v>13605</v>
      </c>
      <c r="J2419" s="61">
        <f t="shared" si="1137"/>
        <v>13602.197480000001</v>
      </c>
      <c r="K2419" s="61">
        <f t="shared" si="1113"/>
        <v>99.979400808526293</v>
      </c>
      <c r="L2419" s="61">
        <f t="shared" si="1114"/>
        <v>99.979400808526293</v>
      </c>
    </row>
    <row r="2420" spans="1:12" ht="60">
      <c r="A2420" s="58" t="s">
        <v>60</v>
      </c>
      <c r="B2420" s="59" t="s">
        <v>69</v>
      </c>
      <c r="C2420" s="59" t="s">
        <v>17</v>
      </c>
      <c r="D2420" s="59" t="s">
        <v>362</v>
      </c>
      <c r="E2420" s="59" t="s">
        <v>960</v>
      </c>
      <c r="F2420" s="59" t="s">
        <v>61</v>
      </c>
      <c r="G2420" s="61">
        <v>12749.3</v>
      </c>
      <c r="H2420" s="61">
        <f>H2421</f>
        <v>12749.3</v>
      </c>
      <c r="I2420" s="61">
        <f t="shared" ref="I2420:J2420" si="1138">I2421</f>
        <v>12749.3</v>
      </c>
      <c r="J2420" s="61">
        <f t="shared" si="1138"/>
        <v>12747.17548</v>
      </c>
      <c r="K2420" s="61">
        <f t="shared" si="1113"/>
        <v>99.983336183163004</v>
      </c>
      <c r="L2420" s="61">
        <f t="shared" si="1114"/>
        <v>99.983336183163004</v>
      </c>
    </row>
    <row r="2421" spans="1:12" ht="30">
      <c r="A2421" s="58" t="s">
        <v>62</v>
      </c>
      <c r="B2421" s="59" t="s">
        <v>69</v>
      </c>
      <c r="C2421" s="59" t="s">
        <v>17</v>
      </c>
      <c r="D2421" s="59" t="s">
        <v>362</v>
      </c>
      <c r="E2421" s="59" t="s">
        <v>960</v>
      </c>
      <c r="F2421" s="59" t="s">
        <v>63</v>
      </c>
      <c r="G2421" s="61">
        <v>12749.3</v>
      </c>
      <c r="H2421" s="61">
        <f>9767.4+402.8+2579.1</f>
        <v>12749.3</v>
      </c>
      <c r="I2421" s="61">
        <f>9767.4+402.8+2579.1</f>
        <v>12749.3</v>
      </c>
      <c r="J2421" s="61">
        <f>9767.4+401.9572+2577.81828</f>
        <v>12747.17548</v>
      </c>
      <c r="K2421" s="61">
        <f t="shared" si="1113"/>
        <v>99.983336183163004</v>
      </c>
      <c r="L2421" s="61">
        <f t="shared" si="1114"/>
        <v>99.983336183163004</v>
      </c>
    </row>
    <row r="2422" spans="1:12" ht="30">
      <c r="A2422" s="58" t="s">
        <v>64</v>
      </c>
      <c r="B2422" s="59" t="s">
        <v>69</v>
      </c>
      <c r="C2422" s="59" t="s">
        <v>17</v>
      </c>
      <c r="D2422" s="59" t="s">
        <v>362</v>
      </c>
      <c r="E2422" s="59" t="s">
        <v>960</v>
      </c>
      <c r="F2422" s="59" t="s">
        <v>65</v>
      </c>
      <c r="G2422" s="61">
        <v>854.7</v>
      </c>
      <c r="H2422" s="61">
        <f>H2423</f>
        <v>854.7</v>
      </c>
      <c r="I2422" s="61">
        <f t="shared" ref="I2422:J2422" si="1139">I2423</f>
        <v>854.7</v>
      </c>
      <c r="J2422" s="61">
        <f t="shared" si="1139"/>
        <v>854.7</v>
      </c>
      <c r="K2422" s="61">
        <f t="shared" si="1113"/>
        <v>100</v>
      </c>
      <c r="L2422" s="61">
        <f t="shared" si="1114"/>
        <v>100</v>
      </c>
    </row>
    <row r="2423" spans="1:12" ht="30">
      <c r="A2423" s="58" t="s">
        <v>66</v>
      </c>
      <c r="B2423" s="59" t="s">
        <v>69</v>
      </c>
      <c r="C2423" s="59" t="s">
        <v>17</v>
      </c>
      <c r="D2423" s="59" t="s">
        <v>362</v>
      </c>
      <c r="E2423" s="59" t="s">
        <v>960</v>
      </c>
      <c r="F2423" s="59" t="s">
        <v>67</v>
      </c>
      <c r="G2423" s="61">
        <v>854.7</v>
      </c>
      <c r="H2423" s="61">
        <v>854.7</v>
      </c>
      <c r="I2423" s="61">
        <v>854.7</v>
      </c>
      <c r="J2423" s="61">
        <v>854.7</v>
      </c>
      <c r="K2423" s="61">
        <f t="shared" si="1113"/>
        <v>100</v>
      </c>
      <c r="L2423" s="61">
        <f t="shared" si="1114"/>
        <v>100</v>
      </c>
    </row>
    <row r="2424" spans="1:12" ht="15">
      <c r="A2424" s="58" t="s">
        <v>72</v>
      </c>
      <c r="B2424" s="59" t="s">
        <v>69</v>
      </c>
      <c r="C2424" s="59" t="s">
        <v>17</v>
      </c>
      <c r="D2424" s="59" t="s">
        <v>362</v>
      </c>
      <c r="E2424" s="59" t="s">
        <v>960</v>
      </c>
      <c r="F2424" s="59" t="s">
        <v>73</v>
      </c>
      <c r="G2424" s="61">
        <v>1</v>
      </c>
      <c r="H2424" s="61">
        <f>H2425</f>
        <v>1</v>
      </c>
      <c r="I2424" s="61">
        <f t="shared" ref="I2424:J2424" si="1140">I2425</f>
        <v>1</v>
      </c>
      <c r="J2424" s="61">
        <f t="shared" si="1140"/>
        <v>0.32200000000000001</v>
      </c>
      <c r="K2424" s="61">
        <f t="shared" si="1113"/>
        <v>32.200000000000003</v>
      </c>
      <c r="L2424" s="61">
        <f t="shared" si="1114"/>
        <v>32.200000000000003</v>
      </c>
    </row>
    <row r="2425" spans="1:12" ht="15">
      <c r="A2425" s="58" t="s">
        <v>74</v>
      </c>
      <c r="B2425" s="59" t="s">
        <v>69</v>
      </c>
      <c r="C2425" s="59" t="s">
        <v>17</v>
      </c>
      <c r="D2425" s="59" t="s">
        <v>362</v>
      </c>
      <c r="E2425" s="59" t="s">
        <v>960</v>
      </c>
      <c r="F2425" s="59" t="s">
        <v>75</v>
      </c>
      <c r="G2425" s="61">
        <v>1</v>
      </c>
      <c r="H2425" s="61">
        <v>1</v>
      </c>
      <c r="I2425" s="61">
        <v>1</v>
      </c>
      <c r="J2425" s="61">
        <v>0.32200000000000001</v>
      </c>
      <c r="K2425" s="61">
        <f t="shared" si="1113"/>
        <v>32.200000000000003</v>
      </c>
      <c r="L2425" s="61">
        <f t="shared" si="1114"/>
        <v>32.200000000000003</v>
      </c>
    </row>
    <row r="2426" spans="1:12" ht="15">
      <c r="A2426" s="66" t="s">
        <v>0</v>
      </c>
      <c r="B2426" s="67" t="s">
        <v>0</v>
      </c>
      <c r="C2426" s="60" t="s">
        <v>0</v>
      </c>
      <c r="D2426" s="60" t="s">
        <v>0</v>
      </c>
      <c r="E2426" s="60" t="s">
        <v>0</v>
      </c>
      <c r="F2426" s="60" t="s">
        <v>0</v>
      </c>
      <c r="G2426" s="68" t="s">
        <v>0</v>
      </c>
      <c r="H2426" s="68"/>
      <c r="I2426" s="68"/>
      <c r="J2426" s="68"/>
      <c r="K2426" s="68"/>
      <c r="L2426" s="68"/>
    </row>
    <row r="2427" spans="1:12" ht="42.75">
      <c r="A2427" s="69" t="s">
        <v>961</v>
      </c>
      <c r="B2427" s="70" t="s">
        <v>962</v>
      </c>
      <c r="C2427" s="60" t="s">
        <v>0</v>
      </c>
      <c r="D2427" s="60" t="s">
        <v>0</v>
      </c>
      <c r="E2427" s="60" t="s">
        <v>0</v>
      </c>
      <c r="F2427" s="60" t="s">
        <v>0</v>
      </c>
      <c r="G2427" s="71">
        <v>682960.5</v>
      </c>
      <c r="H2427" s="71">
        <f>H2428+H2552+H2590+H2541</f>
        <v>870043.01355999999</v>
      </c>
      <c r="I2427" s="71">
        <f t="shared" ref="I2427:J2427" si="1141">I2428+I2552+I2590+I2541</f>
        <v>868704.51299999992</v>
      </c>
      <c r="J2427" s="71">
        <f t="shared" si="1141"/>
        <v>841796.52518999996</v>
      </c>
      <c r="K2427" s="71">
        <f t="shared" si="1113"/>
        <v>123.25698560751317</v>
      </c>
      <c r="L2427" s="71">
        <f t="shared" si="1114"/>
        <v>96.753437711726178</v>
      </c>
    </row>
    <row r="2428" spans="1:12" ht="15">
      <c r="A2428" s="58" t="s">
        <v>16</v>
      </c>
      <c r="B2428" s="59" t="s">
        <v>962</v>
      </c>
      <c r="C2428" s="59" t="s">
        <v>17</v>
      </c>
      <c r="D2428" s="60" t="s">
        <v>0</v>
      </c>
      <c r="E2428" s="60" t="s">
        <v>0</v>
      </c>
      <c r="F2428" s="60" t="s">
        <v>0</v>
      </c>
      <c r="G2428" s="61">
        <v>497957.4</v>
      </c>
      <c r="H2428" s="61">
        <f>H2429+H2449+H2471+H2435</f>
        <v>562648.32981999998</v>
      </c>
      <c r="I2428" s="61">
        <f t="shared" ref="I2428:J2428" si="1142">I2429+I2449+I2471+I2435</f>
        <v>561309.82925999991</v>
      </c>
      <c r="J2428" s="61">
        <f t="shared" si="1142"/>
        <v>558147.43603999994</v>
      </c>
      <c r="K2428" s="61">
        <f t="shared" si="1113"/>
        <v>112.08738659973723</v>
      </c>
      <c r="L2428" s="61">
        <f t="shared" si="1114"/>
        <v>99.200052050018542</v>
      </c>
    </row>
    <row r="2429" spans="1:12" ht="30">
      <c r="A2429" s="58" t="s">
        <v>963</v>
      </c>
      <c r="B2429" s="59" t="s">
        <v>962</v>
      </c>
      <c r="C2429" s="59" t="s">
        <v>17</v>
      </c>
      <c r="D2429" s="59" t="s">
        <v>106</v>
      </c>
      <c r="E2429" s="60" t="s">
        <v>0</v>
      </c>
      <c r="F2429" s="60" t="s">
        <v>0</v>
      </c>
      <c r="G2429" s="61">
        <v>4310.5</v>
      </c>
      <c r="H2429" s="61">
        <f>H2430</f>
        <v>4310.5</v>
      </c>
      <c r="I2429" s="61">
        <f t="shared" ref="I2429:J2433" si="1143">I2430</f>
        <v>4310.5</v>
      </c>
      <c r="J2429" s="61">
        <f t="shared" si="1143"/>
        <v>4310.3015500000001</v>
      </c>
      <c r="K2429" s="61">
        <f t="shared" si="1113"/>
        <v>99.995396125739475</v>
      </c>
      <c r="L2429" s="61">
        <f t="shared" si="1114"/>
        <v>99.995396125739475</v>
      </c>
    </row>
    <row r="2430" spans="1:12" ht="45">
      <c r="A2430" s="58" t="s">
        <v>964</v>
      </c>
      <c r="B2430" s="59" t="s">
        <v>962</v>
      </c>
      <c r="C2430" s="59" t="s">
        <v>17</v>
      </c>
      <c r="D2430" s="59" t="s">
        <v>106</v>
      </c>
      <c r="E2430" s="59" t="s">
        <v>965</v>
      </c>
      <c r="F2430" s="60" t="s">
        <v>0</v>
      </c>
      <c r="G2430" s="61">
        <v>4310.5</v>
      </c>
      <c r="H2430" s="61">
        <f>H2431</f>
        <v>4310.5</v>
      </c>
      <c r="I2430" s="61">
        <f t="shared" si="1143"/>
        <v>4310.5</v>
      </c>
      <c r="J2430" s="61">
        <f t="shared" si="1143"/>
        <v>4310.3015500000001</v>
      </c>
      <c r="K2430" s="61">
        <f t="shared" si="1113"/>
        <v>99.995396125739475</v>
      </c>
      <c r="L2430" s="61">
        <f t="shared" si="1114"/>
        <v>99.995396125739475</v>
      </c>
    </row>
    <row r="2431" spans="1:12" ht="15">
      <c r="A2431" s="58" t="s">
        <v>966</v>
      </c>
      <c r="B2431" s="59" t="s">
        <v>962</v>
      </c>
      <c r="C2431" s="59" t="s">
        <v>17</v>
      </c>
      <c r="D2431" s="59" t="s">
        <v>106</v>
      </c>
      <c r="E2431" s="59" t="s">
        <v>967</v>
      </c>
      <c r="F2431" s="60" t="s">
        <v>0</v>
      </c>
      <c r="G2431" s="61">
        <v>4310.5</v>
      </c>
      <c r="H2431" s="61">
        <f>H2432</f>
        <v>4310.5</v>
      </c>
      <c r="I2431" s="61">
        <f t="shared" si="1143"/>
        <v>4310.5</v>
      </c>
      <c r="J2431" s="61">
        <f t="shared" si="1143"/>
        <v>4310.3015500000001</v>
      </c>
      <c r="K2431" s="61">
        <f t="shared" si="1113"/>
        <v>99.995396125739475</v>
      </c>
      <c r="L2431" s="61">
        <f t="shared" si="1114"/>
        <v>99.995396125739475</v>
      </c>
    </row>
    <row r="2432" spans="1:12" ht="30">
      <c r="A2432" s="58" t="s">
        <v>58</v>
      </c>
      <c r="B2432" s="59" t="s">
        <v>962</v>
      </c>
      <c r="C2432" s="59" t="s">
        <v>17</v>
      </c>
      <c r="D2432" s="59" t="s">
        <v>106</v>
      </c>
      <c r="E2432" s="59" t="s">
        <v>968</v>
      </c>
      <c r="F2432" s="60" t="s">
        <v>0</v>
      </c>
      <c r="G2432" s="61">
        <v>4310.5</v>
      </c>
      <c r="H2432" s="61">
        <f>H2433</f>
        <v>4310.5</v>
      </c>
      <c r="I2432" s="61">
        <f t="shared" si="1143"/>
        <v>4310.5</v>
      </c>
      <c r="J2432" s="61">
        <f t="shared" si="1143"/>
        <v>4310.3015500000001</v>
      </c>
      <c r="K2432" s="61">
        <f t="shared" si="1113"/>
        <v>99.995396125739475</v>
      </c>
      <c r="L2432" s="61">
        <f t="shared" si="1114"/>
        <v>99.995396125739475</v>
      </c>
    </row>
    <row r="2433" spans="1:12" ht="60">
      <c r="A2433" s="58" t="s">
        <v>60</v>
      </c>
      <c r="B2433" s="59" t="s">
        <v>962</v>
      </c>
      <c r="C2433" s="59" t="s">
        <v>17</v>
      </c>
      <c r="D2433" s="59" t="s">
        <v>106</v>
      </c>
      <c r="E2433" s="59" t="s">
        <v>968</v>
      </c>
      <c r="F2433" s="59" t="s">
        <v>61</v>
      </c>
      <c r="G2433" s="61">
        <v>4310.5</v>
      </c>
      <c r="H2433" s="61">
        <f>H2434</f>
        <v>4310.5</v>
      </c>
      <c r="I2433" s="61">
        <f t="shared" si="1143"/>
        <v>4310.5</v>
      </c>
      <c r="J2433" s="61">
        <f t="shared" si="1143"/>
        <v>4310.3015500000001</v>
      </c>
      <c r="K2433" s="61">
        <f t="shared" si="1113"/>
        <v>99.995396125739475</v>
      </c>
      <c r="L2433" s="61">
        <f t="shared" si="1114"/>
        <v>99.995396125739475</v>
      </c>
    </row>
    <row r="2434" spans="1:12" ht="30">
      <c r="A2434" s="58" t="s">
        <v>62</v>
      </c>
      <c r="B2434" s="59" t="s">
        <v>962</v>
      </c>
      <c r="C2434" s="59" t="s">
        <v>17</v>
      </c>
      <c r="D2434" s="59" t="s">
        <v>106</v>
      </c>
      <c r="E2434" s="59" t="s">
        <v>968</v>
      </c>
      <c r="F2434" s="59" t="s">
        <v>63</v>
      </c>
      <c r="G2434" s="61">
        <v>4310.5</v>
      </c>
      <c r="H2434" s="61">
        <v>4310.5</v>
      </c>
      <c r="I2434" s="61">
        <v>4310.5</v>
      </c>
      <c r="J2434" s="61">
        <v>4310.3015500000001</v>
      </c>
      <c r="K2434" s="61">
        <f t="shared" si="1113"/>
        <v>99.995396125739475</v>
      </c>
      <c r="L2434" s="61">
        <f t="shared" si="1114"/>
        <v>99.995396125739475</v>
      </c>
    </row>
    <row r="2435" spans="1:12" s="25" customFormat="1" ht="44.25" customHeight="1">
      <c r="A2435" s="58" t="s">
        <v>1043</v>
      </c>
      <c r="B2435" s="59" t="s">
        <v>962</v>
      </c>
      <c r="C2435" s="59" t="s">
        <v>17</v>
      </c>
      <c r="D2435" s="72" t="s">
        <v>149</v>
      </c>
      <c r="E2435" s="59"/>
      <c r="F2435" s="59"/>
      <c r="G2435" s="61"/>
      <c r="H2435" s="61">
        <f>H2436</f>
        <v>12248.255550000002</v>
      </c>
      <c r="I2435" s="61">
        <f t="shared" ref="I2435:J2435" si="1144">I2436</f>
        <v>12248.255550000002</v>
      </c>
      <c r="J2435" s="61">
        <f t="shared" si="1144"/>
        <v>12248.255550000002</v>
      </c>
      <c r="K2435" s="61">
        <v>0</v>
      </c>
      <c r="L2435" s="61">
        <f t="shared" si="1114"/>
        <v>100</v>
      </c>
    </row>
    <row r="2436" spans="1:12" s="25" customFormat="1" ht="43.5" customHeight="1">
      <c r="A2436" s="58" t="s">
        <v>1244</v>
      </c>
      <c r="B2436" s="59" t="s">
        <v>962</v>
      </c>
      <c r="C2436" s="59" t="s">
        <v>17</v>
      </c>
      <c r="D2436" s="72" t="s">
        <v>149</v>
      </c>
      <c r="E2436" s="59" t="s">
        <v>1238</v>
      </c>
      <c r="F2436" s="59"/>
      <c r="G2436" s="61"/>
      <c r="H2436" s="61">
        <f>H2437+H2443</f>
        <v>12248.255550000002</v>
      </c>
      <c r="I2436" s="61">
        <f t="shared" ref="I2436:J2436" si="1145">I2437+I2443</f>
        <v>12248.255550000002</v>
      </c>
      <c r="J2436" s="61">
        <f t="shared" si="1145"/>
        <v>12248.255550000002</v>
      </c>
      <c r="K2436" s="61">
        <v>0</v>
      </c>
      <c r="L2436" s="61">
        <f t="shared" si="1114"/>
        <v>100</v>
      </c>
    </row>
    <row r="2437" spans="1:12" s="25" customFormat="1" ht="15">
      <c r="A2437" s="58" t="s">
        <v>1245</v>
      </c>
      <c r="B2437" s="59">
        <v>301</v>
      </c>
      <c r="C2437" s="59" t="s">
        <v>17</v>
      </c>
      <c r="D2437" s="72" t="s">
        <v>149</v>
      </c>
      <c r="E2437" s="59" t="s">
        <v>1237</v>
      </c>
      <c r="F2437" s="59"/>
      <c r="G2437" s="61"/>
      <c r="H2437" s="61">
        <f>H2438</f>
        <v>8050.8550300000006</v>
      </c>
      <c r="I2437" s="61">
        <f t="shared" ref="I2437:J2437" si="1146">I2438</f>
        <v>8050.8550300000006</v>
      </c>
      <c r="J2437" s="61">
        <f t="shared" si="1146"/>
        <v>8050.8550300000006</v>
      </c>
      <c r="K2437" s="61">
        <v>0</v>
      </c>
      <c r="L2437" s="61">
        <f t="shared" si="1114"/>
        <v>100</v>
      </c>
    </row>
    <row r="2438" spans="1:12" s="25" customFormat="1" ht="30">
      <c r="A2438" s="64" t="s">
        <v>1242</v>
      </c>
      <c r="B2438" s="59" t="s">
        <v>962</v>
      </c>
      <c r="C2438" s="59" t="s">
        <v>17</v>
      </c>
      <c r="D2438" s="72" t="s">
        <v>149</v>
      </c>
      <c r="E2438" s="59" t="s">
        <v>1239</v>
      </c>
      <c r="F2438" s="59"/>
      <c r="G2438" s="61"/>
      <c r="H2438" s="61">
        <f>H2439+H2441</f>
        <v>8050.8550300000006</v>
      </c>
      <c r="I2438" s="61">
        <f t="shared" ref="I2438:J2438" si="1147">I2439+I2441</f>
        <v>8050.8550300000006</v>
      </c>
      <c r="J2438" s="61">
        <f t="shared" si="1147"/>
        <v>8050.8550300000006</v>
      </c>
      <c r="K2438" s="61">
        <v>0</v>
      </c>
      <c r="L2438" s="61">
        <f t="shared" si="1114"/>
        <v>100</v>
      </c>
    </row>
    <row r="2439" spans="1:12" s="25" customFormat="1" ht="60">
      <c r="A2439" s="58" t="s">
        <v>60</v>
      </c>
      <c r="B2439" s="59" t="s">
        <v>962</v>
      </c>
      <c r="C2439" s="59" t="s">
        <v>17</v>
      </c>
      <c r="D2439" s="72" t="s">
        <v>149</v>
      </c>
      <c r="E2439" s="59" t="s">
        <v>1239</v>
      </c>
      <c r="F2439" s="59">
        <v>100</v>
      </c>
      <c r="G2439" s="61"/>
      <c r="H2439" s="61">
        <f>H2440</f>
        <v>7462.0287100000005</v>
      </c>
      <c r="I2439" s="61">
        <f t="shared" ref="I2439:J2439" si="1148">I2440</f>
        <v>7462.0287100000005</v>
      </c>
      <c r="J2439" s="61">
        <f t="shared" si="1148"/>
        <v>7462.0287100000005</v>
      </c>
      <c r="K2439" s="61">
        <v>0</v>
      </c>
      <c r="L2439" s="61">
        <f t="shared" si="1114"/>
        <v>100</v>
      </c>
    </row>
    <row r="2440" spans="1:12" s="25" customFormat="1" ht="30">
      <c r="A2440" s="58" t="s">
        <v>62</v>
      </c>
      <c r="B2440" s="59" t="s">
        <v>962</v>
      </c>
      <c r="C2440" s="59" t="s">
        <v>17</v>
      </c>
      <c r="D2440" s="72" t="s">
        <v>149</v>
      </c>
      <c r="E2440" s="59" t="s">
        <v>1239</v>
      </c>
      <c r="F2440" s="59">
        <v>120</v>
      </c>
      <c r="G2440" s="61"/>
      <c r="H2440" s="61">
        <f>5589.21802+255.3247+1617.48599</f>
        <v>7462.0287100000005</v>
      </c>
      <c r="I2440" s="61">
        <f t="shared" ref="I2440:J2440" si="1149">5589.21802+255.3247+1617.48599</f>
        <v>7462.0287100000005</v>
      </c>
      <c r="J2440" s="61">
        <f t="shared" si="1149"/>
        <v>7462.0287100000005</v>
      </c>
      <c r="K2440" s="61">
        <v>0</v>
      </c>
      <c r="L2440" s="61">
        <f t="shared" si="1114"/>
        <v>100</v>
      </c>
    </row>
    <row r="2441" spans="1:12" s="25" customFormat="1" ht="30">
      <c r="A2441" s="58" t="s">
        <v>64</v>
      </c>
      <c r="B2441" s="59" t="s">
        <v>962</v>
      </c>
      <c r="C2441" s="59" t="s">
        <v>17</v>
      </c>
      <c r="D2441" s="72" t="s">
        <v>149</v>
      </c>
      <c r="E2441" s="59" t="s">
        <v>1239</v>
      </c>
      <c r="F2441" s="59">
        <v>200</v>
      </c>
      <c r="G2441" s="61"/>
      <c r="H2441" s="61">
        <f>H2442</f>
        <v>588.82632000000001</v>
      </c>
      <c r="I2441" s="61">
        <f t="shared" ref="I2441:J2441" si="1150">I2442</f>
        <v>588.82632000000001</v>
      </c>
      <c r="J2441" s="61">
        <f t="shared" si="1150"/>
        <v>588.82632000000001</v>
      </c>
      <c r="K2441" s="61">
        <v>0</v>
      </c>
      <c r="L2441" s="61">
        <f t="shared" si="1114"/>
        <v>100</v>
      </c>
    </row>
    <row r="2442" spans="1:12" s="25" customFormat="1" ht="30.75" customHeight="1">
      <c r="A2442" s="58" t="s">
        <v>66</v>
      </c>
      <c r="B2442" s="59" t="s">
        <v>962</v>
      </c>
      <c r="C2442" s="59" t="s">
        <v>17</v>
      </c>
      <c r="D2442" s="72" t="s">
        <v>149</v>
      </c>
      <c r="E2442" s="59" t="s">
        <v>1239</v>
      </c>
      <c r="F2442" s="59">
        <v>240</v>
      </c>
      <c r="G2442" s="61"/>
      <c r="H2442" s="61">
        <v>588.82632000000001</v>
      </c>
      <c r="I2442" s="61">
        <v>588.82632000000001</v>
      </c>
      <c r="J2442" s="61">
        <v>588.82632000000001</v>
      </c>
      <c r="K2442" s="61">
        <v>0</v>
      </c>
      <c r="L2442" s="61">
        <f t="shared" si="1114"/>
        <v>100</v>
      </c>
    </row>
    <row r="2443" spans="1:12" s="25" customFormat="1" ht="30.75" customHeight="1">
      <c r="A2443" s="58" t="s">
        <v>1246</v>
      </c>
      <c r="B2443" s="59" t="s">
        <v>962</v>
      </c>
      <c r="C2443" s="59" t="s">
        <v>17</v>
      </c>
      <c r="D2443" s="72" t="s">
        <v>149</v>
      </c>
      <c r="E2443" s="59" t="s">
        <v>1240</v>
      </c>
      <c r="F2443" s="59"/>
      <c r="G2443" s="61"/>
      <c r="H2443" s="61">
        <f>H2444</f>
        <v>4197.4005200000001</v>
      </c>
      <c r="I2443" s="61">
        <f t="shared" ref="I2443:J2443" si="1151">I2444</f>
        <v>4197.4005200000001</v>
      </c>
      <c r="J2443" s="61">
        <f t="shared" si="1151"/>
        <v>4197.4005200000001</v>
      </c>
      <c r="K2443" s="61">
        <v>0</v>
      </c>
      <c r="L2443" s="61">
        <f t="shared" si="1114"/>
        <v>100</v>
      </c>
    </row>
    <row r="2444" spans="1:12" s="25" customFormat="1" ht="30">
      <c r="A2444" s="58" t="s">
        <v>1243</v>
      </c>
      <c r="B2444" s="59" t="s">
        <v>962</v>
      </c>
      <c r="C2444" s="59" t="s">
        <v>17</v>
      </c>
      <c r="D2444" s="72" t="s">
        <v>149</v>
      </c>
      <c r="E2444" s="59" t="s">
        <v>1241</v>
      </c>
      <c r="F2444" s="59"/>
      <c r="G2444" s="61"/>
      <c r="H2444" s="61">
        <f>H2445+H2447</f>
        <v>4197.4005200000001</v>
      </c>
      <c r="I2444" s="61">
        <f t="shared" ref="I2444:J2444" si="1152">I2445+I2447</f>
        <v>4197.4005200000001</v>
      </c>
      <c r="J2444" s="61">
        <f t="shared" si="1152"/>
        <v>4197.4005200000001</v>
      </c>
      <c r="K2444" s="61">
        <v>0</v>
      </c>
      <c r="L2444" s="61">
        <f t="shared" si="1114"/>
        <v>100</v>
      </c>
    </row>
    <row r="2445" spans="1:12" s="25" customFormat="1" ht="60">
      <c r="A2445" s="58" t="s">
        <v>60</v>
      </c>
      <c r="B2445" s="59" t="s">
        <v>962</v>
      </c>
      <c r="C2445" s="59" t="s">
        <v>17</v>
      </c>
      <c r="D2445" s="72" t="s">
        <v>149</v>
      </c>
      <c r="E2445" s="59" t="s">
        <v>1241</v>
      </c>
      <c r="F2445" s="59">
        <v>100</v>
      </c>
      <c r="G2445" s="61"/>
      <c r="H2445" s="61">
        <f>H2446</f>
        <v>3926.2158599999998</v>
      </c>
      <c r="I2445" s="61">
        <f t="shared" ref="I2445:J2445" si="1153">I2446</f>
        <v>3926.2158599999998</v>
      </c>
      <c r="J2445" s="61">
        <f t="shared" si="1153"/>
        <v>3926.2158599999998</v>
      </c>
      <c r="K2445" s="61">
        <v>0</v>
      </c>
      <c r="L2445" s="61">
        <f t="shared" si="1114"/>
        <v>100</v>
      </c>
    </row>
    <row r="2446" spans="1:12" s="25" customFormat="1" ht="30">
      <c r="A2446" s="58" t="s">
        <v>62</v>
      </c>
      <c r="B2446" s="59" t="s">
        <v>962</v>
      </c>
      <c r="C2446" s="59" t="s">
        <v>17</v>
      </c>
      <c r="D2446" s="72" t="s">
        <v>149</v>
      </c>
      <c r="E2446" s="59" t="s">
        <v>1241</v>
      </c>
      <c r="F2446" s="59">
        <v>120</v>
      </c>
      <c r="G2446" s="61"/>
      <c r="H2446" s="61">
        <f>3088.62954+16+821.58632</f>
        <v>3926.2158599999998</v>
      </c>
      <c r="I2446" s="61">
        <f t="shared" ref="I2446:J2446" si="1154">3088.62954+16+821.58632</f>
        <v>3926.2158599999998</v>
      </c>
      <c r="J2446" s="61">
        <f t="shared" si="1154"/>
        <v>3926.2158599999998</v>
      </c>
      <c r="K2446" s="61">
        <v>0</v>
      </c>
      <c r="L2446" s="61">
        <f t="shared" si="1114"/>
        <v>100</v>
      </c>
    </row>
    <row r="2447" spans="1:12" s="25" customFormat="1" ht="30">
      <c r="A2447" s="58" t="s">
        <v>64</v>
      </c>
      <c r="B2447" s="59" t="s">
        <v>962</v>
      </c>
      <c r="C2447" s="59" t="s">
        <v>17</v>
      </c>
      <c r="D2447" s="72" t="s">
        <v>149</v>
      </c>
      <c r="E2447" s="59" t="s">
        <v>1241</v>
      </c>
      <c r="F2447" s="59">
        <v>200</v>
      </c>
      <c r="G2447" s="61"/>
      <c r="H2447" s="61">
        <f>H2448</f>
        <v>271.18466000000001</v>
      </c>
      <c r="I2447" s="61">
        <f t="shared" ref="I2447:J2447" si="1155">I2448</f>
        <v>271.18466000000001</v>
      </c>
      <c r="J2447" s="61">
        <f t="shared" si="1155"/>
        <v>271.18466000000001</v>
      </c>
      <c r="K2447" s="61">
        <v>0</v>
      </c>
      <c r="L2447" s="61">
        <f t="shared" si="1114"/>
        <v>100</v>
      </c>
    </row>
    <row r="2448" spans="1:12" s="25" customFormat="1" ht="30">
      <c r="A2448" s="58" t="s">
        <v>66</v>
      </c>
      <c r="B2448" s="59" t="s">
        <v>962</v>
      </c>
      <c r="C2448" s="59" t="s">
        <v>17</v>
      </c>
      <c r="D2448" s="72" t="s">
        <v>149</v>
      </c>
      <c r="E2448" s="59" t="s">
        <v>1241</v>
      </c>
      <c r="F2448" s="59">
        <v>240</v>
      </c>
      <c r="G2448" s="61"/>
      <c r="H2448" s="61">
        <v>271.18466000000001</v>
      </c>
      <c r="I2448" s="61">
        <v>271.18466000000001</v>
      </c>
      <c r="J2448" s="61">
        <v>271.18466000000001</v>
      </c>
      <c r="K2448" s="61">
        <v>0</v>
      </c>
      <c r="L2448" s="61">
        <f t="shared" si="1114"/>
        <v>100</v>
      </c>
    </row>
    <row r="2449" spans="1:12" ht="45">
      <c r="A2449" s="58" t="s">
        <v>18</v>
      </c>
      <c r="B2449" s="59" t="s">
        <v>962</v>
      </c>
      <c r="C2449" s="59" t="s">
        <v>17</v>
      </c>
      <c r="D2449" s="59" t="s">
        <v>19</v>
      </c>
      <c r="E2449" s="60" t="s">
        <v>0</v>
      </c>
      <c r="F2449" s="60" t="s">
        <v>0</v>
      </c>
      <c r="G2449" s="61">
        <v>206704.3</v>
      </c>
      <c r="H2449" s="61">
        <f>H2450+H2466</f>
        <v>242810.97574999998</v>
      </c>
      <c r="I2449" s="61">
        <f t="shared" ref="I2449:J2449" si="1156">I2450+I2466</f>
        <v>242761.46974999999</v>
      </c>
      <c r="J2449" s="61">
        <f t="shared" si="1156"/>
        <v>242683.54121</v>
      </c>
      <c r="K2449" s="61">
        <f t="shared" si="1113"/>
        <v>117.40614066083775</v>
      </c>
      <c r="L2449" s="61">
        <f t="shared" si="1114"/>
        <v>99.947516977102708</v>
      </c>
    </row>
    <row r="2450" spans="1:12" ht="45">
      <c r="A2450" s="58" t="s">
        <v>396</v>
      </c>
      <c r="B2450" s="59" t="s">
        <v>962</v>
      </c>
      <c r="C2450" s="59" t="s">
        <v>17</v>
      </c>
      <c r="D2450" s="59" t="s">
        <v>19</v>
      </c>
      <c r="E2450" s="59" t="s">
        <v>397</v>
      </c>
      <c r="F2450" s="60" t="s">
        <v>0</v>
      </c>
      <c r="G2450" s="61">
        <v>185288.1</v>
      </c>
      <c r="H2450" s="61">
        <f>H2451</f>
        <v>221394.76174999998</v>
      </c>
      <c r="I2450" s="61">
        <f t="shared" ref="I2450:J2450" si="1157">I2451</f>
        <v>221345.25574999998</v>
      </c>
      <c r="J2450" s="61">
        <f t="shared" si="1157"/>
        <v>221288.11512</v>
      </c>
      <c r="K2450" s="61">
        <f t="shared" si="1113"/>
        <v>119.42921057531488</v>
      </c>
      <c r="L2450" s="61">
        <f t="shared" si="1114"/>
        <v>99.951829650730218</v>
      </c>
    </row>
    <row r="2451" spans="1:12" ht="30">
      <c r="A2451" s="58" t="s">
        <v>414</v>
      </c>
      <c r="B2451" s="59" t="s">
        <v>962</v>
      </c>
      <c r="C2451" s="59" t="s">
        <v>17</v>
      </c>
      <c r="D2451" s="59" t="s">
        <v>19</v>
      </c>
      <c r="E2451" s="59" t="s">
        <v>415</v>
      </c>
      <c r="F2451" s="60" t="s">
        <v>0</v>
      </c>
      <c r="G2451" s="61">
        <v>185288.1</v>
      </c>
      <c r="H2451" s="61">
        <f>H2452+H2461</f>
        <v>221394.76174999998</v>
      </c>
      <c r="I2451" s="61">
        <f t="shared" ref="I2451:J2451" si="1158">I2452+I2461</f>
        <v>221345.25574999998</v>
      </c>
      <c r="J2451" s="61">
        <f t="shared" si="1158"/>
        <v>221288.11512</v>
      </c>
      <c r="K2451" s="61">
        <f t="shared" si="1113"/>
        <v>119.42921057531488</v>
      </c>
      <c r="L2451" s="61">
        <f t="shared" si="1114"/>
        <v>99.951829650730218</v>
      </c>
    </row>
    <row r="2452" spans="1:12" ht="30">
      <c r="A2452" s="58" t="s">
        <v>58</v>
      </c>
      <c r="B2452" s="59" t="s">
        <v>962</v>
      </c>
      <c r="C2452" s="59" t="s">
        <v>17</v>
      </c>
      <c r="D2452" s="59" t="s">
        <v>19</v>
      </c>
      <c r="E2452" s="59" t="s">
        <v>416</v>
      </c>
      <c r="F2452" s="60" t="s">
        <v>0</v>
      </c>
      <c r="G2452" s="61">
        <v>179528.8</v>
      </c>
      <c r="H2452" s="61">
        <f>H2453+H2455+H2459+H2457</f>
        <v>215635.51137999998</v>
      </c>
      <c r="I2452" s="61">
        <f t="shared" ref="I2452:J2452" si="1159">I2453+I2455+I2459+I2457</f>
        <v>215586.01137999998</v>
      </c>
      <c r="J2452" s="61">
        <f t="shared" si="1159"/>
        <v>215528.95475</v>
      </c>
      <c r="K2452" s="61">
        <f t="shared" si="1113"/>
        <v>120.05257916835627</v>
      </c>
      <c r="L2452" s="61">
        <f t="shared" si="1114"/>
        <v>99.950584841375132</v>
      </c>
    </row>
    <row r="2453" spans="1:12" ht="60">
      <c r="A2453" s="58" t="s">
        <v>60</v>
      </c>
      <c r="B2453" s="59" t="s">
        <v>962</v>
      </c>
      <c r="C2453" s="59" t="s">
        <v>17</v>
      </c>
      <c r="D2453" s="59" t="s">
        <v>19</v>
      </c>
      <c r="E2453" s="59" t="s">
        <v>416</v>
      </c>
      <c r="F2453" s="59" t="s">
        <v>61</v>
      </c>
      <c r="G2453" s="61">
        <v>142605.6</v>
      </c>
      <c r="H2453" s="61">
        <f>H2454</f>
        <v>175776.60282999999</v>
      </c>
      <c r="I2453" s="61">
        <f t="shared" ref="I2453:J2453" si="1160">I2454</f>
        <v>175776.60282999999</v>
      </c>
      <c r="J2453" s="61">
        <f t="shared" si="1160"/>
        <v>175759.70113999999</v>
      </c>
      <c r="K2453" s="61">
        <f t="shared" si="1113"/>
        <v>123.24880729789012</v>
      </c>
      <c r="L2453" s="61">
        <f t="shared" si="1114"/>
        <v>99.990384562149984</v>
      </c>
    </row>
    <row r="2454" spans="1:12" ht="30">
      <c r="A2454" s="58" t="s">
        <v>62</v>
      </c>
      <c r="B2454" s="59" t="s">
        <v>962</v>
      </c>
      <c r="C2454" s="59" t="s">
        <v>17</v>
      </c>
      <c r="D2454" s="59" t="s">
        <v>19</v>
      </c>
      <c r="E2454" s="59" t="s">
        <v>416</v>
      </c>
      <c r="F2454" s="59" t="s">
        <v>63</v>
      </c>
      <c r="G2454" s="61">
        <v>142605.6</v>
      </c>
      <c r="H2454" s="61">
        <f>128876.13297+10618.95091+36281.51895</f>
        <v>175776.60282999999</v>
      </c>
      <c r="I2454" s="61">
        <f>128876.13297+10618.95091+36281.51895</f>
        <v>175776.60282999999</v>
      </c>
      <c r="J2454" s="61">
        <f>128866.5346+10611.73915+36281.42739</f>
        <v>175759.70113999999</v>
      </c>
      <c r="K2454" s="61">
        <f t="shared" si="1113"/>
        <v>123.24880729789012</v>
      </c>
      <c r="L2454" s="61">
        <f t="shared" si="1114"/>
        <v>99.990384562149984</v>
      </c>
    </row>
    <row r="2455" spans="1:12" ht="30">
      <c r="A2455" s="58" t="s">
        <v>64</v>
      </c>
      <c r="B2455" s="59" t="s">
        <v>962</v>
      </c>
      <c r="C2455" s="59" t="s">
        <v>17</v>
      </c>
      <c r="D2455" s="59" t="s">
        <v>19</v>
      </c>
      <c r="E2455" s="59" t="s">
        <v>416</v>
      </c>
      <c r="F2455" s="59" t="s">
        <v>65</v>
      </c>
      <c r="G2455" s="61">
        <v>36725.199999999997</v>
      </c>
      <c r="H2455" s="61">
        <f>H2456</f>
        <v>39570.90855</v>
      </c>
      <c r="I2455" s="61">
        <f t="shared" ref="I2455:J2455" si="1161">I2456</f>
        <v>39570.90855</v>
      </c>
      <c r="J2455" s="61">
        <f t="shared" si="1161"/>
        <v>39562.762609999998</v>
      </c>
      <c r="K2455" s="61">
        <f t="shared" si="1113"/>
        <v>107.72647285787416</v>
      </c>
      <c r="L2455" s="61">
        <f t="shared" si="1114"/>
        <v>99.979414321534449</v>
      </c>
    </row>
    <row r="2456" spans="1:12" ht="30">
      <c r="A2456" s="58" t="s">
        <v>66</v>
      </c>
      <c r="B2456" s="59" t="s">
        <v>962</v>
      </c>
      <c r="C2456" s="59" t="s">
        <v>17</v>
      </c>
      <c r="D2456" s="59" t="s">
        <v>19</v>
      </c>
      <c r="E2456" s="59" t="s">
        <v>416</v>
      </c>
      <c r="F2456" s="59" t="s">
        <v>67</v>
      </c>
      <c r="G2456" s="61">
        <v>36725.199999999997</v>
      </c>
      <c r="H2456" s="61">
        <v>39570.90855</v>
      </c>
      <c r="I2456" s="61">
        <v>39570.90855</v>
      </c>
      <c r="J2456" s="61">
        <v>39562.762609999998</v>
      </c>
      <c r="K2456" s="61">
        <f t="shared" si="1113"/>
        <v>107.72647285787416</v>
      </c>
      <c r="L2456" s="61">
        <f t="shared" si="1114"/>
        <v>99.979414321534449</v>
      </c>
    </row>
    <row r="2457" spans="1:12" s="25" customFormat="1" ht="15">
      <c r="A2457" s="58" t="s">
        <v>68</v>
      </c>
      <c r="B2457" s="59" t="s">
        <v>962</v>
      </c>
      <c r="C2457" s="59" t="s">
        <v>17</v>
      </c>
      <c r="D2457" s="59" t="s">
        <v>19</v>
      </c>
      <c r="E2457" s="59" t="s">
        <v>416</v>
      </c>
      <c r="F2457" s="59">
        <v>300</v>
      </c>
      <c r="G2457" s="61"/>
      <c r="H2457" s="61">
        <f>H2458</f>
        <v>90</v>
      </c>
      <c r="I2457" s="61">
        <f t="shared" ref="I2457:J2457" si="1162">I2458</f>
        <v>90</v>
      </c>
      <c r="J2457" s="61">
        <f t="shared" si="1162"/>
        <v>90</v>
      </c>
      <c r="K2457" s="61">
        <v>0</v>
      </c>
      <c r="L2457" s="61">
        <f t="shared" si="1114"/>
        <v>100</v>
      </c>
    </row>
    <row r="2458" spans="1:12" s="25" customFormat="1" ht="15">
      <c r="A2458" s="58" t="s">
        <v>70</v>
      </c>
      <c r="B2458" s="59" t="s">
        <v>962</v>
      </c>
      <c r="C2458" s="59" t="s">
        <v>17</v>
      </c>
      <c r="D2458" s="59" t="s">
        <v>19</v>
      </c>
      <c r="E2458" s="59" t="s">
        <v>416</v>
      </c>
      <c r="F2458" s="59">
        <v>360</v>
      </c>
      <c r="G2458" s="61"/>
      <c r="H2458" s="61">
        <v>90</v>
      </c>
      <c r="I2458" s="61">
        <v>90</v>
      </c>
      <c r="J2458" s="61">
        <v>90</v>
      </c>
      <c r="K2458" s="61">
        <v>0</v>
      </c>
      <c r="L2458" s="61">
        <f t="shared" si="1114"/>
        <v>100</v>
      </c>
    </row>
    <row r="2459" spans="1:12" ht="15">
      <c r="A2459" s="58" t="s">
        <v>72</v>
      </c>
      <c r="B2459" s="59" t="s">
        <v>962</v>
      </c>
      <c r="C2459" s="59" t="s">
        <v>17</v>
      </c>
      <c r="D2459" s="59" t="s">
        <v>19</v>
      </c>
      <c r="E2459" s="59" t="s">
        <v>416</v>
      </c>
      <c r="F2459" s="59" t="s">
        <v>73</v>
      </c>
      <c r="G2459" s="61">
        <v>198</v>
      </c>
      <c r="H2459" s="61">
        <f>H2460</f>
        <v>198</v>
      </c>
      <c r="I2459" s="61">
        <f t="shared" ref="I2459:J2459" si="1163">I2460</f>
        <v>148.5</v>
      </c>
      <c r="J2459" s="61">
        <f t="shared" si="1163"/>
        <v>116.491</v>
      </c>
      <c r="K2459" s="61">
        <f t="shared" si="1113"/>
        <v>58.83383838383839</v>
      </c>
      <c r="L2459" s="61">
        <f t="shared" si="1114"/>
        <v>58.83383838383839</v>
      </c>
    </row>
    <row r="2460" spans="1:12" ht="15">
      <c r="A2460" s="58" t="s">
        <v>74</v>
      </c>
      <c r="B2460" s="59" t="s">
        <v>962</v>
      </c>
      <c r="C2460" s="59" t="s">
        <v>17</v>
      </c>
      <c r="D2460" s="59" t="s">
        <v>19</v>
      </c>
      <c r="E2460" s="59" t="s">
        <v>416</v>
      </c>
      <c r="F2460" s="59" t="s">
        <v>75</v>
      </c>
      <c r="G2460" s="61">
        <v>198</v>
      </c>
      <c r="H2460" s="61">
        <v>198</v>
      </c>
      <c r="I2460" s="61">
        <v>148.5</v>
      </c>
      <c r="J2460" s="61">
        <v>116.491</v>
      </c>
      <c r="K2460" s="61">
        <f t="shared" si="1113"/>
        <v>58.83383838383839</v>
      </c>
      <c r="L2460" s="61">
        <f t="shared" si="1114"/>
        <v>58.83383838383839</v>
      </c>
    </row>
    <row r="2461" spans="1:12" ht="15">
      <c r="A2461" s="58" t="s">
        <v>638</v>
      </c>
      <c r="B2461" s="59" t="s">
        <v>962</v>
      </c>
      <c r="C2461" s="59" t="s">
        <v>17</v>
      </c>
      <c r="D2461" s="59" t="s">
        <v>19</v>
      </c>
      <c r="E2461" s="59" t="s">
        <v>969</v>
      </c>
      <c r="F2461" s="60" t="s">
        <v>0</v>
      </c>
      <c r="G2461" s="61">
        <v>5759.3</v>
      </c>
      <c r="H2461" s="61">
        <f>H2462+H2464</f>
        <v>5759.2503699999997</v>
      </c>
      <c r="I2461" s="61">
        <f t="shared" ref="I2461:J2461" si="1164">I2462+I2464</f>
        <v>5759.2443700000003</v>
      </c>
      <c r="J2461" s="61">
        <f t="shared" si="1164"/>
        <v>5759.1603699999996</v>
      </c>
      <c r="K2461" s="61">
        <f t="shared" si="1113"/>
        <v>99.997575573420377</v>
      </c>
      <c r="L2461" s="61">
        <f t="shared" si="1114"/>
        <v>99.998437296623379</v>
      </c>
    </row>
    <row r="2462" spans="1:12" ht="30">
      <c r="A2462" s="58" t="s">
        <v>64</v>
      </c>
      <c r="B2462" s="59" t="s">
        <v>962</v>
      </c>
      <c r="C2462" s="59" t="s">
        <v>17</v>
      </c>
      <c r="D2462" s="59" t="s">
        <v>19</v>
      </c>
      <c r="E2462" s="59" t="s">
        <v>969</v>
      </c>
      <c r="F2462" s="59" t="s">
        <v>65</v>
      </c>
      <c r="G2462" s="61">
        <v>5734.3</v>
      </c>
      <c r="H2462" s="61">
        <f>H2463</f>
        <v>5734.2503699999997</v>
      </c>
      <c r="I2462" s="61">
        <f t="shared" ref="I2462:J2462" si="1165">I2463</f>
        <v>5734.2443700000003</v>
      </c>
      <c r="J2462" s="61">
        <f t="shared" si="1165"/>
        <v>5734.1603699999996</v>
      </c>
      <c r="K2462" s="61">
        <f t="shared" si="1113"/>
        <v>99.997565003574977</v>
      </c>
      <c r="L2462" s="61">
        <f t="shared" si="1114"/>
        <v>99.998430483599549</v>
      </c>
    </row>
    <row r="2463" spans="1:12" ht="30">
      <c r="A2463" s="58" t="s">
        <v>66</v>
      </c>
      <c r="B2463" s="59" t="s">
        <v>962</v>
      </c>
      <c r="C2463" s="59" t="s">
        <v>17</v>
      </c>
      <c r="D2463" s="59" t="s">
        <v>19</v>
      </c>
      <c r="E2463" s="59" t="s">
        <v>969</v>
      </c>
      <c r="F2463" s="59" t="s">
        <v>67</v>
      </c>
      <c r="G2463" s="61">
        <v>5734.3</v>
      </c>
      <c r="H2463" s="61">
        <v>5734.2503699999997</v>
      </c>
      <c r="I2463" s="61">
        <v>5734.2443700000003</v>
      </c>
      <c r="J2463" s="61">
        <v>5734.1603699999996</v>
      </c>
      <c r="K2463" s="61">
        <f t="shared" si="1113"/>
        <v>99.997565003574977</v>
      </c>
      <c r="L2463" s="61">
        <f t="shared" si="1114"/>
        <v>99.998430483599549</v>
      </c>
    </row>
    <row r="2464" spans="1:12" ht="15">
      <c r="A2464" s="58" t="s">
        <v>72</v>
      </c>
      <c r="B2464" s="59" t="s">
        <v>962</v>
      </c>
      <c r="C2464" s="59" t="s">
        <v>17</v>
      </c>
      <c r="D2464" s="59" t="s">
        <v>19</v>
      </c>
      <c r="E2464" s="59" t="s">
        <v>969</v>
      </c>
      <c r="F2464" s="59" t="s">
        <v>73</v>
      </c>
      <c r="G2464" s="61">
        <v>25</v>
      </c>
      <c r="H2464" s="61">
        <f>H2465</f>
        <v>25</v>
      </c>
      <c r="I2464" s="61">
        <f t="shared" ref="I2464:J2464" si="1166">I2465</f>
        <v>25</v>
      </c>
      <c r="J2464" s="61">
        <f t="shared" si="1166"/>
        <v>25</v>
      </c>
      <c r="K2464" s="61">
        <f t="shared" si="1113"/>
        <v>100</v>
      </c>
      <c r="L2464" s="61">
        <f t="shared" si="1114"/>
        <v>100</v>
      </c>
    </row>
    <row r="2465" spans="1:12" ht="15">
      <c r="A2465" s="58" t="s">
        <v>644</v>
      </c>
      <c r="B2465" s="59" t="s">
        <v>962</v>
      </c>
      <c r="C2465" s="59" t="s">
        <v>17</v>
      </c>
      <c r="D2465" s="59" t="s">
        <v>19</v>
      </c>
      <c r="E2465" s="59" t="s">
        <v>969</v>
      </c>
      <c r="F2465" s="59" t="s">
        <v>645</v>
      </c>
      <c r="G2465" s="61">
        <v>25</v>
      </c>
      <c r="H2465" s="61">
        <v>25</v>
      </c>
      <c r="I2465" s="61">
        <v>25</v>
      </c>
      <c r="J2465" s="61">
        <v>25</v>
      </c>
      <c r="K2465" s="61">
        <f t="shared" si="1113"/>
        <v>100</v>
      </c>
      <c r="L2465" s="61">
        <f t="shared" si="1114"/>
        <v>100</v>
      </c>
    </row>
    <row r="2466" spans="1:12" ht="45">
      <c r="A2466" s="58" t="s">
        <v>964</v>
      </c>
      <c r="B2466" s="59" t="s">
        <v>962</v>
      </c>
      <c r="C2466" s="59" t="s">
        <v>17</v>
      </c>
      <c r="D2466" s="59" t="s">
        <v>19</v>
      </c>
      <c r="E2466" s="59" t="s">
        <v>965</v>
      </c>
      <c r="F2466" s="60" t="s">
        <v>0</v>
      </c>
      <c r="G2466" s="61">
        <v>21416.2</v>
      </c>
      <c r="H2466" s="61">
        <f>H2467</f>
        <v>21416.214</v>
      </c>
      <c r="I2466" s="61">
        <f t="shared" ref="I2466:J2469" si="1167">I2467</f>
        <v>21416.214</v>
      </c>
      <c r="J2466" s="61">
        <f t="shared" si="1167"/>
        <v>21395.426090000001</v>
      </c>
      <c r="K2466" s="61">
        <f t="shared" si="1113"/>
        <v>99.902999084804961</v>
      </c>
      <c r="L2466" s="61">
        <f t="shared" si="1114"/>
        <v>99.902933777183961</v>
      </c>
    </row>
    <row r="2467" spans="1:12" ht="30">
      <c r="A2467" s="58" t="s">
        <v>970</v>
      </c>
      <c r="B2467" s="59" t="s">
        <v>962</v>
      </c>
      <c r="C2467" s="59" t="s">
        <v>17</v>
      </c>
      <c r="D2467" s="59" t="s">
        <v>19</v>
      </c>
      <c r="E2467" s="59" t="s">
        <v>971</v>
      </c>
      <c r="F2467" s="60" t="s">
        <v>0</v>
      </c>
      <c r="G2467" s="61">
        <v>21416.2</v>
      </c>
      <c r="H2467" s="61">
        <f>H2468</f>
        <v>21416.214</v>
      </c>
      <c r="I2467" s="61">
        <f t="shared" si="1167"/>
        <v>21416.214</v>
      </c>
      <c r="J2467" s="61">
        <f t="shared" si="1167"/>
        <v>21395.426090000001</v>
      </c>
      <c r="K2467" s="61">
        <f t="shared" si="1113"/>
        <v>99.902999084804961</v>
      </c>
      <c r="L2467" s="61">
        <f t="shared" si="1114"/>
        <v>99.902933777183961</v>
      </c>
    </row>
    <row r="2468" spans="1:12" ht="30">
      <c r="A2468" s="58" t="s">
        <v>58</v>
      </c>
      <c r="B2468" s="59" t="s">
        <v>962</v>
      </c>
      <c r="C2468" s="59" t="s">
        <v>17</v>
      </c>
      <c r="D2468" s="59" t="s">
        <v>19</v>
      </c>
      <c r="E2468" s="59" t="s">
        <v>972</v>
      </c>
      <c r="F2468" s="60" t="s">
        <v>0</v>
      </c>
      <c r="G2468" s="61">
        <v>21416.2</v>
      </c>
      <c r="H2468" s="61">
        <f>H2469</f>
        <v>21416.214</v>
      </c>
      <c r="I2468" s="61">
        <f t="shared" si="1167"/>
        <v>21416.214</v>
      </c>
      <c r="J2468" s="61">
        <f t="shared" si="1167"/>
        <v>21395.426090000001</v>
      </c>
      <c r="K2468" s="61">
        <f t="shared" si="1113"/>
        <v>99.902999084804961</v>
      </c>
      <c r="L2468" s="61">
        <f t="shared" si="1114"/>
        <v>99.902933777183961</v>
      </c>
    </row>
    <row r="2469" spans="1:12" ht="60">
      <c r="A2469" s="58" t="s">
        <v>60</v>
      </c>
      <c r="B2469" s="59" t="s">
        <v>962</v>
      </c>
      <c r="C2469" s="59" t="s">
        <v>17</v>
      </c>
      <c r="D2469" s="59" t="s">
        <v>19</v>
      </c>
      <c r="E2469" s="59" t="s">
        <v>972</v>
      </c>
      <c r="F2469" s="59" t="s">
        <v>61</v>
      </c>
      <c r="G2469" s="61">
        <v>21416.2</v>
      </c>
      <c r="H2469" s="61">
        <f>H2470</f>
        <v>21416.214</v>
      </c>
      <c r="I2469" s="61">
        <f t="shared" si="1167"/>
        <v>21416.214</v>
      </c>
      <c r="J2469" s="61">
        <f t="shared" si="1167"/>
        <v>21395.426090000001</v>
      </c>
      <c r="K2469" s="61">
        <f t="shared" si="1113"/>
        <v>99.902999084804961</v>
      </c>
      <c r="L2469" s="61">
        <f t="shared" si="1114"/>
        <v>99.902933777183961</v>
      </c>
    </row>
    <row r="2470" spans="1:12" ht="30">
      <c r="A2470" s="58" t="s">
        <v>62</v>
      </c>
      <c r="B2470" s="59" t="s">
        <v>962</v>
      </c>
      <c r="C2470" s="59" t="s">
        <v>17</v>
      </c>
      <c r="D2470" s="59" t="s">
        <v>19</v>
      </c>
      <c r="E2470" s="59" t="s">
        <v>972</v>
      </c>
      <c r="F2470" s="59" t="s">
        <v>63</v>
      </c>
      <c r="G2470" s="61">
        <v>21416.2</v>
      </c>
      <c r="H2470" s="61">
        <v>21416.214</v>
      </c>
      <c r="I2470" s="61">
        <v>21416.214</v>
      </c>
      <c r="J2470" s="61">
        <v>21395.426090000001</v>
      </c>
      <c r="K2470" s="61">
        <f t="shared" si="1113"/>
        <v>99.902999084804961</v>
      </c>
      <c r="L2470" s="61">
        <f t="shared" si="1114"/>
        <v>99.902933777183961</v>
      </c>
    </row>
    <row r="2471" spans="1:12" ht="15">
      <c r="A2471" s="58" t="s">
        <v>361</v>
      </c>
      <c r="B2471" s="59" t="s">
        <v>962</v>
      </c>
      <c r="C2471" s="59" t="s">
        <v>17</v>
      </c>
      <c r="D2471" s="59" t="s">
        <v>362</v>
      </c>
      <c r="E2471" s="60" t="s">
        <v>0</v>
      </c>
      <c r="F2471" s="60" t="s">
        <v>0</v>
      </c>
      <c r="G2471" s="61">
        <v>286942.59999999998</v>
      </c>
      <c r="H2471" s="61">
        <f>H2472+H2477+H2505+H2531</f>
        <v>303278.59852</v>
      </c>
      <c r="I2471" s="61">
        <f t="shared" ref="I2471:J2471" si="1168">I2472+I2477+I2505+I2531</f>
        <v>301989.60395999992</v>
      </c>
      <c r="J2471" s="61">
        <f t="shared" si="1168"/>
        <v>298905.33772999991</v>
      </c>
      <c r="K2471" s="61">
        <f t="shared" si="1113"/>
        <v>104.16903510667288</v>
      </c>
      <c r="L2471" s="61">
        <f t="shared" si="1114"/>
        <v>98.558005473732209</v>
      </c>
    </row>
    <row r="2472" spans="1:12" ht="90">
      <c r="A2472" s="58" t="s">
        <v>88</v>
      </c>
      <c r="B2472" s="59" t="s">
        <v>962</v>
      </c>
      <c r="C2472" s="59" t="s">
        <v>17</v>
      </c>
      <c r="D2472" s="59" t="s">
        <v>362</v>
      </c>
      <c r="E2472" s="59" t="s">
        <v>89</v>
      </c>
      <c r="F2472" s="60" t="s">
        <v>0</v>
      </c>
      <c r="G2472" s="61">
        <v>300</v>
      </c>
      <c r="H2472" s="61">
        <f>H2473</f>
        <v>300</v>
      </c>
      <c r="I2472" s="61">
        <f t="shared" ref="I2472:J2475" si="1169">I2473</f>
        <v>300</v>
      </c>
      <c r="J2472" s="61">
        <f t="shared" si="1169"/>
        <v>300</v>
      </c>
      <c r="K2472" s="61">
        <f t="shared" si="1113"/>
        <v>100</v>
      </c>
      <c r="L2472" s="61">
        <f t="shared" si="1114"/>
        <v>100</v>
      </c>
    </row>
    <row r="2473" spans="1:12" ht="60">
      <c r="A2473" s="58" t="s">
        <v>485</v>
      </c>
      <c r="B2473" s="59" t="s">
        <v>962</v>
      </c>
      <c r="C2473" s="59" t="s">
        <v>17</v>
      </c>
      <c r="D2473" s="59" t="s">
        <v>362</v>
      </c>
      <c r="E2473" s="59" t="s">
        <v>486</v>
      </c>
      <c r="F2473" s="60" t="s">
        <v>0</v>
      </c>
      <c r="G2473" s="61">
        <v>300</v>
      </c>
      <c r="H2473" s="61">
        <f>H2474</f>
        <v>300</v>
      </c>
      <c r="I2473" s="61">
        <f t="shared" si="1169"/>
        <v>300</v>
      </c>
      <c r="J2473" s="61">
        <f t="shared" si="1169"/>
        <v>300</v>
      </c>
      <c r="K2473" s="61">
        <f t="shared" si="1113"/>
        <v>100</v>
      </c>
      <c r="L2473" s="61">
        <f t="shared" si="1114"/>
        <v>100</v>
      </c>
    </row>
    <row r="2474" spans="1:12" ht="30">
      <c r="A2474" s="58" t="s">
        <v>394</v>
      </c>
      <c r="B2474" s="59" t="s">
        <v>962</v>
      </c>
      <c r="C2474" s="59" t="s">
        <v>17</v>
      </c>
      <c r="D2474" s="59" t="s">
        <v>362</v>
      </c>
      <c r="E2474" s="59" t="s">
        <v>973</v>
      </c>
      <c r="F2474" s="60" t="s">
        <v>0</v>
      </c>
      <c r="G2474" s="61">
        <v>300</v>
      </c>
      <c r="H2474" s="61">
        <f>H2475</f>
        <v>300</v>
      </c>
      <c r="I2474" s="61">
        <f t="shared" si="1169"/>
        <v>300</v>
      </c>
      <c r="J2474" s="61">
        <f t="shared" si="1169"/>
        <v>300</v>
      </c>
      <c r="K2474" s="61">
        <f t="shared" si="1113"/>
        <v>100</v>
      </c>
      <c r="L2474" s="61">
        <f t="shared" si="1114"/>
        <v>100</v>
      </c>
    </row>
    <row r="2475" spans="1:12" ht="30">
      <c r="A2475" s="58" t="s">
        <v>82</v>
      </c>
      <c r="B2475" s="59" t="s">
        <v>962</v>
      </c>
      <c r="C2475" s="59" t="s">
        <v>17</v>
      </c>
      <c r="D2475" s="59" t="s">
        <v>362</v>
      </c>
      <c r="E2475" s="59" t="s">
        <v>973</v>
      </c>
      <c r="F2475" s="59" t="s">
        <v>83</v>
      </c>
      <c r="G2475" s="61">
        <v>300</v>
      </c>
      <c r="H2475" s="61">
        <f>H2476</f>
        <v>300</v>
      </c>
      <c r="I2475" s="61">
        <f t="shared" si="1169"/>
        <v>300</v>
      </c>
      <c r="J2475" s="61">
        <f t="shared" si="1169"/>
        <v>300</v>
      </c>
      <c r="K2475" s="61">
        <f t="shared" si="1113"/>
        <v>100</v>
      </c>
      <c r="L2475" s="61">
        <f t="shared" si="1114"/>
        <v>100</v>
      </c>
    </row>
    <row r="2476" spans="1:12" ht="15">
      <c r="A2476" s="58" t="s">
        <v>84</v>
      </c>
      <c r="B2476" s="59" t="s">
        <v>962</v>
      </c>
      <c r="C2476" s="59" t="s">
        <v>17</v>
      </c>
      <c r="D2476" s="59" t="s">
        <v>362</v>
      </c>
      <c r="E2476" s="59" t="s">
        <v>973</v>
      </c>
      <c r="F2476" s="59" t="s">
        <v>85</v>
      </c>
      <c r="G2476" s="61">
        <v>300</v>
      </c>
      <c r="H2476" s="61">
        <v>300</v>
      </c>
      <c r="I2476" s="61">
        <v>300</v>
      </c>
      <c r="J2476" s="61">
        <v>300</v>
      </c>
      <c r="K2476" s="61">
        <f t="shared" si="1113"/>
        <v>100</v>
      </c>
      <c r="L2476" s="61">
        <f t="shared" si="1114"/>
        <v>100</v>
      </c>
    </row>
    <row r="2477" spans="1:12" ht="60">
      <c r="A2477" s="58" t="s">
        <v>974</v>
      </c>
      <c r="B2477" s="59" t="s">
        <v>962</v>
      </c>
      <c r="C2477" s="59" t="s">
        <v>17</v>
      </c>
      <c r="D2477" s="59" t="s">
        <v>362</v>
      </c>
      <c r="E2477" s="59" t="s">
        <v>975</v>
      </c>
      <c r="F2477" s="60" t="s">
        <v>0</v>
      </c>
      <c r="G2477" s="61">
        <v>36022.400000000001</v>
      </c>
      <c r="H2477" s="61">
        <f>H2478+H2490+H2494+H2498</f>
        <v>36022.400000000001</v>
      </c>
      <c r="I2477" s="61">
        <f t="shared" ref="I2477:J2477" si="1170">I2478+I2490+I2494+I2498</f>
        <v>36021.800000000003</v>
      </c>
      <c r="J2477" s="61">
        <f t="shared" si="1170"/>
        <v>35984.780659999997</v>
      </c>
      <c r="K2477" s="61">
        <f t="shared" ref="K2477:K2556" si="1171">J2477/G2477*100</f>
        <v>99.895566813982398</v>
      </c>
      <c r="L2477" s="61">
        <f t="shared" ref="L2477:L2556" si="1172">J2477/H2477*100</f>
        <v>99.895566813982398</v>
      </c>
    </row>
    <row r="2478" spans="1:12" ht="30">
      <c r="A2478" s="58" t="s">
        <v>976</v>
      </c>
      <c r="B2478" s="59" t="s">
        <v>962</v>
      </c>
      <c r="C2478" s="59" t="s">
        <v>17</v>
      </c>
      <c r="D2478" s="59" t="s">
        <v>362</v>
      </c>
      <c r="E2478" s="59" t="s">
        <v>977</v>
      </c>
      <c r="F2478" s="60" t="s">
        <v>0</v>
      </c>
      <c r="G2478" s="61">
        <v>10000</v>
      </c>
      <c r="H2478" s="61">
        <f>H2479+H2484+H2487</f>
        <v>10000</v>
      </c>
      <c r="I2478" s="61">
        <f t="shared" ref="I2478:J2478" si="1173">I2479+I2484+I2487</f>
        <v>10000</v>
      </c>
      <c r="J2478" s="61">
        <f t="shared" si="1173"/>
        <v>9995.9179999999997</v>
      </c>
      <c r="K2478" s="61">
        <f t="shared" si="1171"/>
        <v>99.959179999999989</v>
      </c>
      <c r="L2478" s="61">
        <f t="shared" si="1172"/>
        <v>99.959179999999989</v>
      </c>
    </row>
    <row r="2479" spans="1:12" ht="15">
      <c r="A2479" s="58" t="s">
        <v>638</v>
      </c>
      <c r="B2479" s="59" t="s">
        <v>962</v>
      </c>
      <c r="C2479" s="59" t="s">
        <v>17</v>
      </c>
      <c r="D2479" s="59" t="s">
        <v>362</v>
      </c>
      <c r="E2479" s="59" t="s">
        <v>978</v>
      </c>
      <c r="F2479" s="60" t="s">
        <v>0</v>
      </c>
      <c r="G2479" s="61">
        <v>500</v>
      </c>
      <c r="H2479" s="61">
        <f>H2480+H2482</f>
        <v>500</v>
      </c>
      <c r="I2479" s="61">
        <f t="shared" ref="I2479:J2479" si="1174">I2480+I2482</f>
        <v>500</v>
      </c>
      <c r="J2479" s="61">
        <f t="shared" si="1174"/>
        <v>495.91800000000001</v>
      </c>
      <c r="K2479" s="61">
        <f t="shared" si="1171"/>
        <v>99.183599999999998</v>
      </c>
      <c r="L2479" s="61">
        <f t="shared" si="1172"/>
        <v>99.183599999999998</v>
      </c>
    </row>
    <row r="2480" spans="1:12" ht="60">
      <c r="A2480" s="58" t="s">
        <v>60</v>
      </c>
      <c r="B2480" s="59" t="s">
        <v>962</v>
      </c>
      <c r="C2480" s="59" t="s">
        <v>17</v>
      </c>
      <c r="D2480" s="59" t="s">
        <v>362</v>
      </c>
      <c r="E2480" s="59" t="s">
        <v>978</v>
      </c>
      <c r="F2480" s="59" t="s">
        <v>61</v>
      </c>
      <c r="G2480" s="61">
        <v>276</v>
      </c>
      <c r="H2480" s="61">
        <f>H2481</f>
        <v>276</v>
      </c>
      <c r="I2480" s="61">
        <f t="shared" ref="I2480:J2480" si="1175">I2481</f>
        <v>276</v>
      </c>
      <c r="J2480" s="61">
        <f t="shared" si="1175"/>
        <v>274.62229000000002</v>
      </c>
      <c r="K2480" s="61">
        <f t="shared" si="1171"/>
        <v>99.500829710144927</v>
      </c>
      <c r="L2480" s="61">
        <f t="shared" si="1172"/>
        <v>99.500829710144927</v>
      </c>
    </row>
    <row r="2481" spans="1:12" ht="30">
      <c r="A2481" s="58" t="s">
        <v>62</v>
      </c>
      <c r="B2481" s="59" t="s">
        <v>962</v>
      </c>
      <c r="C2481" s="59" t="s">
        <v>17</v>
      </c>
      <c r="D2481" s="59" t="s">
        <v>362</v>
      </c>
      <c r="E2481" s="59" t="s">
        <v>978</v>
      </c>
      <c r="F2481" s="59" t="s">
        <v>63</v>
      </c>
      <c r="G2481" s="61">
        <v>276</v>
      </c>
      <c r="H2481" s="61">
        <v>276</v>
      </c>
      <c r="I2481" s="61">
        <v>276</v>
      </c>
      <c r="J2481" s="61">
        <v>274.62229000000002</v>
      </c>
      <c r="K2481" s="61">
        <f t="shared" si="1171"/>
        <v>99.500829710144927</v>
      </c>
      <c r="L2481" s="61">
        <f t="shared" si="1172"/>
        <v>99.500829710144927</v>
      </c>
    </row>
    <row r="2482" spans="1:12" ht="30">
      <c r="A2482" s="58" t="s">
        <v>64</v>
      </c>
      <c r="B2482" s="59" t="s">
        <v>962</v>
      </c>
      <c r="C2482" s="59" t="s">
        <v>17</v>
      </c>
      <c r="D2482" s="59" t="s">
        <v>362</v>
      </c>
      <c r="E2482" s="59" t="s">
        <v>978</v>
      </c>
      <c r="F2482" s="59" t="s">
        <v>65</v>
      </c>
      <c r="G2482" s="61">
        <v>224</v>
      </c>
      <c r="H2482" s="61">
        <f>H2483</f>
        <v>224</v>
      </c>
      <c r="I2482" s="61">
        <f t="shared" ref="I2482:J2482" si="1176">I2483</f>
        <v>224</v>
      </c>
      <c r="J2482" s="61">
        <f t="shared" si="1176"/>
        <v>221.29571000000001</v>
      </c>
      <c r="K2482" s="61">
        <f t="shared" si="1171"/>
        <v>98.792727678571438</v>
      </c>
      <c r="L2482" s="61">
        <f t="shared" si="1172"/>
        <v>98.792727678571438</v>
      </c>
    </row>
    <row r="2483" spans="1:12" ht="30">
      <c r="A2483" s="58" t="s">
        <v>66</v>
      </c>
      <c r="B2483" s="59" t="s">
        <v>962</v>
      </c>
      <c r="C2483" s="59" t="s">
        <v>17</v>
      </c>
      <c r="D2483" s="59" t="s">
        <v>362</v>
      </c>
      <c r="E2483" s="59" t="s">
        <v>978</v>
      </c>
      <c r="F2483" s="59" t="s">
        <v>67</v>
      </c>
      <c r="G2483" s="61">
        <v>224</v>
      </c>
      <c r="H2483" s="61">
        <v>224</v>
      </c>
      <c r="I2483" s="61">
        <v>224</v>
      </c>
      <c r="J2483" s="61">
        <v>221.29571000000001</v>
      </c>
      <c r="K2483" s="61">
        <f t="shared" si="1171"/>
        <v>98.792727678571438</v>
      </c>
      <c r="L2483" s="61">
        <f t="shared" si="1172"/>
        <v>98.792727678571438</v>
      </c>
    </row>
    <row r="2484" spans="1:12" ht="30">
      <c r="A2484" s="58" t="s">
        <v>646</v>
      </c>
      <c r="B2484" s="59" t="s">
        <v>962</v>
      </c>
      <c r="C2484" s="59" t="s">
        <v>17</v>
      </c>
      <c r="D2484" s="59" t="s">
        <v>362</v>
      </c>
      <c r="E2484" s="59" t="s">
        <v>979</v>
      </c>
      <c r="F2484" s="60" t="s">
        <v>0</v>
      </c>
      <c r="G2484" s="61">
        <v>7000</v>
      </c>
      <c r="H2484" s="61">
        <f>H2485</f>
        <v>7000</v>
      </c>
      <c r="I2484" s="61">
        <f t="shared" ref="I2484:J2485" si="1177">I2485</f>
        <v>7000</v>
      </c>
      <c r="J2484" s="61">
        <f t="shared" si="1177"/>
        <v>7000</v>
      </c>
      <c r="K2484" s="61">
        <f t="shared" si="1171"/>
        <v>100</v>
      </c>
      <c r="L2484" s="61">
        <f t="shared" si="1172"/>
        <v>100</v>
      </c>
    </row>
    <row r="2485" spans="1:12" ht="30">
      <c r="A2485" s="58" t="s">
        <v>82</v>
      </c>
      <c r="B2485" s="59" t="s">
        <v>962</v>
      </c>
      <c r="C2485" s="59" t="s">
        <v>17</v>
      </c>
      <c r="D2485" s="59" t="s">
        <v>362</v>
      </c>
      <c r="E2485" s="59" t="s">
        <v>979</v>
      </c>
      <c r="F2485" s="59" t="s">
        <v>83</v>
      </c>
      <c r="G2485" s="61">
        <v>7000</v>
      </c>
      <c r="H2485" s="61">
        <f>H2486</f>
        <v>7000</v>
      </c>
      <c r="I2485" s="61">
        <f t="shared" si="1177"/>
        <v>7000</v>
      </c>
      <c r="J2485" s="61">
        <f t="shared" si="1177"/>
        <v>7000</v>
      </c>
      <c r="K2485" s="61">
        <f t="shared" si="1171"/>
        <v>100</v>
      </c>
      <c r="L2485" s="61">
        <f t="shared" si="1172"/>
        <v>100</v>
      </c>
    </row>
    <row r="2486" spans="1:12" ht="30">
      <c r="A2486" s="58" t="s">
        <v>196</v>
      </c>
      <c r="B2486" s="59" t="s">
        <v>962</v>
      </c>
      <c r="C2486" s="59" t="s">
        <v>17</v>
      </c>
      <c r="D2486" s="59" t="s">
        <v>362</v>
      </c>
      <c r="E2486" s="59" t="s">
        <v>979</v>
      </c>
      <c r="F2486" s="59" t="s">
        <v>197</v>
      </c>
      <c r="G2486" s="61">
        <v>7000</v>
      </c>
      <c r="H2486" s="61">
        <v>7000</v>
      </c>
      <c r="I2486" s="61">
        <v>7000</v>
      </c>
      <c r="J2486" s="61">
        <v>7000</v>
      </c>
      <c r="K2486" s="61">
        <f t="shared" si="1171"/>
        <v>100</v>
      </c>
      <c r="L2486" s="61">
        <f t="shared" si="1172"/>
        <v>100</v>
      </c>
    </row>
    <row r="2487" spans="1:12" ht="30">
      <c r="A2487" s="58" t="s">
        <v>980</v>
      </c>
      <c r="B2487" s="59" t="s">
        <v>962</v>
      </c>
      <c r="C2487" s="59" t="s">
        <v>17</v>
      </c>
      <c r="D2487" s="59" t="s">
        <v>362</v>
      </c>
      <c r="E2487" s="59" t="s">
        <v>981</v>
      </c>
      <c r="F2487" s="60" t="s">
        <v>0</v>
      </c>
      <c r="G2487" s="61">
        <v>2500</v>
      </c>
      <c r="H2487" s="61">
        <f>H2488</f>
        <v>2500</v>
      </c>
      <c r="I2487" s="61">
        <f t="shared" ref="I2487:J2488" si="1178">I2488</f>
        <v>2500</v>
      </c>
      <c r="J2487" s="61">
        <f t="shared" si="1178"/>
        <v>2500</v>
      </c>
      <c r="K2487" s="61">
        <f t="shared" si="1171"/>
        <v>100</v>
      </c>
      <c r="L2487" s="61">
        <f t="shared" si="1172"/>
        <v>100</v>
      </c>
    </row>
    <row r="2488" spans="1:12" ht="15">
      <c r="A2488" s="58" t="s">
        <v>26</v>
      </c>
      <c r="B2488" s="59" t="s">
        <v>962</v>
      </c>
      <c r="C2488" s="59" t="s">
        <v>17</v>
      </c>
      <c r="D2488" s="59" t="s">
        <v>362</v>
      </c>
      <c r="E2488" s="59" t="s">
        <v>981</v>
      </c>
      <c r="F2488" s="59" t="s">
        <v>27</v>
      </c>
      <c r="G2488" s="61">
        <v>2500</v>
      </c>
      <c r="H2488" s="61">
        <f>H2489</f>
        <v>2500</v>
      </c>
      <c r="I2488" s="61">
        <f t="shared" si="1178"/>
        <v>2500</v>
      </c>
      <c r="J2488" s="61">
        <f t="shared" si="1178"/>
        <v>2500</v>
      </c>
      <c r="K2488" s="61">
        <f t="shared" si="1171"/>
        <v>100</v>
      </c>
      <c r="L2488" s="61">
        <f t="shared" si="1172"/>
        <v>100</v>
      </c>
    </row>
    <row r="2489" spans="1:12" ht="15">
      <c r="A2489" s="58" t="s">
        <v>56</v>
      </c>
      <c r="B2489" s="59" t="s">
        <v>962</v>
      </c>
      <c r="C2489" s="59" t="s">
        <v>17</v>
      </c>
      <c r="D2489" s="59" t="s">
        <v>362</v>
      </c>
      <c r="E2489" s="59" t="s">
        <v>981</v>
      </c>
      <c r="F2489" s="59" t="s">
        <v>57</v>
      </c>
      <c r="G2489" s="61">
        <v>2500</v>
      </c>
      <c r="H2489" s="61">
        <v>2500</v>
      </c>
      <c r="I2489" s="61">
        <v>2500</v>
      </c>
      <c r="J2489" s="61">
        <v>2500</v>
      </c>
      <c r="K2489" s="61">
        <f t="shared" si="1171"/>
        <v>100</v>
      </c>
      <c r="L2489" s="61">
        <f t="shared" si="1172"/>
        <v>100</v>
      </c>
    </row>
    <row r="2490" spans="1:12" ht="30">
      <c r="A2490" s="58" t="s">
        <v>982</v>
      </c>
      <c r="B2490" s="59" t="s">
        <v>962</v>
      </c>
      <c r="C2490" s="59" t="s">
        <v>17</v>
      </c>
      <c r="D2490" s="59" t="s">
        <v>362</v>
      </c>
      <c r="E2490" s="59" t="s">
        <v>983</v>
      </c>
      <c r="F2490" s="60" t="s">
        <v>0</v>
      </c>
      <c r="G2490" s="61">
        <v>12500</v>
      </c>
      <c r="H2490" s="61">
        <f>H2491</f>
        <v>12500</v>
      </c>
      <c r="I2490" s="61">
        <f t="shared" ref="I2490:J2492" si="1179">I2491</f>
        <v>12500</v>
      </c>
      <c r="J2490" s="61">
        <f t="shared" si="1179"/>
        <v>12467.136</v>
      </c>
      <c r="K2490" s="61">
        <f t="shared" si="1171"/>
        <v>99.737088</v>
      </c>
      <c r="L2490" s="61">
        <f t="shared" si="1172"/>
        <v>99.737088</v>
      </c>
    </row>
    <row r="2491" spans="1:12" ht="30">
      <c r="A2491" s="58" t="s">
        <v>984</v>
      </c>
      <c r="B2491" s="59" t="s">
        <v>962</v>
      </c>
      <c r="C2491" s="59" t="s">
        <v>17</v>
      </c>
      <c r="D2491" s="59" t="s">
        <v>362</v>
      </c>
      <c r="E2491" s="59" t="s">
        <v>985</v>
      </c>
      <c r="F2491" s="60" t="s">
        <v>0</v>
      </c>
      <c r="G2491" s="61">
        <v>12500</v>
      </c>
      <c r="H2491" s="61">
        <f>H2492</f>
        <v>12500</v>
      </c>
      <c r="I2491" s="61">
        <f t="shared" si="1179"/>
        <v>12500</v>
      </c>
      <c r="J2491" s="61">
        <f t="shared" si="1179"/>
        <v>12467.136</v>
      </c>
      <c r="K2491" s="61">
        <f t="shared" si="1171"/>
        <v>99.737088</v>
      </c>
      <c r="L2491" s="61">
        <f t="shared" si="1172"/>
        <v>99.737088</v>
      </c>
    </row>
    <row r="2492" spans="1:12" ht="15">
      <c r="A2492" s="58" t="s">
        <v>26</v>
      </c>
      <c r="B2492" s="59" t="s">
        <v>962</v>
      </c>
      <c r="C2492" s="59" t="s">
        <v>17</v>
      </c>
      <c r="D2492" s="59" t="s">
        <v>362</v>
      </c>
      <c r="E2492" s="59" t="s">
        <v>985</v>
      </c>
      <c r="F2492" s="59" t="s">
        <v>27</v>
      </c>
      <c r="G2492" s="61">
        <v>12500</v>
      </c>
      <c r="H2492" s="61">
        <f>H2493</f>
        <v>12500</v>
      </c>
      <c r="I2492" s="61">
        <f t="shared" si="1179"/>
        <v>12500</v>
      </c>
      <c r="J2492" s="61">
        <f t="shared" si="1179"/>
        <v>12467.136</v>
      </c>
      <c r="K2492" s="61">
        <f t="shared" si="1171"/>
        <v>99.737088</v>
      </c>
      <c r="L2492" s="61">
        <f t="shared" si="1172"/>
        <v>99.737088</v>
      </c>
    </row>
    <row r="2493" spans="1:12" ht="15">
      <c r="A2493" s="58" t="s">
        <v>56</v>
      </c>
      <c r="B2493" s="59" t="s">
        <v>962</v>
      </c>
      <c r="C2493" s="59" t="s">
        <v>17</v>
      </c>
      <c r="D2493" s="59" t="s">
        <v>362</v>
      </c>
      <c r="E2493" s="59" t="s">
        <v>985</v>
      </c>
      <c r="F2493" s="59" t="s">
        <v>57</v>
      </c>
      <c r="G2493" s="61">
        <v>12500</v>
      </c>
      <c r="H2493" s="61">
        <v>12500</v>
      </c>
      <c r="I2493" s="61">
        <v>12500</v>
      </c>
      <c r="J2493" s="61">
        <v>12467.136</v>
      </c>
      <c r="K2493" s="61">
        <f t="shared" si="1171"/>
        <v>99.737088</v>
      </c>
      <c r="L2493" s="61">
        <f t="shared" si="1172"/>
        <v>99.737088</v>
      </c>
    </row>
    <row r="2494" spans="1:12" ht="30">
      <c r="A2494" s="58" t="s">
        <v>986</v>
      </c>
      <c r="B2494" s="59" t="s">
        <v>962</v>
      </c>
      <c r="C2494" s="59" t="s">
        <v>17</v>
      </c>
      <c r="D2494" s="59" t="s">
        <v>362</v>
      </c>
      <c r="E2494" s="59" t="s">
        <v>987</v>
      </c>
      <c r="F2494" s="60" t="s">
        <v>0</v>
      </c>
      <c r="G2494" s="61">
        <v>12522.4</v>
      </c>
      <c r="H2494" s="61">
        <f>H2495</f>
        <v>12522.4</v>
      </c>
      <c r="I2494" s="61">
        <f t="shared" ref="I2494:J2496" si="1180">I2495</f>
        <v>12522.4</v>
      </c>
      <c r="J2494" s="61">
        <f t="shared" si="1180"/>
        <v>12522.4</v>
      </c>
      <c r="K2494" s="61">
        <f t="shared" si="1171"/>
        <v>100</v>
      </c>
      <c r="L2494" s="61">
        <f t="shared" si="1172"/>
        <v>100</v>
      </c>
    </row>
    <row r="2495" spans="1:12" ht="30">
      <c r="A2495" s="58" t="s">
        <v>76</v>
      </c>
      <c r="B2495" s="59" t="s">
        <v>962</v>
      </c>
      <c r="C2495" s="59" t="s">
        <v>17</v>
      </c>
      <c r="D2495" s="59" t="s">
        <v>362</v>
      </c>
      <c r="E2495" s="59" t="s">
        <v>988</v>
      </c>
      <c r="F2495" s="60" t="s">
        <v>0</v>
      </c>
      <c r="G2495" s="61">
        <v>12522.4</v>
      </c>
      <c r="H2495" s="61">
        <f>H2496</f>
        <v>12522.4</v>
      </c>
      <c r="I2495" s="61">
        <f t="shared" si="1180"/>
        <v>12522.4</v>
      </c>
      <c r="J2495" s="61">
        <f t="shared" si="1180"/>
        <v>12522.4</v>
      </c>
      <c r="K2495" s="61">
        <f t="shared" si="1171"/>
        <v>100</v>
      </c>
      <c r="L2495" s="61">
        <f t="shared" si="1172"/>
        <v>100</v>
      </c>
    </row>
    <row r="2496" spans="1:12" ht="30">
      <c r="A2496" s="58" t="s">
        <v>82</v>
      </c>
      <c r="B2496" s="59" t="s">
        <v>962</v>
      </c>
      <c r="C2496" s="59" t="s">
        <v>17</v>
      </c>
      <c r="D2496" s="59" t="s">
        <v>362</v>
      </c>
      <c r="E2496" s="59" t="s">
        <v>988</v>
      </c>
      <c r="F2496" s="59" t="s">
        <v>83</v>
      </c>
      <c r="G2496" s="61">
        <v>12522.4</v>
      </c>
      <c r="H2496" s="61">
        <f>H2497</f>
        <v>12522.4</v>
      </c>
      <c r="I2496" s="61">
        <f t="shared" si="1180"/>
        <v>12522.4</v>
      </c>
      <c r="J2496" s="61">
        <f t="shared" si="1180"/>
        <v>12522.4</v>
      </c>
      <c r="K2496" s="61">
        <f t="shared" si="1171"/>
        <v>100</v>
      </c>
      <c r="L2496" s="61">
        <f t="shared" si="1172"/>
        <v>100</v>
      </c>
    </row>
    <row r="2497" spans="1:12" ht="15">
      <c r="A2497" s="58" t="s">
        <v>84</v>
      </c>
      <c r="B2497" s="59" t="s">
        <v>962</v>
      </c>
      <c r="C2497" s="59" t="s">
        <v>17</v>
      </c>
      <c r="D2497" s="59" t="s">
        <v>362</v>
      </c>
      <c r="E2497" s="59" t="s">
        <v>988</v>
      </c>
      <c r="F2497" s="59" t="s">
        <v>85</v>
      </c>
      <c r="G2497" s="61">
        <v>12522.4</v>
      </c>
      <c r="H2497" s="61">
        <v>12522.4</v>
      </c>
      <c r="I2497" s="61">
        <v>12522.4</v>
      </c>
      <c r="J2497" s="61">
        <v>12522.4</v>
      </c>
      <c r="K2497" s="61">
        <f t="shared" si="1171"/>
        <v>100</v>
      </c>
      <c r="L2497" s="61">
        <f t="shared" si="1172"/>
        <v>100</v>
      </c>
    </row>
    <row r="2498" spans="1:12" ht="45">
      <c r="A2498" s="58" t="s">
        <v>989</v>
      </c>
      <c r="B2498" s="59" t="s">
        <v>962</v>
      </c>
      <c r="C2498" s="59" t="s">
        <v>17</v>
      </c>
      <c r="D2498" s="59" t="s">
        <v>362</v>
      </c>
      <c r="E2498" s="59" t="s">
        <v>990</v>
      </c>
      <c r="F2498" s="60" t="s">
        <v>0</v>
      </c>
      <c r="G2498" s="61">
        <v>1000</v>
      </c>
      <c r="H2498" s="61">
        <f>H2499+H2502</f>
        <v>1000</v>
      </c>
      <c r="I2498" s="61">
        <f t="shared" ref="I2498:J2498" si="1181">I2499+I2502</f>
        <v>999.4</v>
      </c>
      <c r="J2498" s="61">
        <f t="shared" si="1181"/>
        <v>999.32665999999995</v>
      </c>
      <c r="K2498" s="61">
        <f t="shared" si="1171"/>
        <v>99.932665999999998</v>
      </c>
      <c r="L2498" s="61">
        <f t="shared" si="1172"/>
        <v>99.932665999999998</v>
      </c>
    </row>
    <row r="2499" spans="1:12" ht="30">
      <c r="A2499" s="58" t="s">
        <v>646</v>
      </c>
      <c r="B2499" s="59" t="s">
        <v>962</v>
      </c>
      <c r="C2499" s="59" t="s">
        <v>17</v>
      </c>
      <c r="D2499" s="59" t="s">
        <v>362</v>
      </c>
      <c r="E2499" s="59" t="s">
        <v>991</v>
      </c>
      <c r="F2499" s="60" t="s">
        <v>0</v>
      </c>
      <c r="G2499" s="61">
        <v>779.6</v>
      </c>
      <c r="H2499" s="61">
        <f>H2500</f>
        <v>779.6</v>
      </c>
      <c r="I2499" s="61">
        <f t="shared" ref="I2499:J2500" si="1182">I2500</f>
        <v>779</v>
      </c>
      <c r="J2499" s="61">
        <f t="shared" si="1182"/>
        <v>778.92665999999997</v>
      </c>
      <c r="K2499" s="61">
        <f t="shared" si="1171"/>
        <v>99.913630066700861</v>
      </c>
      <c r="L2499" s="61">
        <f t="shared" si="1172"/>
        <v>99.913630066700861</v>
      </c>
    </row>
    <row r="2500" spans="1:12" ht="30">
      <c r="A2500" s="58" t="s">
        <v>64</v>
      </c>
      <c r="B2500" s="59" t="s">
        <v>962</v>
      </c>
      <c r="C2500" s="59" t="s">
        <v>17</v>
      </c>
      <c r="D2500" s="59" t="s">
        <v>362</v>
      </c>
      <c r="E2500" s="59" t="s">
        <v>991</v>
      </c>
      <c r="F2500" s="59" t="s">
        <v>65</v>
      </c>
      <c r="G2500" s="61">
        <v>779.6</v>
      </c>
      <c r="H2500" s="61">
        <f>H2501</f>
        <v>779.6</v>
      </c>
      <c r="I2500" s="61">
        <f t="shared" si="1182"/>
        <v>779</v>
      </c>
      <c r="J2500" s="61">
        <f t="shared" si="1182"/>
        <v>778.92665999999997</v>
      </c>
      <c r="K2500" s="61">
        <f t="shared" si="1171"/>
        <v>99.913630066700861</v>
      </c>
      <c r="L2500" s="61">
        <f t="shared" si="1172"/>
        <v>99.913630066700861</v>
      </c>
    </row>
    <row r="2501" spans="1:12" ht="30">
      <c r="A2501" s="58" t="s">
        <v>66</v>
      </c>
      <c r="B2501" s="59" t="s">
        <v>962</v>
      </c>
      <c r="C2501" s="59" t="s">
        <v>17</v>
      </c>
      <c r="D2501" s="59" t="s">
        <v>362</v>
      </c>
      <c r="E2501" s="59" t="s">
        <v>991</v>
      </c>
      <c r="F2501" s="59" t="s">
        <v>67</v>
      </c>
      <c r="G2501" s="61">
        <v>779.6</v>
      </c>
      <c r="H2501" s="61">
        <v>779.6</v>
      </c>
      <c r="I2501" s="61">
        <v>779</v>
      </c>
      <c r="J2501" s="61">
        <v>778.92665999999997</v>
      </c>
      <c r="K2501" s="61">
        <f t="shared" si="1171"/>
        <v>99.913630066700861</v>
      </c>
      <c r="L2501" s="61">
        <f t="shared" si="1172"/>
        <v>99.913630066700861</v>
      </c>
    </row>
    <row r="2502" spans="1:12" ht="30">
      <c r="A2502" s="58" t="s">
        <v>394</v>
      </c>
      <c r="B2502" s="59" t="s">
        <v>962</v>
      </c>
      <c r="C2502" s="59" t="s">
        <v>17</v>
      </c>
      <c r="D2502" s="59" t="s">
        <v>362</v>
      </c>
      <c r="E2502" s="59" t="s">
        <v>992</v>
      </c>
      <c r="F2502" s="60" t="s">
        <v>0</v>
      </c>
      <c r="G2502" s="61">
        <v>220.4</v>
      </c>
      <c r="H2502" s="61">
        <f>H2503</f>
        <v>220.4</v>
      </c>
      <c r="I2502" s="61">
        <f t="shared" ref="I2502:J2503" si="1183">I2503</f>
        <v>220.4</v>
      </c>
      <c r="J2502" s="61">
        <f t="shared" si="1183"/>
        <v>220.4</v>
      </c>
      <c r="K2502" s="61">
        <f t="shared" si="1171"/>
        <v>100</v>
      </c>
      <c r="L2502" s="61">
        <f t="shared" si="1172"/>
        <v>100</v>
      </c>
    </row>
    <row r="2503" spans="1:12" ht="30">
      <c r="A2503" s="58" t="s">
        <v>82</v>
      </c>
      <c r="B2503" s="59" t="s">
        <v>962</v>
      </c>
      <c r="C2503" s="59" t="s">
        <v>17</v>
      </c>
      <c r="D2503" s="59" t="s">
        <v>362</v>
      </c>
      <c r="E2503" s="59" t="s">
        <v>992</v>
      </c>
      <c r="F2503" s="59" t="s">
        <v>83</v>
      </c>
      <c r="G2503" s="61">
        <v>220.4</v>
      </c>
      <c r="H2503" s="61">
        <f>H2504</f>
        <v>220.4</v>
      </c>
      <c r="I2503" s="61">
        <f t="shared" si="1183"/>
        <v>220.4</v>
      </c>
      <c r="J2503" s="61">
        <f t="shared" si="1183"/>
        <v>220.4</v>
      </c>
      <c r="K2503" s="61">
        <f t="shared" si="1171"/>
        <v>100</v>
      </c>
      <c r="L2503" s="61">
        <f t="shared" si="1172"/>
        <v>100</v>
      </c>
    </row>
    <row r="2504" spans="1:12" ht="15">
      <c r="A2504" s="58" t="s">
        <v>84</v>
      </c>
      <c r="B2504" s="59" t="s">
        <v>962</v>
      </c>
      <c r="C2504" s="59" t="s">
        <v>17</v>
      </c>
      <c r="D2504" s="59" t="s">
        <v>362</v>
      </c>
      <c r="E2504" s="59" t="s">
        <v>992</v>
      </c>
      <c r="F2504" s="59" t="s">
        <v>85</v>
      </c>
      <c r="G2504" s="61">
        <v>220.4</v>
      </c>
      <c r="H2504" s="61">
        <v>220.4</v>
      </c>
      <c r="I2504" s="61">
        <v>220.4</v>
      </c>
      <c r="J2504" s="61">
        <v>220.4</v>
      </c>
      <c r="K2504" s="61">
        <f t="shared" si="1171"/>
        <v>100</v>
      </c>
      <c r="L2504" s="61">
        <f t="shared" si="1172"/>
        <v>100</v>
      </c>
    </row>
    <row r="2505" spans="1:12" ht="45">
      <c r="A2505" s="58" t="s">
        <v>396</v>
      </c>
      <c r="B2505" s="59" t="s">
        <v>962</v>
      </c>
      <c r="C2505" s="59" t="s">
        <v>17</v>
      </c>
      <c r="D2505" s="59" t="s">
        <v>362</v>
      </c>
      <c r="E2505" s="59" t="s">
        <v>397</v>
      </c>
      <c r="F2505" s="60" t="s">
        <v>0</v>
      </c>
      <c r="G2505" s="61">
        <v>250620.2</v>
      </c>
      <c r="H2505" s="61">
        <f>H2506+H2515</f>
        <v>251310.34781999997</v>
      </c>
      <c r="I2505" s="61">
        <f t="shared" ref="I2505:J2505" si="1184">I2506+I2515</f>
        <v>250021.95325999992</v>
      </c>
      <c r="J2505" s="61">
        <f t="shared" si="1184"/>
        <v>248710.52631999995</v>
      </c>
      <c r="K2505" s="61">
        <f t="shared" si="1171"/>
        <v>99.238020845885501</v>
      </c>
      <c r="L2505" s="61">
        <f t="shared" si="1172"/>
        <v>98.965493652548631</v>
      </c>
    </row>
    <row r="2506" spans="1:12" ht="60">
      <c r="A2506" s="58" t="s">
        <v>993</v>
      </c>
      <c r="B2506" s="59" t="s">
        <v>962</v>
      </c>
      <c r="C2506" s="59" t="s">
        <v>17</v>
      </c>
      <c r="D2506" s="59" t="s">
        <v>362</v>
      </c>
      <c r="E2506" s="59" t="s">
        <v>994</v>
      </c>
      <c r="F2506" s="60" t="s">
        <v>0</v>
      </c>
      <c r="G2506" s="61">
        <v>8492.5</v>
      </c>
      <c r="H2506" s="61">
        <f>H2510+H2507</f>
        <v>9389.11</v>
      </c>
      <c r="I2506" s="61">
        <f t="shared" ref="I2506:J2506" si="1185">I2510+I2507</f>
        <v>9389.11</v>
      </c>
      <c r="J2506" s="61">
        <f t="shared" si="1185"/>
        <v>9389.11</v>
      </c>
      <c r="K2506" s="61">
        <f t="shared" si="1171"/>
        <v>110.55766853105682</v>
      </c>
      <c r="L2506" s="61">
        <f t="shared" si="1172"/>
        <v>100</v>
      </c>
    </row>
    <row r="2507" spans="1:12" s="25" customFormat="1" ht="28.5" customHeight="1">
      <c r="A2507" s="58" t="s">
        <v>1248</v>
      </c>
      <c r="B2507" s="59" t="s">
        <v>962</v>
      </c>
      <c r="C2507" s="59" t="s">
        <v>17</v>
      </c>
      <c r="D2507" s="59" t="s">
        <v>362</v>
      </c>
      <c r="E2507" s="59" t="s">
        <v>1247</v>
      </c>
      <c r="F2507" s="60"/>
      <c r="G2507" s="61"/>
      <c r="H2507" s="61">
        <f>H2508</f>
        <v>896.61</v>
      </c>
      <c r="I2507" s="61">
        <f t="shared" ref="I2507:J2508" si="1186">I2508</f>
        <v>896.61</v>
      </c>
      <c r="J2507" s="61">
        <f t="shared" si="1186"/>
        <v>896.61</v>
      </c>
      <c r="K2507" s="61">
        <v>0</v>
      </c>
      <c r="L2507" s="61">
        <f t="shared" si="1172"/>
        <v>100</v>
      </c>
    </row>
    <row r="2508" spans="1:12" s="25" customFormat="1" ht="30">
      <c r="A2508" s="58" t="s">
        <v>64</v>
      </c>
      <c r="B2508" s="59" t="s">
        <v>962</v>
      </c>
      <c r="C2508" s="59" t="s">
        <v>17</v>
      </c>
      <c r="D2508" s="59" t="s">
        <v>362</v>
      </c>
      <c r="E2508" s="59" t="s">
        <v>1247</v>
      </c>
      <c r="F2508" s="59">
        <v>200</v>
      </c>
      <c r="G2508" s="61"/>
      <c r="H2508" s="61">
        <f>H2509</f>
        <v>896.61</v>
      </c>
      <c r="I2508" s="61">
        <f t="shared" si="1186"/>
        <v>896.61</v>
      </c>
      <c r="J2508" s="61">
        <f t="shared" si="1186"/>
        <v>896.61</v>
      </c>
      <c r="K2508" s="61">
        <v>0</v>
      </c>
      <c r="L2508" s="61">
        <f t="shared" si="1172"/>
        <v>100</v>
      </c>
    </row>
    <row r="2509" spans="1:12" s="25" customFormat="1" ht="30">
      <c r="A2509" s="58" t="s">
        <v>66</v>
      </c>
      <c r="B2509" s="59" t="s">
        <v>962</v>
      </c>
      <c r="C2509" s="59" t="s">
        <v>17</v>
      </c>
      <c r="D2509" s="59" t="s">
        <v>362</v>
      </c>
      <c r="E2509" s="59" t="s">
        <v>1247</v>
      </c>
      <c r="F2509" s="59">
        <v>240</v>
      </c>
      <c r="G2509" s="61"/>
      <c r="H2509" s="61">
        <v>896.61</v>
      </c>
      <c r="I2509" s="61">
        <v>896.61</v>
      </c>
      <c r="J2509" s="61">
        <v>896.61</v>
      </c>
      <c r="K2509" s="61">
        <v>0</v>
      </c>
      <c r="L2509" s="61">
        <f t="shared" si="1172"/>
        <v>100</v>
      </c>
    </row>
    <row r="2510" spans="1:12" ht="30">
      <c r="A2510" s="58" t="s">
        <v>76</v>
      </c>
      <c r="B2510" s="59" t="s">
        <v>962</v>
      </c>
      <c r="C2510" s="59" t="s">
        <v>17</v>
      </c>
      <c r="D2510" s="59" t="s">
        <v>362</v>
      </c>
      <c r="E2510" s="59" t="s">
        <v>995</v>
      </c>
      <c r="F2510" s="60" t="s">
        <v>0</v>
      </c>
      <c r="G2510" s="61">
        <v>8492.5</v>
      </c>
      <c r="H2510" s="61">
        <f>H2511+H2513</f>
        <v>8492.5</v>
      </c>
      <c r="I2510" s="61">
        <f t="shared" ref="I2510:J2510" si="1187">I2511+I2513</f>
        <v>8492.5</v>
      </c>
      <c r="J2510" s="61">
        <f t="shared" si="1187"/>
        <v>8492.5</v>
      </c>
      <c r="K2510" s="61">
        <f t="shared" si="1171"/>
        <v>100</v>
      </c>
      <c r="L2510" s="61">
        <f t="shared" si="1172"/>
        <v>100</v>
      </c>
    </row>
    <row r="2511" spans="1:12" ht="60">
      <c r="A2511" s="58" t="s">
        <v>60</v>
      </c>
      <c r="B2511" s="59" t="s">
        <v>962</v>
      </c>
      <c r="C2511" s="59" t="s">
        <v>17</v>
      </c>
      <c r="D2511" s="59" t="s">
        <v>362</v>
      </c>
      <c r="E2511" s="59" t="s">
        <v>995</v>
      </c>
      <c r="F2511" s="59" t="s">
        <v>61</v>
      </c>
      <c r="G2511" s="61">
        <v>4694.3999999999996</v>
      </c>
      <c r="H2511" s="61">
        <f>H2512</f>
        <v>4694.4000000000005</v>
      </c>
      <c r="I2511" s="61">
        <f t="shared" ref="I2511:J2511" si="1188">I2512</f>
        <v>4694.4000000000005</v>
      </c>
      <c r="J2511" s="61">
        <f t="shared" si="1188"/>
        <v>4694.4000000000005</v>
      </c>
      <c r="K2511" s="61">
        <f t="shared" si="1171"/>
        <v>100.00000000000003</v>
      </c>
      <c r="L2511" s="61">
        <f t="shared" si="1172"/>
        <v>100</v>
      </c>
    </row>
    <row r="2512" spans="1:12" ht="15">
      <c r="A2512" s="58" t="s">
        <v>78</v>
      </c>
      <c r="B2512" s="59" t="s">
        <v>962</v>
      </c>
      <c r="C2512" s="59" t="s">
        <v>17</v>
      </c>
      <c r="D2512" s="59" t="s">
        <v>362</v>
      </c>
      <c r="E2512" s="59" t="s">
        <v>995</v>
      </c>
      <c r="F2512" s="59" t="s">
        <v>79</v>
      </c>
      <c r="G2512" s="61">
        <v>4694.3999999999996</v>
      </c>
      <c r="H2512" s="61">
        <f>3450.63558+189.934+1053.83042</f>
        <v>4694.4000000000005</v>
      </c>
      <c r="I2512" s="61">
        <f t="shared" ref="I2512:J2512" si="1189">3450.63558+189.934+1053.83042</f>
        <v>4694.4000000000005</v>
      </c>
      <c r="J2512" s="61">
        <f t="shared" si="1189"/>
        <v>4694.4000000000005</v>
      </c>
      <c r="K2512" s="61">
        <f t="shared" si="1171"/>
        <v>100.00000000000003</v>
      </c>
      <c r="L2512" s="61">
        <f t="shared" si="1172"/>
        <v>100</v>
      </c>
    </row>
    <row r="2513" spans="1:12" ht="30">
      <c r="A2513" s="58" t="s">
        <v>64</v>
      </c>
      <c r="B2513" s="59" t="s">
        <v>962</v>
      </c>
      <c r="C2513" s="59" t="s">
        <v>17</v>
      </c>
      <c r="D2513" s="59" t="s">
        <v>362</v>
      </c>
      <c r="E2513" s="59" t="s">
        <v>995</v>
      </c>
      <c r="F2513" s="59" t="s">
        <v>65</v>
      </c>
      <c r="G2513" s="61">
        <v>3798.1</v>
      </c>
      <c r="H2513" s="61">
        <f>H2514</f>
        <v>3798.1</v>
      </c>
      <c r="I2513" s="61">
        <f t="shared" ref="I2513:J2513" si="1190">I2514</f>
        <v>3798.1</v>
      </c>
      <c r="J2513" s="61">
        <f t="shared" si="1190"/>
        <v>3798.1</v>
      </c>
      <c r="K2513" s="61">
        <f t="shared" si="1171"/>
        <v>100</v>
      </c>
      <c r="L2513" s="61">
        <f t="shared" si="1172"/>
        <v>100</v>
      </c>
    </row>
    <row r="2514" spans="1:12" ht="30">
      <c r="A2514" s="58" t="s">
        <v>66</v>
      </c>
      <c r="B2514" s="59" t="s">
        <v>962</v>
      </c>
      <c r="C2514" s="59" t="s">
        <v>17</v>
      </c>
      <c r="D2514" s="59" t="s">
        <v>362</v>
      </c>
      <c r="E2514" s="59" t="s">
        <v>995</v>
      </c>
      <c r="F2514" s="59" t="s">
        <v>67</v>
      </c>
      <c r="G2514" s="61">
        <v>3798.1</v>
      </c>
      <c r="H2514" s="61">
        <v>3798.1</v>
      </c>
      <c r="I2514" s="61">
        <v>3798.1</v>
      </c>
      <c r="J2514" s="61">
        <v>3798.1</v>
      </c>
      <c r="K2514" s="61">
        <f t="shared" si="1171"/>
        <v>100</v>
      </c>
      <c r="L2514" s="61">
        <f t="shared" si="1172"/>
        <v>100</v>
      </c>
    </row>
    <row r="2515" spans="1:12" ht="30">
      <c r="A2515" s="58" t="s">
        <v>414</v>
      </c>
      <c r="B2515" s="59" t="s">
        <v>962</v>
      </c>
      <c r="C2515" s="59" t="s">
        <v>17</v>
      </c>
      <c r="D2515" s="59" t="s">
        <v>362</v>
      </c>
      <c r="E2515" s="59" t="s">
        <v>415</v>
      </c>
      <c r="F2515" s="60" t="s">
        <v>0</v>
      </c>
      <c r="G2515" s="61">
        <v>242127.7</v>
      </c>
      <c r="H2515" s="61">
        <f>H2516+H2523</f>
        <v>241921.23781999998</v>
      </c>
      <c r="I2515" s="61">
        <f t="shared" ref="I2515:J2515" si="1191">I2516+I2523</f>
        <v>240632.84325999994</v>
      </c>
      <c r="J2515" s="61">
        <f t="shared" si="1191"/>
        <v>239321.41631999996</v>
      </c>
      <c r="K2515" s="61">
        <f t="shared" si="1171"/>
        <v>98.840990237795992</v>
      </c>
      <c r="L2515" s="61">
        <f t="shared" si="1172"/>
        <v>98.925343833626371</v>
      </c>
    </row>
    <row r="2516" spans="1:12" ht="30">
      <c r="A2516" s="58" t="s">
        <v>58</v>
      </c>
      <c r="B2516" s="59" t="s">
        <v>962</v>
      </c>
      <c r="C2516" s="59" t="s">
        <v>17</v>
      </c>
      <c r="D2516" s="59" t="s">
        <v>362</v>
      </c>
      <c r="E2516" s="59" t="s">
        <v>416</v>
      </c>
      <c r="F2516" s="60" t="s">
        <v>0</v>
      </c>
      <c r="G2516" s="61">
        <v>40898.6</v>
      </c>
      <c r="H2516" s="61">
        <f>H2517+H2519+H2521</f>
        <v>40898.599999999991</v>
      </c>
      <c r="I2516" s="61">
        <f t="shared" ref="I2516:J2516" si="1192">I2517+I2519+I2521</f>
        <v>40898.599999999991</v>
      </c>
      <c r="J2516" s="61">
        <f t="shared" si="1192"/>
        <v>40215.225989999999</v>
      </c>
      <c r="K2516" s="61">
        <f t="shared" si="1171"/>
        <v>98.329101705192841</v>
      </c>
      <c r="L2516" s="61">
        <f t="shared" si="1172"/>
        <v>98.329101705192855</v>
      </c>
    </row>
    <row r="2517" spans="1:12" ht="60">
      <c r="A2517" s="58" t="s">
        <v>60</v>
      </c>
      <c r="B2517" s="59" t="s">
        <v>962</v>
      </c>
      <c r="C2517" s="59" t="s">
        <v>17</v>
      </c>
      <c r="D2517" s="59" t="s">
        <v>362</v>
      </c>
      <c r="E2517" s="59" t="s">
        <v>416</v>
      </c>
      <c r="F2517" s="59" t="s">
        <v>61</v>
      </c>
      <c r="G2517" s="61">
        <v>17729.8</v>
      </c>
      <c r="H2517" s="61">
        <f>H2518</f>
        <v>17729.829999999998</v>
      </c>
      <c r="I2517" s="61">
        <f t="shared" ref="I2517:J2517" si="1193">I2518</f>
        <v>17729.829999999998</v>
      </c>
      <c r="J2517" s="61">
        <f t="shared" si="1193"/>
        <v>17048.063760000001</v>
      </c>
      <c r="K2517" s="61">
        <f t="shared" si="1171"/>
        <v>96.154856569166043</v>
      </c>
      <c r="L2517" s="61">
        <f t="shared" si="1172"/>
        <v>96.154693869033167</v>
      </c>
    </row>
    <row r="2518" spans="1:12" ht="30">
      <c r="A2518" s="58" t="s">
        <v>62</v>
      </c>
      <c r="B2518" s="59" t="s">
        <v>962</v>
      </c>
      <c r="C2518" s="59" t="s">
        <v>17</v>
      </c>
      <c r="D2518" s="59" t="s">
        <v>362</v>
      </c>
      <c r="E2518" s="59" t="s">
        <v>416</v>
      </c>
      <c r="F2518" s="59" t="s">
        <v>63</v>
      </c>
      <c r="G2518" s="61">
        <v>17729.8</v>
      </c>
      <c r="H2518" s="61">
        <f>13528.8+746.73+3454.3</f>
        <v>17729.829999999998</v>
      </c>
      <c r="I2518" s="61">
        <f>13528.8+746.73+3454.3</f>
        <v>17729.829999999998</v>
      </c>
      <c r="J2518" s="61">
        <f>13272.34121+744.7137+3031.00885</f>
        <v>17048.063760000001</v>
      </c>
      <c r="K2518" s="61">
        <f t="shared" si="1171"/>
        <v>96.154856569166043</v>
      </c>
      <c r="L2518" s="61">
        <f t="shared" si="1172"/>
        <v>96.154693869033167</v>
      </c>
    </row>
    <row r="2519" spans="1:12" ht="30">
      <c r="A2519" s="58" t="s">
        <v>64</v>
      </c>
      <c r="B2519" s="59" t="s">
        <v>962</v>
      </c>
      <c r="C2519" s="59" t="s">
        <v>17</v>
      </c>
      <c r="D2519" s="59" t="s">
        <v>362</v>
      </c>
      <c r="E2519" s="59" t="s">
        <v>416</v>
      </c>
      <c r="F2519" s="59" t="s">
        <v>65</v>
      </c>
      <c r="G2519" s="61">
        <v>23030.6</v>
      </c>
      <c r="H2519" s="61">
        <f>H2520</f>
        <v>23030.6</v>
      </c>
      <c r="I2519" s="61">
        <f t="shared" ref="I2519:J2519" si="1194">I2520</f>
        <v>23030.6</v>
      </c>
      <c r="J2519" s="61">
        <f t="shared" si="1194"/>
        <v>23028.99223</v>
      </c>
      <c r="K2519" s="61">
        <f t="shared" si="1171"/>
        <v>99.993018983439427</v>
      </c>
      <c r="L2519" s="61">
        <f t="shared" si="1172"/>
        <v>99.993018983439427</v>
      </c>
    </row>
    <row r="2520" spans="1:12" ht="30">
      <c r="A2520" s="58" t="s">
        <v>66</v>
      </c>
      <c r="B2520" s="59" t="s">
        <v>962</v>
      </c>
      <c r="C2520" s="59" t="s">
        <v>17</v>
      </c>
      <c r="D2520" s="59" t="s">
        <v>362</v>
      </c>
      <c r="E2520" s="59" t="s">
        <v>416</v>
      </c>
      <c r="F2520" s="59" t="s">
        <v>67</v>
      </c>
      <c r="G2520" s="61">
        <v>23030.6</v>
      </c>
      <c r="H2520" s="61">
        <v>23030.6</v>
      </c>
      <c r="I2520" s="61">
        <v>23030.6</v>
      </c>
      <c r="J2520" s="61">
        <v>23028.99223</v>
      </c>
      <c r="K2520" s="61">
        <f t="shared" si="1171"/>
        <v>99.993018983439427</v>
      </c>
      <c r="L2520" s="61">
        <f t="shared" si="1172"/>
        <v>99.993018983439427</v>
      </c>
    </row>
    <row r="2521" spans="1:12" ht="15">
      <c r="A2521" s="58" t="s">
        <v>72</v>
      </c>
      <c r="B2521" s="59" t="s">
        <v>962</v>
      </c>
      <c r="C2521" s="59" t="s">
        <v>17</v>
      </c>
      <c r="D2521" s="59" t="s">
        <v>362</v>
      </c>
      <c r="E2521" s="59" t="s">
        <v>416</v>
      </c>
      <c r="F2521" s="59" t="s">
        <v>73</v>
      </c>
      <c r="G2521" s="61">
        <v>138.19999999999999</v>
      </c>
      <c r="H2521" s="61">
        <f>H2522</f>
        <v>138.17000000000002</v>
      </c>
      <c r="I2521" s="61">
        <f t="shared" ref="I2521:J2521" si="1195">I2522</f>
        <v>138.17000000000002</v>
      </c>
      <c r="J2521" s="61">
        <f t="shared" si="1195"/>
        <v>138.17000000000002</v>
      </c>
      <c r="K2521" s="61">
        <f t="shared" si="1171"/>
        <v>99.978292329956602</v>
      </c>
      <c r="L2521" s="61">
        <f t="shared" si="1172"/>
        <v>100</v>
      </c>
    </row>
    <row r="2522" spans="1:12" ht="15">
      <c r="A2522" s="58" t="s">
        <v>74</v>
      </c>
      <c r="B2522" s="59" t="s">
        <v>962</v>
      </c>
      <c r="C2522" s="59" t="s">
        <v>17</v>
      </c>
      <c r="D2522" s="59" t="s">
        <v>362</v>
      </c>
      <c r="E2522" s="59" t="s">
        <v>416</v>
      </c>
      <c r="F2522" s="59" t="s">
        <v>75</v>
      </c>
      <c r="G2522" s="61">
        <v>138.19999999999999</v>
      </c>
      <c r="H2522" s="61">
        <f>56.17+82</f>
        <v>138.17000000000002</v>
      </c>
      <c r="I2522" s="61">
        <f t="shared" ref="I2522:J2522" si="1196">56.17+82</f>
        <v>138.17000000000002</v>
      </c>
      <c r="J2522" s="61">
        <f t="shared" si="1196"/>
        <v>138.17000000000002</v>
      </c>
      <c r="K2522" s="61">
        <f t="shared" si="1171"/>
        <v>99.978292329956602</v>
      </c>
      <c r="L2522" s="61">
        <f t="shared" si="1172"/>
        <v>100</v>
      </c>
    </row>
    <row r="2523" spans="1:12" ht="30">
      <c r="A2523" s="58" t="s">
        <v>76</v>
      </c>
      <c r="B2523" s="59" t="s">
        <v>962</v>
      </c>
      <c r="C2523" s="59" t="s">
        <v>17</v>
      </c>
      <c r="D2523" s="59" t="s">
        <v>362</v>
      </c>
      <c r="E2523" s="59" t="s">
        <v>996</v>
      </c>
      <c r="F2523" s="60" t="s">
        <v>0</v>
      </c>
      <c r="G2523" s="61">
        <v>201229.1</v>
      </c>
      <c r="H2523" s="61">
        <f>H2524+H2526+H2528</f>
        <v>201022.63781999997</v>
      </c>
      <c r="I2523" s="61">
        <f t="shared" ref="I2523:J2523" si="1197">I2524+I2526+I2528</f>
        <v>199734.24325999996</v>
      </c>
      <c r="J2523" s="61">
        <f t="shared" si="1197"/>
        <v>199106.19032999995</v>
      </c>
      <c r="K2523" s="61">
        <f t="shared" si="1171"/>
        <v>98.945028492399928</v>
      </c>
      <c r="L2523" s="61">
        <f t="shared" si="1172"/>
        <v>99.046650909179661</v>
      </c>
    </row>
    <row r="2524" spans="1:12" ht="60">
      <c r="A2524" s="58" t="s">
        <v>60</v>
      </c>
      <c r="B2524" s="59" t="s">
        <v>962</v>
      </c>
      <c r="C2524" s="59" t="s">
        <v>17</v>
      </c>
      <c r="D2524" s="59" t="s">
        <v>362</v>
      </c>
      <c r="E2524" s="59" t="s">
        <v>996</v>
      </c>
      <c r="F2524" s="59" t="s">
        <v>61</v>
      </c>
      <c r="G2524" s="61">
        <v>111482.6</v>
      </c>
      <c r="H2524" s="61">
        <f>H2525</f>
        <v>111482.57905999999</v>
      </c>
      <c r="I2524" s="61">
        <f t="shared" ref="I2524:J2524" si="1198">I2525</f>
        <v>111482.57905999999</v>
      </c>
      <c r="J2524" s="61">
        <f t="shared" si="1198"/>
        <v>111458.66561999999</v>
      </c>
      <c r="K2524" s="61">
        <f t="shared" si="1171"/>
        <v>99.978530837996232</v>
      </c>
      <c r="L2524" s="61">
        <f t="shared" si="1172"/>
        <v>99.978549617167417</v>
      </c>
    </row>
    <row r="2525" spans="1:12" ht="15">
      <c r="A2525" s="58" t="s">
        <v>78</v>
      </c>
      <c r="B2525" s="59" t="s">
        <v>962</v>
      </c>
      <c r="C2525" s="59" t="s">
        <v>17</v>
      </c>
      <c r="D2525" s="59" t="s">
        <v>362</v>
      </c>
      <c r="E2525" s="59" t="s">
        <v>996</v>
      </c>
      <c r="F2525" s="59" t="s">
        <v>79</v>
      </c>
      <c r="G2525" s="61">
        <v>111482.6</v>
      </c>
      <c r="H2525" s="61">
        <f>81745.84584+5319.9+24416.83322</f>
        <v>111482.57905999999</v>
      </c>
      <c r="I2525" s="61">
        <f>81745.84584+5319.9+24416.83322</f>
        <v>111482.57905999999</v>
      </c>
      <c r="J2525" s="61">
        <f>81745.67927+5318.50686+24394.47949</f>
        <v>111458.66561999999</v>
      </c>
      <c r="K2525" s="61">
        <f t="shared" si="1171"/>
        <v>99.978530837996232</v>
      </c>
      <c r="L2525" s="61">
        <f t="shared" si="1172"/>
        <v>99.978549617167417</v>
      </c>
    </row>
    <row r="2526" spans="1:12" ht="30">
      <c r="A2526" s="58" t="s">
        <v>64</v>
      </c>
      <c r="B2526" s="59" t="s">
        <v>962</v>
      </c>
      <c r="C2526" s="59" t="s">
        <v>17</v>
      </c>
      <c r="D2526" s="59" t="s">
        <v>362</v>
      </c>
      <c r="E2526" s="59" t="s">
        <v>996</v>
      </c>
      <c r="F2526" s="59" t="s">
        <v>65</v>
      </c>
      <c r="G2526" s="61">
        <v>84117.1</v>
      </c>
      <c r="H2526" s="61">
        <f>H2527</f>
        <v>83910.641759999999</v>
      </c>
      <c r="I2526" s="61">
        <f t="shared" ref="I2526:J2526" si="1199">I2527</f>
        <v>82904.875199999995</v>
      </c>
      <c r="J2526" s="61">
        <f t="shared" si="1199"/>
        <v>82302.997619999995</v>
      </c>
      <c r="K2526" s="61">
        <f t="shared" si="1171"/>
        <v>97.843360767311268</v>
      </c>
      <c r="L2526" s="61">
        <f t="shared" si="1172"/>
        <v>98.08409981585153</v>
      </c>
    </row>
    <row r="2527" spans="1:12" ht="30">
      <c r="A2527" s="58" t="s">
        <v>66</v>
      </c>
      <c r="B2527" s="59" t="s">
        <v>962</v>
      </c>
      <c r="C2527" s="59" t="s">
        <v>17</v>
      </c>
      <c r="D2527" s="59" t="s">
        <v>362</v>
      </c>
      <c r="E2527" s="59" t="s">
        <v>996</v>
      </c>
      <c r="F2527" s="59" t="s">
        <v>67</v>
      </c>
      <c r="G2527" s="61">
        <v>84117.1</v>
      </c>
      <c r="H2527" s="61">
        <v>83910.641759999999</v>
      </c>
      <c r="I2527" s="61">
        <v>82904.875199999995</v>
      </c>
      <c r="J2527" s="61">
        <v>82302.997619999995</v>
      </c>
      <c r="K2527" s="61">
        <f t="shared" si="1171"/>
        <v>97.843360767311268</v>
      </c>
      <c r="L2527" s="61">
        <f t="shared" si="1172"/>
        <v>98.08409981585153</v>
      </c>
    </row>
    <row r="2528" spans="1:12" ht="15">
      <c r="A2528" s="58" t="s">
        <v>72</v>
      </c>
      <c r="B2528" s="59" t="s">
        <v>962</v>
      </c>
      <c r="C2528" s="59" t="s">
        <v>17</v>
      </c>
      <c r="D2528" s="59" t="s">
        <v>362</v>
      </c>
      <c r="E2528" s="59" t="s">
        <v>996</v>
      </c>
      <c r="F2528" s="59" t="s">
        <v>73</v>
      </c>
      <c r="G2528" s="61">
        <v>5629.4</v>
      </c>
      <c r="H2528" s="61">
        <f>H2530+H2529</f>
        <v>5629.4170000000004</v>
      </c>
      <c r="I2528" s="61">
        <f t="shared" ref="I2528:J2528" si="1200">I2530+I2529</f>
        <v>5346.7890000000007</v>
      </c>
      <c r="J2528" s="61">
        <f t="shared" si="1200"/>
        <v>5344.5270900000005</v>
      </c>
      <c r="K2528" s="61">
        <f t="shared" si="1171"/>
        <v>94.939551106689891</v>
      </c>
      <c r="L2528" s="61">
        <f t="shared" si="1172"/>
        <v>94.939264403400927</v>
      </c>
    </row>
    <row r="2529" spans="1:12" s="25" customFormat="1" ht="15">
      <c r="A2529" s="58" t="s">
        <v>86</v>
      </c>
      <c r="B2529" s="59" t="s">
        <v>962</v>
      </c>
      <c r="C2529" s="59" t="s">
        <v>17</v>
      </c>
      <c r="D2529" s="59" t="s">
        <v>362</v>
      </c>
      <c r="E2529" s="59" t="s">
        <v>996</v>
      </c>
      <c r="F2529" s="59">
        <v>830</v>
      </c>
      <c r="G2529" s="61"/>
      <c r="H2529" s="61">
        <v>42.372</v>
      </c>
      <c r="I2529" s="61">
        <v>42.372</v>
      </c>
      <c r="J2529" s="61">
        <v>42.372</v>
      </c>
      <c r="K2529" s="61"/>
      <c r="L2529" s="61">
        <f t="shared" si="1172"/>
        <v>100</v>
      </c>
    </row>
    <row r="2530" spans="1:12" ht="15">
      <c r="A2530" s="58" t="s">
        <v>74</v>
      </c>
      <c r="B2530" s="59" t="s">
        <v>962</v>
      </c>
      <c r="C2530" s="59" t="s">
        <v>17</v>
      </c>
      <c r="D2530" s="59" t="s">
        <v>362</v>
      </c>
      <c r="E2530" s="59" t="s">
        <v>996</v>
      </c>
      <c r="F2530" s="59" t="s">
        <v>75</v>
      </c>
      <c r="G2530" s="61">
        <v>5629.4</v>
      </c>
      <c r="H2530" s="61">
        <f>4856.867+730.178</f>
        <v>5587.0450000000001</v>
      </c>
      <c r="I2530" s="61">
        <f>4856.867+447.55</f>
        <v>5304.4170000000004</v>
      </c>
      <c r="J2530" s="61">
        <f>4856.867+445.28809</f>
        <v>5302.1550900000002</v>
      </c>
      <c r="K2530" s="61">
        <f t="shared" si="1171"/>
        <v>94.186859878495056</v>
      </c>
      <c r="L2530" s="61">
        <f t="shared" si="1172"/>
        <v>94.900883919853868</v>
      </c>
    </row>
    <row r="2531" spans="1:12" s="25" customFormat="1" ht="15">
      <c r="A2531" s="58" t="s">
        <v>641</v>
      </c>
      <c r="B2531" s="59" t="s">
        <v>962</v>
      </c>
      <c r="C2531" s="59" t="s">
        <v>17</v>
      </c>
      <c r="D2531" s="59" t="s">
        <v>362</v>
      </c>
      <c r="E2531" s="59" t="s">
        <v>642</v>
      </c>
      <c r="F2531" s="59"/>
      <c r="G2531" s="61"/>
      <c r="H2531" s="61">
        <f>H2532</f>
        <v>15645.850699999999</v>
      </c>
      <c r="I2531" s="61">
        <f t="shared" ref="I2531:J2531" si="1201">I2532</f>
        <v>15645.850699999999</v>
      </c>
      <c r="J2531" s="61">
        <f t="shared" si="1201"/>
        <v>13910.03075</v>
      </c>
      <c r="K2531" s="61">
        <v>0</v>
      </c>
      <c r="L2531" s="61">
        <f t="shared" si="1172"/>
        <v>88.905557241448051</v>
      </c>
    </row>
    <row r="2532" spans="1:12" s="25" customFormat="1" ht="15">
      <c r="A2532" s="58" t="s">
        <v>641</v>
      </c>
      <c r="B2532" s="59" t="s">
        <v>962</v>
      </c>
      <c r="C2532" s="59" t="s">
        <v>17</v>
      </c>
      <c r="D2532" s="59" t="s">
        <v>362</v>
      </c>
      <c r="E2532" s="59" t="s">
        <v>643</v>
      </c>
      <c r="F2532" s="59"/>
      <c r="G2532" s="61"/>
      <c r="H2532" s="61">
        <f>H2533+H2535+H2537</f>
        <v>15645.850699999999</v>
      </c>
      <c r="I2532" s="61">
        <f t="shared" ref="I2532:J2532" si="1202">I2533+I2535+I2537</f>
        <v>15645.850699999999</v>
      </c>
      <c r="J2532" s="61">
        <f t="shared" si="1202"/>
        <v>13910.03075</v>
      </c>
      <c r="K2532" s="61">
        <v>0</v>
      </c>
      <c r="L2532" s="61">
        <f t="shared" si="1172"/>
        <v>88.905557241448051</v>
      </c>
    </row>
    <row r="2533" spans="1:12" s="25" customFormat="1" ht="30">
      <c r="A2533" s="58" t="s">
        <v>64</v>
      </c>
      <c r="B2533" s="59" t="s">
        <v>962</v>
      </c>
      <c r="C2533" s="59" t="s">
        <v>17</v>
      </c>
      <c r="D2533" s="59" t="s">
        <v>362</v>
      </c>
      <c r="E2533" s="59" t="s">
        <v>643</v>
      </c>
      <c r="F2533" s="59">
        <v>200</v>
      </c>
      <c r="G2533" s="61"/>
      <c r="H2533" s="61">
        <f>H2534</f>
        <v>10071.24504</v>
      </c>
      <c r="I2533" s="61">
        <f t="shared" ref="I2533:J2533" si="1203">I2534</f>
        <v>10071.24504</v>
      </c>
      <c r="J2533" s="61">
        <f t="shared" si="1203"/>
        <v>8335.4250900000006</v>
      </c>
      <c r="K2533" s="61">
        <v>0</v>
      </c>
      <c r="L2533" s="61">
        <f t="shared" si="1172"/>
        <v>82.76459421743948</v>
      </c>
    </row>
    <row r="2534" spans="1:12" s="25" customFormat="1" ht="29.25" customHeight="1">
      <c r="A2534" s="58" t="s">
        <v>66</v>
      </c>
      <c r="B2534" s="59" t="s">
        <v>962</v>
      </c>
      <c r="C2534" s="59" t="s">
        <v>17</v>
      </c>
      <c r="D2534" s="59" t="s">
        <v>362</v>
      </c>
      <c r="E2534" s="59" t="s">
        <v>643</v>
      </c>
      <c r="F2534" s="59">
        <v>240</v>
      </c>
      <c r="G2534" s="61"/>
      <c r="H2534" s="61">
        <f>5623.973+4447.27204</f>
        <v>10071.24504</v>
      </c>
      <c r="I2534" s="61">
        <f>5623.973+4447.27204</f>
        <v>10071.24504</v>
      </c>
      <c r="J2534" s="61">
        <f>5352.88909+2982.536</f>
        <v>8335.4250900000006</v>
      </c>
      <c r="K2534" s="61">
        <v>0</v>
      </c>
      <c r="L2534" s="61">
        <f t="shared" si="1172"/>
        <v>82.76459421743948</v>
      </c>
    </row>
    <row r="2535" spans="1:12" s="25" customFormat="1" ht="15">
      <c r="A2535" s="58" t="s">
        <v>26</v>
      </c>
      <c r="B2535" s="59" t="s">
        <v>962</v>
      </c>
      <c r="C2535" s="59" t="s">
        <v>17</v>
      </c>
      <c r="D2535" s="59" t="s">
        <v>362</v>
      </c>
      <c r="E2535" s="59" t="s">
        <v>643</v>
      </c>
      <c r="F2535" s="59">
        <v>500</v>
      </c>
      <c r="G2535" s="61"/>
      <c r="H2535" s="61">
        <f>H2536</f>
        <v>4922.8050199999998</v>
      </c>
      <c r="I2535" s="61">
        <f t="shared" ref="I2535:J2535" si="1204">I2536</f>
        <v>4922.8050199999998</v>
      </c>
      <c r="J2535" s="61">
        <f t="shared" si="1204"/>
        <v>4922.8050199999998</v>
      </c>
      <c r="K2535" s="61">
        <v>0</v>
      </c>
      <c r="L2535" s="61">
        <f t="shared" si="1172"/>
        <v>100</v>
      </c>
    </row>
    <row r="2536" spans="1:12" s="25" customFormat="1" ht="15">
      <c r="A2536" s="58" t="s">
        <v>202</v>
      </c>
      <c r="B2536" s="59" t="s">
        <v>962</v>
      </c>
      <c r="C2536" s="59" t="s">
        <v>17</v>
      </c>
      <c r="D2536" s="59" t="s">
        <v>362</v>
      </c>
      <c r="E2536" s="59" t="s">
        <v>643</v>
      </c>
      <c r="F2536" s="59">
        <v>540</v>
      </c>
      <c r="G2536" s="61"/>
      <c r="H2536" s="61">
        <v>4922.8050199999998</v>
      </c>
      <c r="I2536" s="61">
        <v>4922.8050199999998</v>
      </c>
      <c r="J2536" s="61">
        <v>4922.8050199999998</v>
      </c>
      <c r="K2536" s="61">
        <v>0</v>
      </c>
      <c r="L2536" s="61">
        <f t="shared" si="1172"/>
        <v>100</v>
      </c>
    </row>
    <row r="2537" spans="1:12" s="25" customFormat="1" ht="30">
      <c r="A2537" s="58" t="s">
        <v>82</v>
      </c>
      <c r="B2537" s="59" t="s">
        <v>962</v>
      </c>
      <c r="C2537" s="59" t="s">
        <v>17</v>
      </c>
      <c r="D2537" s="59" t="s">
        <v>362</v>
      </c>
      <c r="E2537" s="59" t="s">
        <v>643</v>
      </c>
      <c r="F2537" s="59">
        <v>600</v>
      </c>
      <c r="G2537" s="61"/>
      <c r="H2537" s="61">
        <f>H2538+H2539</f>
        <v>651.80063999999993</v>
      </c>
      <c r="I2537" s="61">
        <f t="shared" ref="I2537:J2537" si="1205">I2538+I2539</f>
        <v>651.80063999999993</v>
      </c>
      <c r="J2537" s="61">
        <f t="shared" si="1205"/>
        <v>651.80063999999993</v>
      </c>
      <c r="K2537" s="61">
        <v>0</v>
      </c>
      <c r="L2537" s="61">
        <f t="shared" si="1172"/>
        <v>100</v>
      </c>
    </row>
    <row r="2538" spans="1:12" s="25" customFormat="1" ht="16.5" customHeight="1">
      <c r="A2538" s="58" t="s">
        <v>84</v>
      </c>
      <c r="B2538" s="59" t="s">
        <v>962</v>
      </c>
      <c r="C2538" s="59" t="s">
        <v>17</v>
      </c>
      <c r="D2538" s="59" t="s">
        <v>362</v>
      </c>
      <c r="E2538" s="59" t="s">
        <v>643</v>
      </c>
      <c r="F2538" s="59">
        <v>620</v>
      </c>
      <c r="G2538" s="61"/>
      <c r="H2538" s="61">
        <v>158.35064</v>
      </c>
      <c r="I2538" s="61">
        <v>158.35064</v>
      </c>
      <c r="J2538" s="61">
        <v>158.35064</v>
      </c>
      <c r="K2538" s="61">
        <v>0</v>
      </c>
      <c r="L2538" s="61">
        <f t="shared" si="1172"/>
        <v>100</v>
      </c>
    </row>
    <row r="2539" spans="1:12" s="25" customFormat="1" ht="30">
      <c r="A2539" s="58" t="s">
        <v>196</v>
      </c>
      <c r="B2539" s="59" t="s">
        <v>962</v>
      </c>
      <c r="C2539" s="59" t="s">
        <v>17</v>
      </c>
      <c r="D2539" s="59" t="s">
        <v>362</v>
      </c>
      <c r="E2539" s="59" t="s">
        <v>643</v>
      </c>
      <c r="F2539" s="59">
        <v>630</v>
      </c>
      <c r="G2539" s="61"/>
      <c r="H2539" s="61">
        <v>493.45</v>
      </c>
      <c r="I2539" s="61">
        <v>493.45</v>
      </c>
      <c r="J2539" s="61">
        <v>493.45</v>
      </c>
      <c r="K2539" s="61">
        <v>0</v>
      </c>
      <c r="L2539" s="61">
        <f t="shared" si="1172"/>
        <v>100</v>
      </c>
    </row>
    <row r="2540" spans="1:12" ht="15">
      <c r="A2540" s="62" t="s">
        <v>0</v>
      </c>
      <c r="B2540" s="60" t="s">
        <v>0</v>
      </c>
      <c r="C2540" s="60" t="s">
        <v>0</v>
      </c>
      <c r="D2540" s="60" t="s">
        <v>0</v>
      </c>
      <c r="E2540" s="60" t="s">
        <v>0</v>
      </c>
      <c r="F2540" s="60" t="s">
        <v>0</v>
      </c>
      <c r="G2540" s="63" t="s">
        <v>0</v>
      </c>
      <c r="H2540" s="63"/>
      <c r="I2540" s="63"/>
      <c r="J2540" s="63"/>
      <c r="K2540" s="63"/>
      <c r="L2540" s="63"/>
    </row>
    <row r="2541" spans="1:12" ht="15">
      <c r="A2541" s="58" t="s">
        <v>30</v>
      </c>
      <c r="B2541" s="59" t="s">
        <v>962</v>
      </c>
      <c r="C2541" s="59" t="s">
        <v>19</v>
      </c>
      <c r="D2541" s="60" t="s">
        <v>0</v>
      </c>
      <c r="E2541" s="60" t="s">
        <v>0</v>
      </c>
      <c r="F2541" s="60" t="s">
        <v>0</v>
      </c>
      <c r="G2541" s="61">
        <v>1250</v>
      </c>
      <c r="H2541" s="61">
        <f t="shared" ref="H2541:H2549" si="1206">H2542</f>
        <v>4003.1129999999998</v>
      </c>
      <c r="I2541" s="61">
        <f t="shared" ref="I2541:J2549" si="1207">I2542</f>
        <v>4003.1129999999998</v>
      </c>
      <c r="J2541" s="61">
        <f t="shared" si="1207"/>
        <v>4003.1129999999998</v>
      </c>
      <c r="K2541" s="61">
        <f t="shared" si="1171"/>
        <v>320.24903999999998</v>
      </c>
      <c r="L2541" s="61">
        <f t="shared" si="1172"/>
        <v>100</v>
      </c>
    </row>
    <row r="2542" spans="1:12" ht="15">
      <c r="A2542" s="58" t="s">
        <v>50</v>
      </c>
      <c r="B2542" s="59" t="s">
        <v>962</v>
      </c>
      <c r="C2542" s="59" t="s">
        <v>19</v>
      </c>
      <c r="D2542" s="59" t="s">
        <v>51</v>
      </c>
      <c r="E2542" s="60" t="s">
        <v>0</v>
      </c>
      <c r="F2542" s="60" t="s">
        <v>0</v>
      </c>
      <c r="G2542" s="61">
        <v>1250</v>
      </c>
      <c r="H2542" s="61">
        <f t="shared" si="1206"/>
        <v>4003.1129999999998</v>
      </c>
      <c r="I2542" s="61">
        <f t="shared" si="1207"/>
        <v>4003.1129999999998</v>
      </c>
      <c r="J2542" s="61">
        <f t="shared" si="1207"/>
        <v>4003.1129999999998</v>
      </c>
      <c r="K2542" s="61">
        <f t="shared" si="1171"/>
        <v>320.24903999999998</v>
      </c>
      <c r="L2542" s="61">
        <f t="shared" si="1172"/>
        <v>100</v>
      </c>
    </row>
    <row r="2543" spans="1:12" ht="45">
      <c r="A2543" s="58" t="s">
        <v>739</v>
      </c>
      <c r="B2543" s="59" t="s">
        <v>962</v>
      </c>
      <c r="C2543" s="59" t="s">
        <v>19</v>
      </c>
      <c r="D2543" s="59" t="s">
        <v>51</v>
      </c>
      <c r="E2543" s="59" t="s">
        <v>740</v>
      </c>
      <c r="F2543" s="60" t="s">
        <v>0</v>
      </c>
      <c r="G2543" s="61">
        <v>1250</v>
      </c>
      <c r="H2543" s="61">
        <f t="shared" si="1206"/>
        <v>4003.1129999999998</v>
      </c>
      <c r="I2543" s="61">
        <f t="shared" si="1207"/>
        <v>4003.1129999999998</v>
      </c>
      <c r="J2543" s="61">
        <f t="shared" si="1207"/>
        <v>4003.1129999999998</v>
      </c>
      <c r="K2543" s="61">
        <f t="shared" si="1171"/>
        <v>320.24903999999998</v>
      </c>
      <c r="L2543" s="61">
        <f t="shared" si="1172"/>
        <v>100</v>
      </c>
    </row>
    <row r="2544" spans="1:12" ht="30">
      <c r="A2544" s="58" t="s">
        <v>749</v>
      </c>
      <c r="B2544" s="59" t="s">
        <v>962</v>
      </c>
      <c r="C2544" s="59" t="s">
        <v>19</v>
      </c>
      <c r="D2544" s="59" t="s">
        <v>51</v>
      </c>
      <c r="E2544" s="59" t="s">
        <v>750</v>
      </c>
      <c r="F2544" s="60" t="s">
        <v>0</v>
      </c>
      <c r="G2544" s="61">
        <v>1250</v>
      </c>
      <c r="H2544" s="61">
        <f>H2548+H2545</f>
        <v>4003.1129999999998</v>
      </c>
      <c r="I2544" s="61">
        <f t="shared" ref="I2544:J2544" si="1208">I2548+I2545</f>
        <v>4003.1129999999998</v>
      </c>
      <c r="J2544" s="61">
        <f t="shared" si="1208"/>
        <v>4003.1129999999998</v>
      </c>
      <c r="K2544" s="61">
        <f t="shared" si="1171"/>
        <v>320.24903999999998</v>
      </c>
      <c r="L2544" s="61">
        <f t="shared" si="1172"/>
        <v>100</v>
      </c>
    </row>
    <row r="2545" spans="1:12" s="25" customFormat="1" ht="18.75" customHeight="1">
      <c r="A2545" s="58" t="s">
        <v>1250</v>
      </c>
      <c r="B2545" s="59" t="s">
        <v>962</v>
      </c>
      <c r="C2545" s="59" t="s">
        <v>19</v>
      </c>
      <c r="D2545" s="59" t="s">
        <v>51</v>
      </c>
      <c r="E2545" s="59" t="s">
        <v>1249</v>
      </c>
      <c r="F2545" s="60"/>
      <c r="G2545" s="61"/>
      <c r="H2545" s="61">
        <f>H2546</f>
        <v>2753.1129999999998</v>
      </c>
      <c r="I2545" s="61">
        <f t="shared" ref="I2545:J2546" si="1209">I2546</f>
        <v>2753.1129999999998</v>
      </c>
      <c r="J2545" s="61">
        <f t="shared" si="1209"/>
        <v>2753.1129999999998</v>
      </c>
      <c r="K2545" s="61">
        <v>0</v>
      </c>
      <c r="L2545" s="61">
        <f t="shared" si="1172"/>
        <v>100</v>
      </c>
    </row>
    <row r="2546" spans="1:12" s="25" customFormat="1" ht="30">
      <c r="A2546" s="58" t="s">
        <v>82</v>
      </c>
      <c r="B2546" s="59" t="s">
        <v>962</v>
      </c>
      <c r="C2546" s="59" t="s">
        <v>19</v>
      </c>
      <c r="D2546" s="59" t="s">
        <v>51</v>
      </c>
      <c r="E2546" s="59" t="s">
        <v>1249</v>
      </c>
      <c r="F2546" s="59">
        <v>600</v>
      </c>
      <c r="G2546" s="61"/>
      <c r="H2546" s="61">
        <f>H2547</f>
        <v>2753.1129999999998</v>
      </c>
      <c r="I2546" s="61">
        <f t="shared" si="1209"/>
        <v>2753.1129999999998</v>
      </c>
      <c r="J2546" s="61">
        <f t="shared" si="1209"/>
        <v>2753.1129999999998</v>
      </c>
      <c r="K2546" s="61">
        <v>0</v>
      </c>
      <c r="L2546" s="61">
        <f t="shared" si="1172"/>
        <v>100</v>
      </c>
    </row>
    <row r="2547" spans="1:12" s="25" customFormat="1" ht="15">
      <c r="A2547" s="58" t="s">
        <v>84</v>
      </c>
      <c r="B2547" s="59" t="s">
        <v>962</v>
      </c>
      <c r="C2547" s="59" t="s">
        <v>19</v>
      </c>
      <c r="D2547" s="59" t="s">
        <v>51</v>
      </c>
      <c r="E2547" s="59" t="s">
        <v>1249</v>
      </c>
      <c r="F2547" s="60">
        <v>620</v>
      </c>
      <c r="G2547" s="61"/>
      <c r="H2547" s="61">
        <v>2753.1129999999998</v>
      </c>
      <c r="I2547" s="61">
        <v>2753.1129999999998</v>
      </c>
      <c r="J2547" s="61">
        <v>2753.1129999999998</v>
      </c>
      <c r="K2547" s="61">
        <v>0</v>
      </c>
      <c r="L2547" s="61">
        <f t="shared" si="1172"/>
        <v>100</v>
      </c>
    </row>
    <row r="2548" spans="1:12" ht="45">
      <c r="A2548" s="58" t="s">
        <v>754</v>
      </c>
      <c r="B2548" s="59" t="s">
        <v>962</v>
      </c>
      <c r="C2548" s="59" t="s">
        <v>19</v>
      </c>
      <c r="D2548" s="59" t="s">
        <v>51</v>
      </c>
      <c r="E2548" s="59" t="s">
        <v>755</v>
      </c>
      <c r="F2548" s="60" t="s">
        <v>0</v>
      </c>
      <c r="G2548" s="61">
        <v>1250</v>
      </c>
      <c r="H2548" s="61">
        <f t="shared" si="1206"/>
        <v>1250</v>
      </c>
      <c r="I2548" s="61">
        <f t="shared" si="1207"/>
        <v>1250</v>
      </c>
      <c r="J2548" s="61">
        <f t="shared" si="1207"/>
        <v>1250</v>
      </c>
      <c r="K2548" s="61">
        <f t="shared" si="1171"/>
        <v>100</v>
      </c>
      <c r="L2548" s="61">
        <f t="shared" si="1172"/>
        <v>100</v>
      </c>
    </row>
    <row r="2549" spans="1:12" ht="30">
      <c r="A2549" s="58" t="s">
        <v>82</v>
      </c>
      <c r="B2549" s="59" t="s">
        <v>962</v>
      </c>
      <c r="C2549" s="59" t="s">
        <v>19</v>
      </c>
      <c r="D2549" s="59" t="s">
        <v>51</v>
      </c>
      <c r="E2549" s="59" t="s">
        <v>755</v>
      </c>
      <c r="F2549" s="59" t="s">
        <v>83</v>
      </c>
      <c r="G2549" s="61">
        <v>1250</v>
      </c>
      <c r="H2549" s="61">
        <f t="shared" si="1206"/>
        <v>1250</v>
      </c>
      <c r="I2549" s="61">
        <f t="shared" si="1207"/>
        <v>1250</v>
      </c>
      <c r="J2549" s="61">
        <f t="shared" si="1207"/>
        <v>1250</v>
      </c>
      <c r="K2549" s="61">
        <f t="shared" si="1171"/>
        <v>100</v>
      </c>
      <c r="L2549" s="61">
        <f t="shared" si="1172"/>
        <v>100</v>
      </c>
    </row>
    <row r="2550" spans="1:12" ht="15">
      <c r="A2550" s="58" t="s">
        <v>84</v>
      </c>
      <c r="B2550" s="59" t="s">
        <v>962</v>
      </c>
      <c r="C2550" s="59" t="s">
        <v>19</v>
      </c>
      <c r="D2550" s="59" t="s">
        <v>51</v>
      </c>
      <c r="E2550" s="59" t="s">
        <v>755</v>
      </c>
      <c r="F2550" s="59" t="s">
        <v>85</v>
      </c>
      <c r="G2550" s="61">
        <v>1250</v>
      </c>
      <c r="H2550" s="61">
        <v>1250</v>
      </c>
      <c r="I2550" s="61">
        <v>1250</v>
      </c>
      <c r="J2550" s="61">
        <v>1250</v>
      </c>
      <c r="K2550" s="61">
        <f t="shared" si="1171"/>
        <v>100</v>
      </c>
      <c r="L2550" s="61">
        <f t="shared" si="1172"/>
        <v>100</v>
      </c>
    </row>
    <row r="2551" spans="1:12" ht="15">
      <c r="A2551" s="62" t="s">
        <v>0</v>
      </c>
      <c r="B2551" s="60" t="s">
        <v>0</v>
      </c>
      <c r="C2551" s="60" t="s">
        <v>0</v>
      </c>
      <c r="D2551" s="60" t="s">
        <v>0</v>
      </c>
      <c r="E2551" s="60" t="s">
        <v>0</v>
      </c>
      <c r="F2551" s="60" t="s">
        <v>0</v>
      </c>
      <c r="G2551" s="63" t="s">
        <v>0</v>
      </c>
      <c r="H2551" s="63"/>
      <c r="I2551" s="63"/>
      <c r="J2551" s="63"/>
      <c r="K2551" s="63"/>
      <c r="L2551" s="63"/>
    </row>
    <row r="2552" spans="1:12" ht="15">
      <c r="A2552" s="58" t="s">
        <v>109</v>
      </c>
      <c r="B2552" s="59" t="s">
        <v>962</v>
      </c>
      <c r="C2552" s="59" t="s">
        <v>110</v>
      </c>
      <c r="D2552" s="60" t="s">
        <v>0</v>
      </c>
      <c r="E2552" s="60" t="s">
        <v>0</v>
      </c>
      <c r="F2552" s="60" t="s">
        <v>0</v>
      </c>
      <c r="G2552" s="61">
        <v>101340.2</v>
      </c>
      <c r="H2552" s="61">
        <f>H2553</f>
        <v>113769.42207</v>
      </c>
      <c r="I2552" s="61">
        <f t="shared" ref="I2552:J2552" si="1210">I2553</f>
        <v>113769.42207</v>
      </c>
      <c r="J2552" s="61">
        <f t="shared" si="1210"/>
        <v>113755.42207</v>
      </c>
      <c r="K2552" s="61">
        <f t="shared" si="1171"/>
        <v>112.25103371613633</v>
      </c>
      <c r="L2552" s="61">
        <f t="shared" si="1172"/>
        <v>99.987694408791683</v>
      </c>
    </row>
    <row r="2553" spans="1:12" ht="15">
      <c r="A2553" s="58" t="s">
        <v>452</v>
      </c>
      <c r="B2553" s="59" t="s">
        <v>962</v>
      </c>
      <c r="C2553" s="59" t="s">
        <v>110</v>
      </c>
      <c r="D2553" s="59" t="s">
        <v>110</v>
      </c>
      <c r="E2553" s="60" t="s">
        <v>0</v>
      </c>
      <c r="F2553" s="60" t="s">
        <v>0</v>
      </c>
      <c r="G2553" s="61">
        <v>101340.2</v>
      </c>
      <c r="H2553" s="61">
        <f>H2554+H2561+H2584</f>
        <v>113769.42207</v>
      </c>
      <c r="I2553" s="61">
        <f t="shared" ref="I2553:J2553" si="1211">I2554+I2561+I2584</f>
        <v>113769.42207</v>
      </c>
      <c r="J2553" s="61">
        <f t="shared" si="1211"/>
        <v>113755.42207</v>
      </c>
      <c r="K2553" s="61">
        <f t="shared" si="1171"/>
        <v>112.25103371613633</v>
      </c>
      <c r="L2553" s="61">
        <f t="shared" si="1172"/>
        <v>99.987694408791683</v>
      </c>
    </row>
    <row r="2554" spans="1:12" ht="90">
      <c r="A2554" s="58" t="s">
        <v>88</v>
      </c>
      <c r="B2554" s="59" t="s">
        <v>962</v>
      </c>
      <c r="C2554" s="59" t="s">
        <v>110</v>
      </c>
      <c r="D2554" s="59" t="s">
        <v>110</v>
      </c>
      <c r="E2554" s="59" t="s">
        <v>89</v>
      </c>
      <c r="F2554" s="60" t="s">
        <v>0</v>
      </c>
      <c r="G2554" s="61">
        <v>162</v>
      </c>
      <c r="H2554" s="61">
        <f>H2555</f>
        <v>162</v>
      </c>
      <c r="I2554" s="61">
        <f t="shared" ref="I2554:J2555" si="1212">I2555</f>
        <v>162</v>
      </c>
      <c r="J2554" s="61">
        <f t="shared" si="1212"/>
        <v>162</v>
      </c>
      <c r="K2554" s="61">
        <f t="shared" si="1171"/>
        <v>100</v>
      </c>
      <c r="L2554" s="61">
        <f t="shared" si="1172"/>
        <v>100</v>
      </c>
    </row>
    <row r="2555" spans="1:12" ht="60">
      <c r="A2555" s="58" t="s">
        <v>485</v>
      </c>
      <c r="B2555" s="59" t="s">
        <v>962</v>
      </c>
      <c r="C2555" s="59" t="s">
        <v>110</v>
      </c>
      <c r="D2555" s="59" t="s">
        <v>110</v>
      </c>
      <c r="E2555" s="59" t="s">
        <v>486</v>
      </c>
      <c r="F2555" s="60" t="s">
        <v>0</v>
      </c>
      <c r="G2555" s="61">
        <v>162</v>
      </c>
      <c r="H2555" s="61">
        <f>H2556</f>
        <v>162</v>
      </c>
      <c r="I2555" s="61">
        <f t="shared" si="1212"/>
        <v>162</v>
      </c>
      <c r="J2555" s="61">
        <f t="shared" si="1212"/>
        <v>162</v>
      </c>
      <c r="K2555" s="61">
        <f t="shared" si="1171"/>
        <v>100</v>
      </c>
      <c r="L2555" s="61">
        <f t="shared" si="1172"/>
        <v>100</v>
      </c>
    </row>
    <row r="2556" spans="1:12" ht="30">
      <c r="A2556" s="58" t="s">
        <v>997</v>
      </c>
      <c r="B2556" s="59" t="s">
        <v>962</v>
      </c>
      <c r="C2556" s="59" t="s">
        <v>110</v>
      </c>
      <c r="D2556" s="59" t="s">
        <v>110</v>
      </c>
      <c r="E2556" s="59" t="s">
        <v>998</v>
      </c>
      <c r="F2556" s="60" t="s">
        <v>0</v>
      </c>
      <c r="G2556" s="61">
        <v>162</v>
      </c>
      <c r="H2556" s="61">
        <f>H2557+H2559</f>
        <v>162</v>
      </c>
      <c r="I2556" s="61">
        <f t="shared" ref="I2556:J2556" si="1213">I2557+I2559</f>
        <v>162</v>
      </c>
      <c r="J2556" s="61">
        <f t="shared" si="1213"/>
        <v>162</v>
      </c>
      <c r="K2556" s="61">
        <f t="shared" si="1171"/>
        <v>100</v>
      </c>
      <c r="L2556" s="61">
        <f t="shared" si="1172"/>
        <v>100</v>
      </c>
    </row>
    <row r="2557" spans="1:12" ht="15">
      <c r="A2557" s="58" t="s">
        <v>68</v>
      </c>
      <c r="B2557" s="59" t="s">
        <v>962</v>
      </c>
      <c r="C2557" s="59" t="s">
        <v>110</v>
      </c>
      <c r="D2557" s="59" t="s">
        <v>110</v>
      </c>
      <c r="E2557" s="59" t="s">
        <v>998</v>
      </c>
      <c r="F2557" s="59" t="s">
        <v>69</v>
      </c>
      <c r="G2557" s="61">
        <v>50</v>
      </c>
      <c r="H2557" s="61">
        <f>H2558</f>
        <v>50</v>
      </c>
      <c r="I2557" s="61">
        <f t="shared" ref="I2557:J2557" si="1214">I2558</f>
        <v>50</v>
      </c>
      <c r="J2557" s="61">
        <f t="shared" si="1214"/>
        <v>50</v>
      </c>
      <c r="K2557" s="61">
        <f t="shared" ref="K2557:K2628" si="1215">J2557/G2557*100</f>
        <v>100</v>
      </c>
      <c r="L2557" s="61">
        <f t="shared" ref="L2557:L2628" si="1216">J2557/H2557*100</f>
        <v>100</v>
      </c>
    </row>
    <row r="2558" spans="1:12" ht="15">
      <c r="A2558" s="58" t="s">
        <v>383</v>
      </c>
      <c r="B2558" s="59" t="s">
        <v>962</v>
      </c>
      <c r="C2558" s="59" t="s">
        <v>110</v>
      </c>
      <c r="D2558" s="59" t="s">
        <v>110</v>
      </c>
      <c r="E2558" s="59" t="s">
        <v>998</v>
      </c>
      <c r="F2558" s="59" t="s">
        <v>384</v>
      </c>
      <c r="G2558" s="61">
        <v>50</v>
      </c>
      <c r="H2558" s="61">
        <v>50</v>
      </c>
      <c r="I2558" s="61">
        <v>50</v>
      </c>
      <c r="J2558" s="61">
        <v>50</v>
      </c>
      <c r="K2558" s="61">
        <f t="shared" si="1215"/>
        <v>100</v>
      </c>
      <c r="L2558" s="61">
        <f t="shared" si="1216"/>
        <v>100</v>
      </c>
    </row>
    <row r="2559" spans="1:12" ht="30">
      <c r="A2559" s="58" t="s">
        <v>82</v>
      </c>
      <c r="B2559" s="59" t="s">
        <v>962</v>
      </c>
      <c r="C2559" s="59" t="s">
        <v>110</v>
      </c>
      <c r="D2559" s="59" t="s">
        <v>110</v>
      </c>
      <c r="E2559" s="59" t="s">
        <v>998</v>
      </c>
      <c r="F2559" s="59" t="s">
        <v>83</v>
      </c>
      <c r="G2559" s="61">
        <v>112</v>
      </c>
      <c r="H2559" s="61">
        <f>H2560</f>
        <v>112</v>
      </c>
      <c r="I2559" s="61">
        <f t="shared" ref="I2559:J2559" si="1217">I2560</f>
        <v>112</v>
      </c>
      <c r="J2559" s="61">
        <f t="shared" si="1217"/>
        <v>112</v>
      </c>
      <c r="K2559" s="61">
        <f t="shared" si="1215"/>
        <v>100</v>
      </c>
      <c r="L2559" s="61">
        <f t="shared" si="1216"/>
        <v>100</v>
      </c>
    </row>
    <row r="2560" spans="1:12" ht="15">
      <c r="A2560" s="58" t="s">
        <v>84</v>
      </c>
      <c r="B2560" s="59" t="s">
        <v>962</v>
      </c>
      <c r="C2560" s="59" t="s">
        <v>110</v>
      </c>
      <c r="D2560" s="59" t="s">
        <v>110</v>
      </c>
      <c r="E2560" s="59" t="s">
        <v>998</v>
      </c>
      <c r="F2560" s="59" t="s">
        <v>85</v>
      </c>
      <c r="G2560" s="61">
        <v>112</v>
      </c>
      <c r="H2560" s="61">
        <v>112</v>
      </c>
      <c r="I2560" s="61">
        <v>112</v>
      </c>
      <c r="J2560" s="61">
        <v>112</v>
      </c>
      <c r="K2560" s="61">
        <f t="shared" si="1215"/>
        <v>100</v>
      </c>
      <c r="L2560" s="61">
        <f t="shared" si="1216"/>
        <v>100</v>
      </c>
    </row>
    <row r="2561" spans="1:12" ht="75">
      <c r="A2561" s="58" t="s">
        <v>155</v>
      </c>
      <c r="B2561" s="59" t="s">
        <v>962</v>
      </c>
      <c r="C2561" s="59" t="s">
        <v>110</v>
      </c>
      <c r="D2561" s="59" t="s">
        <v>110</v>
      </c>
      <c r="E2561" s="59" t="s">
        <v>156</v>
      </c>
      <c r="F2561" s="60" t="s">
        <v>0</v>
      </c>
      <c r="G2561" s="61">
        <v>101178.2</v>
      </c>
      <c r="H2561" s="61">
        <f>H2562+H2574</f>
        <v>101178.2</v>
      </c>
      <c r="I2561" s="61">
        <f t="shared" ref="I2561:J2561" si="1218">I2562+I2574</f>
        <v>101178.2</v>
      </c>
      <c r="J2561" s="61">
        <f t="shared" si="1218"/>
        <v>101164.2</v>
      </c>
      <c r="K2561" s="61">
        <f t="shared" si="1215"/>
        <v>99.986163027213365</v>
      </c>
      <c r="L2561" s="61">
        <f t="shared" si="1216"/>
        <v>99.986163027213365</v>
      </c>
    </row>
    <row r="2562" spans="1:12" ht="30">
      <c r="A2562" s="58" t="s">
        <v>999</v>
      </c>
      <c r="B2562" s="59" t="s">
        <v>962</v>
      </c>
      <c r="C2562" s="59" t="s">
        <v>110</v>
      </c>
      <c r="D2562" s="59" t="s">
        <v>110</v>
      </c>
      <c r="E2562" s="59" t="s">
        <v>1000</v>
      </c>
      <c r="F2562" s="60" t="s">
        <v>0</v>
      </c>
      <c r="G2562" s="61">
        <v>55242.7</v>
      </c>
      <c r="H2562" s="61">
        <f>H2563+H2566+H2571</f>
        <v>55242.7</v>
      </c>
      <c r="I2562" s="61">
        <f t="shared" ref="I2562:J2562" si="1219">I2563+I2566+I2571</f>
        <v>55242.7</v>
      </c>
      <c r="J2562" s="61">
        <f t="shared" si="1219"/>
        <v>55228.7</v>
      </c>
      <c r="K2562" s="61">
        <f t="shared" si="1215"/>
        <v>99.974657285034951</v>
      </c>
      <c r="L2562" s="61">
        <f t="shared" si="1216"/>
        <v>99.974657285034951</v>
      </c>
    </row>
    <row r="2563" spans="1:12" ht="30">
      <c r="A2563" s="58" t="s">
        <v>76</v>
      </c>
      <c r="B2563" s="59" t="s">
        <v>962</v>
      </c>
      <c r="C2563" s="59" t="s">
        <v>110</v>
      </c>
      <c r="D2563" s="59" t="s">
        <v>110</v>
      </c>
      <c r="E2563" s="59" t="s">
        <v>1001</v>
      </c>
      <c r="F2563" s="60" t="s">
        <v>0</v>
      </c>
      <c r="G2563" s="61">
        <v>23877.7</v>
      </c>
      <c r="H2563" s="61">
        <f>H2564</f>
        <v>24904.163280000001</v>
      </c>
      <c r="I2563" s="61">
        <f t="shared" ref="I2563:J2564" si="1220">I2564</f>
        <v>24904.163280000001</v>
      </c>
      <c r="J2563" s="61">
        <f t="shared" si="1220"/>
        <v>24904.163280000001</v>
      </c>
      <c r="K2563" s="61">
        <f t="shared" si="1215"/>
        <v>104.29883648760141</v>
      </c>
      <c r="L2563" s="61">
        <f t="shared" si="1216"/>
        <v>100</v>
      </c>
    </row>
    <row r="2564" spans="1:12" ht="30">
      <c r="A2564" s="58" t="s">
        <v>82</v>
      </c>
      <c r="B2564" s="59" t="s">
        <v>962</v>
      </c>
      <c r="C2564" s="59" t="s">
        <v>110</v>
      </c>
      <c r="D2564" s="59" t="s">
        <v>110</v>
      </c>
      <c r="E2564" s="59" t="s">
        <v>1001</v>
      </c>
      <c r="F2564" s="59" t="s">
        <v>83</v>
      </c>
      <c r="G2564" s="61">
        <v>23877.7</v>
      </c>
      <c r="H2564" s="61">
        <f>H2565</f>
        <v>24904.163280000001</v>
      </c>
      <c r="I2564" s="61">
        <f t="shared" si="1220"/>
        <v>24904.163280000001</v>
      </c>
      <c r="J2564" s="61">
        <f t="shared" si="1220"/>
        <v>24904.163280000001</v>
      </c>
      <c r="K2564" s="61">
        <f t="shared" si="1215"/>
        <v>104.29883648760141</v>
      </c>
      <c r="L2564" s="61">
        <f t="shared" si="1216"/>
        <v>100</v>
      </c>
    </row>
    <row r="2565" spans="1:12" ht="15">
      <c r="A2565" s="58" t="s">
        <v>84</v>
      </c>
      <c r="B2565" s="59" t="s">
        <v>962</v>
      </c>
      <c r="C2565" s="59" t="s">
        <v>110</v>
      </c>
      <c r="D2565" s="59" t="s">
        <v>110</v>
      </c>
      <c r="E2565" s="59" t="s">
        <v>1001</v>
      </c>
      <c r="F2565" s="59" t="s">
        <v>85</v>
      </c>
      <c r="G2565" s="61">
        <v>23877.7</v>
      </c>
      <c r="H2565" s="61">
        <v>24904.163280000001</v>
      </c>
      <c r="I2565" s="61">
        <v>24904.163280000001</v>
      </c>
      <c r="J2565" s="61">
        <v>24904.163280000001</v>
      </c>
      <c r="K2565" s="61">
        <f t="shared" si="1215"/>
        <v>104.29883648760141</v>
      </c>
      <c r="L2565" s="61">
        <f t="shared" si="1216"/>
        <v>100</v>
      </c>
    </row>
    <row r="2566" spans="1:12" ht="30">
      <c r="A2566" s="58" t="s">
        <v>997</v>
      </c>
      <c r="B2566" s="59" t="s">
        <v>962</v>
      </c>
      <c r="C2566" s="59" t="s">
        <v>110</v>
      </c>
      <c r="D2566" s="59" t="s">
        <v>110</v>
      </c>
      <c r="E2566" s="59" t="s">
        <v>1002</v>
      </c>
      <c r="F2566" s="60" t="s">
        <v>0</v>
      </c>
      <c r="G2566" s="61">
        <v>26215</v>
      </c>
      <c r="H2566" s="61">
        <f>H2567+H2569</f>
        <v>25188.53672</v>
      </c>
      <c r="I2566" s="61">
        <f t="shared" ref="I2566:J2566" si="1221">I2567+I2569</f>
        <v>25188.53672</v>
      </c>
      <c r="J2566" s="61">
        <f t="shared" si="1221"/>
        <v>25188.53672</v>
      </c>
      <c r="K2566" s="61">
        <f t="shared" si="1215"/>
        <v>96.084442952508113</v>
      </c>
      <c r="L2566" s="61">
        <f t="shared" si="1216"/>
        <v>100</v>
      </c>
    </row>
    <row r="2567" spans="1:12" ht="15">
      <c r="A2567" s="58" t="s">
        <v>68</v>
      </c>
      <c r="B2567" s="59" t="s">
        <v>962</v>
      </c>
      <c r="C2567" s="59" t="s">
        <v>110</v>
      </c>
      <c r="D2567" s="59" t="s">
        <v>110</v>
      </c>
      <c r="E2567" s="59" t="s">
        <v>1002</v>
      </c>
      <c r="F2567" s="59" t="s">
        <v>69</v>
      </c>
      <c r="G2567" s="61">
        <v>100</v>
      </c>
      <c r="H2567" s="61">
        <f>H2568</f>
        <v>100</v>
      </c>
      <c r="I2567" s="61">
        <f t="shared" ref="I2567:J2567" si="1222">I2568</f>
        <v>100</v>
      </c>
      <c r="J2567" s="61">
        <f t="shared" si="1222"/>
        <v>100</v>
      </c>
      <c r="K2567" s="61">
        <f t="shared" si="1215"/>
        <v>100</v>
      </c>
      <c r="L2567" s="61">
        <f t="shared" si="1216"/>
        <v>100</v>
      </c>
    </row>
    <row r="2568" spans="1:12" ht="15">
      <c r="A2568" s="58" t="s">
        <v>383</v>
      </c>
      <c r="B2568" s="59" t="s">
        <v>962</v>
      </c>
      <c r="C2568" s="59" t="s">
        <v>110</v>
      </c>
      <c r="D2568" s="59" t="s">
        <v>110</v>
      </c>
      <c r="E2568" s="59" t="s">
        <v>1002</v>
      </c>
      <c r="F2568" s="59" t="s">
        <v>384</v>
      </c>
      <c r="G2568" s="61">
        <v>100</v>
      </c>
      <c r="H2568" s="61">
        <v>100</v>
      </c>
      <c r="I2568" s="61">
        <v>100</v>
      </c>
      <c r="J2568" s="61">
        <v>100</v>
      </c>
      <c r="K2568" s="61">
        <f t="shared" si="1215"/>
        <v>100</v>
      </c>
      <c r="L2568" s="61">
        <f t="shared" si="1216"/>
        <v>100</v>
      </c>
    </row>
    <row r="2569" spans="1:12" ht="30">
      <c r="A2569" s="58" t="s">
        <v>82</v>
      </c>
      <c r="B2569" s="59" t="s">
        <v>962</v>
      </c>
      <c r="C2569" s="59" t="s">
        <v>110</v>
      </c>
      <c r="D2569" s="59" t="s">
        <v>110</v>
      </c>
      <c r="E2569" s="59" t="s">
        <v>1002</v>
      </c>
      <c r="F2569" s="59" t="s">
        <v>83</v>
      </c>
      <c r="G2569" s="61">
        <v>26115</v>
      </c>
      <c r="H2569" s="61">
        <f>H2570</f>
        <v>25088.53672</v>
      </c>
      <c r="I2569" s="61">
        <f t="shared" ref="I2569:J2569" si="1223">I2570</f>
        <v>25088.53672</v>
      </c>
      <c r="J2569" s="61">
        <f t="shared" si="1223"/>
        <v>25088.53672</v>
      </c>
      <c r="K2569" s="61">
        <f t="shared" si="1215"/>
        <v>96.069449435190506</v>
      </c>
      <c r="L2569" s="61">
        <f t="shared" si="1216"/>
        <v>100</v>
      </c>
    </row>
    <row r="2570" spans="1:12" ht="15">
      <c r="A2570" s="58" t="s">
        <v>84</v>
      </c>
      <c r="B2570" s="59" t="s">
        <v>962</v>
      </c>
      <c r="C2570" s="59" t="s">
        <v>110</v>
      </c>
      <c r="D2570" s="59" t="s">
        <v>110</v>
      </c>
      <c r="E2570" s="59" t="s">
        <v>1002</v>
      </c>
      <c r="F2570" s="59" t="s">
        <v>85</v>
      </c>
      <c r="G2570" s="61">
        <v>26115</v>
      </c>
      <c r="H2570" s="61">
        <v>25088.53672</v>
      </c>
      <c r="I2570" s="61">
        <v>25088.53672</v>
      </c>
      <c r="J2570" s="61">
        <v>25088.53672</v>
      </c>
      <c r="K2570" s="61">
        <f t="shared" si="1215"/>
        <v>96.069449435190506</v>
      </c>
      <c r="L2570" s="61">
        <f t="shared" si="1216"/>
        <v>100</v>
      </c>
    </row>
    <row r="2571" spans="1:12" ht="30">
      <c r="A2571" s="58" t="s">
        <v>1003</v>
      </c>
      <c r="B2571" s="59" t="s">
        <v>962</v>
      </c>
      <c r="C2571" s="59" t="s">
        <v>110</v>
      </c>
      <c r="D2571" s="59" t="s">
        <v>110</v>
      </c>
      <c r="E2571" s="59" t="s">
        <v>1004</v>
      </c>
      <c r="F2571" s="60" t="s">
        <v>0</v>
      </c>
      <c r="G2571" s="61">
        <v>5150</v>
      </c>
      <c r="H2571" s="61">
        <f>H2572</f>
        <v>5150</v>
      </c>
      <c r="I2571" s="61">
        <f t="shared" ref="I2571:J2572" si="1224">I2572</f>
        <v>5150</v>
      </c>
      <c r="J2571" s="61">
        <f t="shared" si="1224"/>
        <v>5136</v>
      </c>
      <c r="K2571" s="61">
        <f t="shared" si="1215"/>
        <v>99.728155339805824</v>
      </c>
      <c r="L2571" s="61">
        <f t="shared" si="1216"/>
        <v>99.728155339805824</v>
      </c>
    </row>
    <row r="2572" spans="1:12" ht="15">
      <c r="A2572" s="58" t="s">
        <v>26</v>
      </c>
      <c r="B2572" s="59" t="s">
        <v>962</v>
      </c>
      <c r="C2572" s="59" t="s">
        <v>110</v>
      </c>
      <c r="D2572" s="59" t="s">
        <v>110</v>
      </c>
      <c r="E2572" s="59" t="s">
        <v>1004</v>
      </c>
      <c r="F2572" s="59" t="s">
        <v>27</v>
      </c>
      <c r="G2572" s="61">
        <v>5150</v>
      </c>
      <c r="H2572" s="61">
        <f>H2573</f>
        <v>5150</v>
      </c>
      <c r="I2572" s="61">
        <f t="shared" si="1224"/>
        <v>5150</v>
      </c>
      <c r="J2572" s="61">
        <f t="shared" si="1224"/>
        <v>5136</v>
      </c>
      <c r="K2572" s="61">
        <f t="shared" si="1215"/>
        <v>99.728155339805824</v>
      </c>
      <c r="L2572" s="61">
        <f t="shared" si="1216"/>
        <v>99.728155339805824</v>
      </c>
    </row>
    <row r="2573" spans="1:12" ht="15">
      <c r="A2573" s="58" t="s">
        <v>56</v>
      </c>
      <c r="B2573" s="59" t="s">
        <v>962</v>
      </c>
      <c r="C2573" s="59" t="s">
        <v>110</v>
      </c>
      <c r="D2573" s="59" t="s">
        <v>110</v>
      </c>
      <c r="E2573" s="59" t="s">
        <v>1004</v>
      </c>
      <c r="F2573" s="59" t="s">
        <v>57</v>
      </c>
      <c r="G2573" s="61">
        <v>5150</v>
      </c>
      <c r="H2573" s="61">
        <v>5150</v>
      </c>
      <c r="I2573" s="61">
        <v>5150</v>
      </c>
      <c r="J2573" s="61">
        <v>5136</v>
      </c>
      <c r="K2573" s="61">
        <f t="shared" si="1215"/>
        <v>99.728155339805824</v>
      </c>
      <c r="L2573" s="61">
        <f t="shared" si="1216"/>
        <v>99.728155339805824</v>
      </c>
    </row>
    <row r="2574" spans="1:12" ht="45">
      <c r="A2574" s="58" t="s">
        <v>492</v>
      </c>
      <c r="B2574" s="59" t="s">
        <v>962</v>
      </c>
      <c r="C2574" s="59" t="s">
        <v>110</v>
      </c>
      <c r="D2574" s="59" t="s">
        <v>110</v>
      </c>
      <c r="E2574" s="59" t="s">
        <v>493</v>
      </c>
      <c r="F2574" s="60" t="s">
        <v>0</v>
      </c>
      <c r="G2574" s="61">
        <v>45935.5</v>
      </c>
      <c r="H2574" s="61">
        <f>H2575+H2578+H2581</f>
        <v>45935.5</v>
      </c>
      <c r="I2574" s="61">
        <f t="shared" ref="I2574:J2574" si="1225">I2575+I2578+I2581</f>
        <v>45935.5</v>
      </c>
      <c r="J2574" s="61">
        <f t="shared" si="1225"/>
        <v>45935.5</v>
      </c>
      <c r="K2574" s="61">
        <f t="shared" si="1215"/>
        <v>100</v>
      </c>
      <c r="L2574" s="61">
        <f t="shared" si="1216"/>
        <v>100</v>
      </c>
    </row>
    <row r="2575" spans="1:12" ht="30">
      <c r="A2575" s="58" t="s">
        <v>76</v>
      </c>
      <c r="B2575" s="59" t="s">
        <v>962</v>
      </c>
      <c r="C2575" s="59" t="s">
        <v>110</v>
      </c>
      <c r="D2575" s="59" t="s">
        <v>110</v>
      </c>
      <c r="E2575" s="59" t="s">
        <v>1005</v>
      </c>
      <c r="F2575" s="60" t="s">
        <v>0</v>
      </c>
      <c r="G2575" s="61">
        <v>13000</v>
      </c>
      <c r="H2575" s="61">
        <f>H2576</f>
        <v>15000</v>
      </c>
      <c r="I2575" s="61">
        <f t="shared" ref="I2575:J2576" si="1226">I2576</f>
        <v>15000</v>
      </c>
      <c r="J2575" s="61">
        <f t="shared" si="1226"/>
        <v>15000</v>
      </c>
      <c r="K2575" s="61">
        <f t="shared" si="1215"/>
        <v>115.38461538461537</v>
      </c>
      <c r="L2575" s="61">
        <f t="shared" si="1216"/>
        <v>100</v>
      </c>
    </row>
    <row r="2576" spans="1:12" ht="30">
      <c r="A2576" s="58" t="s">
        <v>82</v>
      </c>
      <c r="B2576" s="59" t="s">
        <v>962</v>
      </c>
      <c r="C2576" s="59" t="s">
        <v>110</v>
      </c>
      <c r="D2576" s="59" t="s">
        <v>110</v>
      </c>
      <c r="E2576" s="59" t="s">
        <v>1005</v>
      </c>
      <c r="F2576" s="59" t="s">
        <v>83</v>
      </c>
      <c r="G2576" s="61">
        <v>13000</v>
      </c>
      <c r="H2576" s="61">
        <f>H2577</f>
        <v>15000</v>
      </c>
      <c r="I2576" s="61">
        <f t="shared" si="1226"/>
        <v>15000</v>
      </c>
      <c r="J2576" s="61">
        <f t="shared" si="1226"/>
        <v>15000</v>
      </c>
      <c r="K2576" s="61">
        <f t="shared" si="1215"/>
        <v>115.38461538461537</v>
      </c>
      <c r="L2576" s="61">
        <f t="shared" si="1216"/>
        <v>100</v>
      </c>
    </row>
    <row r="2577" spans="1:12" ht="15">
      <c r="A2577" s="58" t="s">
        <v>84</v>
      </c>
      <c r="B2577" s="59" t="s">
        <v>962</v>
      </c>
      <c r="C2577" s="59" t="s">
        <v>110</v>
      </c>
      <c r="D2577" s="59" t="s">
        <v>110</v>
      </c>
      <c r="E2577" s="59" t="s">
        <v>1005</v>
      </c>
      <c r="F2577" s="59" t="s">
        <v>85</v>
      </c>
      <c r="G2577" s="61">
        <v>13000</v>
      </c>
      <c r="H2577" s="61">
        <v>15000</v>
      </c>
      <c r="I2577" s="61">
        <v>15000</v>
      </c>
      <c r="J2577" s="61">
        <v>15000</v>
      </c>
      <c r="K2577" s="61">
        <f t="shared" si="1215"/>
        <v>115.38461538461537</v>
      </c>
      <c r="L2577" s="61">
        <f t="shared" si="1216"/>
        <v>100</v>
      </c>
    </row>
    <row r="2578" spans="1:12" ht="30">
      <c r="A2578" s="58" t="s">
        <v>997</v>
      </c>
      <c r="B2578" s="59" t="s">
        <v>962</v>
      </c>
      <c r="C2578" s="59" t="s">
        <v>110</v>
      </c>
      <c r="D2578" s="59" t="s">
        <v>110</v>
      </c>
      <c r="E2578" s="59" t="s">
        <v>1006</v>
      </c>
      <c r="F2578" s="60" t="s">
        <v>0</v>
      </c>
      <c r="G2578" s="61">
        <v>32535.5</v>
      </c>
      <c r="H2578" s="61">
        <f>H2579</f>
        <v>30535.5</v>
      </c>
      <c r="I2578" s="61">
        <f t="shared" ref="I2578:J2579" si="1227">I2579</f>
        <v>30535.5</v>
      </c>
      <c r="J2578" s="61">
        <f t="shared" si="1227"/>
        <v>30535.5</v>
      </c>
      <c r="K2578" s="61">
        <f t="shared" si="1215"/>
        <v>93.85286840528039</v>
      </c>
      <c r="L2578" s="61">
        <f t="shared" si="1216"/>
        <v>100</v>
      </c>
    </row>
    <row r="2579" spans="1:12" ht="30">
      <c r="A2579" s="58" t="s">
        <v>82</v>
      </c>
      <c r="B2579" s="59" t="s">
        <v>962</v>
      </c>
      <c r="C2579" s="59" t="s">
        <v>110</v>
      </c>
      <c r="D2579" s="59" t="s">
        <v>110</v>
      </c>
      <c r="E2579" s="59" t="s">
        <v>1006</v>
      </c>
      <c r="F2579" s="59" t="s">
        <v>83</v>
      </c>
      <c r="G2579" s="61">
        <v>32535.5</v>
      </c>
      <c r="H2579" s="61">
        <f>H2580</f>
        <v>30535.5</v>
      </c>
      <c r="I2579" s="61">
        <f t="shared" si="1227"/>
        <v>30535.5</v>
      </c>
      <c r="J2579" s="61">
        <f t="shared" si="1227"/>
        <v>30535.5</v>
      </c>
      <c r="K2579" s="61">
        <f t="shared" si="1215"/>
        <v>93.85286840528039</v>
      </c>
      <c r="L2579" s="61">
        <f t="shared" si="1216"/>
        <v>100</v>
      </c>
    </row>
    <row r="2580" spans="1:12" ht="15">
      <c r="A2580" s="58" t="s">
        <v>84</v>
      </c>
      <c r="B2580" s="59" t="s">
        <v>962</v>
      </c>
      <c r="C2580" s="59" t="s">
        <v>110</v>
      </c>
      <c r="D2580" s="59" t="s">
        <v>110</v>
      </c>
      <c r="E2580" s="59" t="s">
        <v>1006</v>
      </c>
      <c r="F2580" s="59" t="s">
        <v>85</v>
      </c>
      <c r="G2580" s="61">
        <v>32535.5</v>
      </c>
      <c r="H2580" s="61">
        <v>30535.5</v>
      </c>
      <c r="I2580" s="61">
        <v>30535.5</v>
      </c>
      <c r="J2580" s="61">
        <v>30535.5</v>
      </c>
      <c r="K2580" s="61">
        <f t="shared" si="1215"/>
        <v>93.85286840528039</v>
      </c>
      <c r="L2580" s="61">
        <f t="shared" si="1216"/>
        <v>100</v>
      </c>
    </row>
    <row r="2581" spans="1:12" ht="45">
      <c r="A2581" s="58" t="s">
        <v>1007</v>
      </c>
      <c r="B2581" s="59" t="s">
        <v>962</v>
      </c>
      <c r="C2581" s="59" t="s">
        <v>110</v>
      </c>
      <c r="D2581" s="59" t="s">
        <v>110</v>
      </c>
      <c r="E2581" s="59" t="s">
        <v>1008</v>
      </c>
      <c r="F2581" s="60" t="s">
        <v>0</v>
      </c>
      <c r="G2581" s="61">
        <v>400</v>
      </c>
      <c r="H2581" s="61">
        <f>H2582</f>
        <v>400</v>
      </c>
      <c r="I2581" s="61">
        <f t="shared" ref="I2581:J2582" si="1228">I2582</f>
        <v>400</v>
      </c>
      <c r="J2581" s="61">
        <f t="shared" si="1228"/>
        <v>400</v>
      </c>
      <c r="K2581" s="61">
        <f t="shared" si="1215"/>
        <v>100</v>
      </c>
      <c r="L2581" s="61">
        <f t="shared" si="1216"/>
        <v>100</v>
      </c>
    </row>
    <row r="2582" spans="1:12" ht="15">
      <c r="A2582" s="58" t="s">
        <v>26</v>
      </c>
      <c r="B2582" s="59" t="s">
        <v>962</v>
      </c>
      <c r="C2582" s="59" t="s">
        <v>110</v>
      </c>
      <c r="D2582" s="59" t="s">
        <v>110</v>
      </c>
      <c r="E2582" s="59" t="s">
        <v>1008</v>
      </c>
      <c r="F2582" s="59" t="s">
        <v>27</v>
      </c>
      <c r="G2582" s="61">
        <v>400</v>
      </c>
      <c r="H2582" s="61">
        <f>H2583</f>
        <v>400</v>
      </c>
      <c r="I2582" s="61">
        <f t="shared" si="1228"/>
        <v>400</v>
      </c>
      <c r="J2582" s="61">
        <f t="shared" si="1228"/>
        <v>400</v>
      </c>
      <c r="K2582" s="61">
        <f t="shared" si="1215"/>
        <v>100</v>
      </c>
      <c r="L2582" s="61">
        <f t="shared" si="1216"/>
        <v>100</v>
      </c>
    </row>
    <row r="2583" spans="1:12" ht="15">
      <c r="A2583" s="58" t="s">
        <v>56</v>
      </c>
      <c r="B2583" s="59" t="s">
        <v>962</v>
      </c>
      <c r="C2583" s="59" t="s">
        <v>110</v>
      </c>
      <c r="D2583" s="59" t="s">
        <v>110</v>
      </c>
      <c r="E2583" s="59" t="s">
        <v>1008</v>
      </c>
      <c r="F2583" s="59" t="s">
        <v>57</v>
      </c>
      <c r="G2583" s="61">
        <v>400</v>
      </c>
      <c r="H2583" s="61">
        <v>400</v>
      </c>
      <c r="I2583" s="61">
        <v>400</v>
      </c>
      <c r="J2583" s="61">
        <v>400</v>
      </c>
      <c r="K2583" s="61">
        <f t="shared" si="1215"/>
        <v>100</v>
      </c>
      <c r="L2583" s="61">
        <f t="shared" si="1216"/>
        <v>100</v>
      </c>
    </row>
    <row r="2584" spans="1:12" s="25" customFormat="1" ht="15">
      <c r="A2584" s="58" t="s">
        <v>641</v>
      </c>
      <c r="B2584" s="59" t="s">
        <v>962</v>
      </c>
      <c r="C2584" s="59" t="s">
        <v>110</v>
      </c>
      <c r="D2584" s="59" t="s">
        <v>110</v>
      </c>
      <c r="E2584" s="59" t="s">
        <v>643</v>
      </c>
      <c r="F2584" s="59"/>
      <c r="G2584" s="61"/>
      <c r="H2584" s="61">
        <f>H2585</f>
        <v>12429.22207</v>
      </c>
      <c r="I2584" s="61">
        <f t="shared" ref="I2584:J2585" si="1229">I2585</f>
        <v>12429.22207</v>
      </c>
      <c r="J2584" s="61">
        <f t="shared" si="1229"/>
        <v>12429.22207</v>
      </c>
      <c r="K2584" s="61">
        <v>0</v>
      </c>
      <c r="L2584" s="61">
        <f t="shared" si="1216"/>
        <v>100</v>
      </c>
    </row>
    <row r="2585" spans="1:12" s="25" customFormat="1" ht="15">
      <c r="A2585" s="58" t="s">
        <v>641</v>
      </c>
      <c r="B2585" s="59" t="s">
        <v>962</v>
      </c>
      <c r="C2585" s="59" t="s">
        <v>110</v>
      </c>
      <c r="D2585" s="59" t="s">
        <v>110</v>
      </c>
      <c r="E2585" s="59" t="s">
        <v>643</v>
      </c>
      <c r="F2585" s="59"/>
      <c r="G2585" s="61"/>
      <c r="H2585" s="61">
        <f>H2586</f>
        <v>12429.22207</v>
      </c>
      <c r="I2585" s="61">
        <f t="shared" si="1229"/>
        <v>12429.22207</v>
      </c>
      <c r="J2585" s="61">
        <f t="shared" si="1229"/>
        <v>12429.22207</v>
      </c>
      <c r="K2585" s="61">
        <v>0</v>
      </c>
      <c r="L2585" s="61">
        <f t="shared" si="1216"/>
        <v>100</v>
      </c>
    </row>
    <row r="2586" spans="1:12" s="25" customFormat="1" ht="30">
      <c r="A2586" s="58" t="s">
        <v>82</v>
      </c>
      <c r="B2586" s="59" t="s">
        <v>962</v>
      </c>
      <c r="C2586" s="59" t="s">
        <v>110</v>
      </c>
      <c r="D2586" s="59" t="s">
        <v>110</v>
      </c>
      <c r="E2586" s="59" t="s">
        <v>643</v>
      </c>
      <c r="F2586" s="59">
        <v>600</v>
      </c>
      <c r="G2586" s="61"/>
      <c r="H2586" s="61">
        <f>H2587+H2588</f>
        <v>12429.22207</v>
      </c>
      <c r="I2586" s="61">
        <f t="shared" ref="I2586:J2586" si="1230">I2587+I2588</f>
        <v>12429.22207</v>
      </c>
      <c r="J2586" s="61">
        <f t="shared" si="1230"/>
        <v>12429.22207</v>
      </c>
      <c r="K2586" s="61">
        <v>0</v>
      </c>
      <c r="L2586" s="61">
        <f t="shared" si="1216"/>
        <v>100</v>
      </c>
    </row>
    <row r="2587" spans="1:12" s="25" customFormat="1" ht="15">
      <c r="A2587" s="58" t="s">
        <v>84</v>
      </c>
      <c r="B2587" s="59" t="s">
        <v>962</v>
      </c>
      <c r="C2587" s="59" t="s">
        <v>110</v>
      </c>
      <c r="D2587" s="59" t="s">
        <v>110</v>
      </c>
      <c r="E2587" s="59" t="s">
        <v>643</v>
      </c>
      <c r="F2587" s="59">
        <v>620</v>
      </c>
      <c r="G2587" s="61"/>
      <c r="H2587" s="61">
        <v>11606.72207</v>
      </c>
      <c r="I2587" s="61">
        <v>11606.72207</v>
      </c>
      <c r="J2587" s="61">
        <v>11606.72207</v>
      </c>
      <c r="K2587" s="61">
        <v>0</v>
      </c>
      <c r="L2587" s="61">
        <f t="shared" si="1216"/>
        <v>100</v>
      </c>
    </row>
    <row r="2588" spans="1:12" s="25" customFormat="1" ht="30">
      <c r="A2588" s="58" t="s">
        <v>196</v>
      </c>
      <c r="B2588" s="59" t="s">
        <v>962</v>
      </c>
      <c r="C2588" s="59" t="s">
        <v>110</v>
      </c>
      <c r="D2588" s="59" t="s">
        <v>110</v>
      </c>
      <c r="E2588" s="59" t="s">
        <v>643</v>
      </c>
      <c r="F2588" s="59">
        <v>630</v>
      </c>
      <c r="G2588" s="61"/>
      <c r="H2588" s="61">
        <v>822.5</v>
      </c>
      <c r="I2588" s="61">
        <v>822.5</v>
      </c>
      <c r="J2588" s="61">
        <v>822.5</v>
      </c>
      <c r="K2588" s="61">
        <v>0</v>
      </c>
      <c r="L2588" s="61">
        <f t="shared" si="1216"/>
        <v>100</v>
      </c>
    </row>
    <row r="2589" spans="1:12" ht="15">
      <c r="A2589" s="62" t="s">
        <v>0</v>
      </c>
      <c r="B2589" s="60" t="s">
        <v>0</v>
      </c>
      <c r="C2589" s="60" t="s">
        <v>0</v>
      </c>
      <c r="D2589" s="60" t="s">
        <v>0</v>
      </c>
      <c r="E2589" s="60" t="s">
        <v>0</v>
      </c>
      <c r="F2589" s="60" t="s">
        <v>0</v>
      </c>
      <c r="G2589" s="63" t="s">
        <v>0</v>
      </c>
      <c r="H2589" s="63"/>
      <c r="I2589" s="63"/>
      <c r="J2589" s="63"/>
      <c r="K2589" s="63"/>
      <c r="L2589" s="63"/>
    </row>
    <row r="2590" spans="1:12" ht="15">
      <c r="A2590" s="58" t="s">
        <v>146</v>
      </c>
      <c r="B2590" s="59" t="s">
        <v>962</v>
      </c>
      <c r="C2590" s="59" t="s">
        <v>147</v>
      </c>
      <c r="D2590" s="60" t="s">
        <v>0</v>
      </c>
      <c r="E2590" s="60" t="s">
        <v>0</v>
      </c>
      <c r="F2590" s="60" t="s">
        <v>0</v>
      </c>
      <c r="G2590" s="61">
        <v>82412.899999999994</v>
      </c>
      <c r="H2590" s="61">
        <f>H2591+H2600</f>
        <v>189622.14867</v>
      </c>
      <c r="I2590" s="61">
        <f t="shared" ref="I2590:J2590" si="1231">I2591+I2600</f>
        <v>189622.14867</v>
      </c>
      <c r="J2590" s="61">
        <f t="shared" si="1231"/>
        <v>165890.55408</v>
      </c>
      <c r="K2590" s="61">
        <f t="shared" si="1215"/>
        <v>201.29197501847406</v>
      </c>
      <c r="L2590" s="61">
        <f t="shared" si="1216"/>
        <v>87.484798186049375</v>
      </c>
    </row>
    <row r="2591" spans="1:12" ht="15">
      <c r="A2591" s="58" t="s">
        <v>148</v>
      </c>
      <c r="B2591" s="59" t="s">
        <v>962</v>
      </c>
      <c r="C2591" s="59" t="s">
        <v>147</v>
      </c>
      <c r="D2591" s="59" t="s">
        <v>149</v>
      </c>
      <c r="E2591" s="60" t="s">
        <v>0</v>
      </c>
      <c r="F2591" s="60" t="s">
        <v>0</v>
      </c>
      <c r="G2591" s="61">
        <v>82332.899999999994</v>
      </c>
      <c r="H2591" s="61">
        <f>H2592</f>
        <v>189542.14867</v>
      </c>
      <c r="I2591" s="61">
        <f t="shared" ref="I2591:J2598" si="1232">I2592</f>
        <v>189542.14867</v>
      </c>
      <c r="J2591" s="61">
        <f t="shared" si="1232"/>
        <v>165890.55408</v>
      </c>
      <c r="K2591" s="61">
        <f t="shared" si="1215"/>
        <v>201.48756339203408</v>
      </c>
      <c r="L2591" s="61">
        <f t="shared" si="1216"/>
        <v>87.521722869577516</v>
      </c>
    </row>
    <row r="2592" spans="1:12" ht="60">
      <c r="A2592" s="58" t="s">
        <v>20</v>
      </c>
      <c r="B2592" s="59" t="s">
        <v>962</v>
      </c>
      <c r="C2592" s="59" t="s">
        <v>147</v>
      </c>
      <c r="D2592" s="59" t="s">
        <v>149</v>
      </c>
      <c r="E2592" s="59" t="s">
        <v>21</v>
      </c>
      <c r="F2592" s="60" t="s">
        <v>0</v>
      </c>
      <c r="G2592" s="61">
        <v>82332.899999999994</v>
      </c>
      <c r="H2592" s="61">
        <f>H2593</f>
        <v>189542.14867</v>
      </c>
      <c r="I2592" s="61">
        <f t="shared" si="1232"/>
        <v>189542.14867</v>
      </c>
      <c r="J2592" s="61">
        <f t="shared" si="1232"/>
        <v>165890.55408</v>
      </c>
      <c r="K2592" s="61">
        <f t="shared" si="1215"/>
        <v>201.48756339203408</v>
      </c>
      <c r="L2592" s="61">
        <f t="shared" si="1216"/>
        <v>87.521722869577516</v>
      </c>
    </row>
    <row r="2593" spans="1:12" ht="15">
      <c r="A2593" s="58" t="s">
        <v>1009</v>
      </c>
      <c r="B2593" s="59" t="s">
        <v>962</v>
      </c>
      <c r="C2593" s="59" t="s">
        <v>147</v>
      </c>
      <c r="D2593" s="59" t="s">
        <v>149</v>
      </c>
      <c r="E2593" s="59" t="s">
        <v>1010</v>
      </c>
      <c r="F2593" s="60" t="s">
        <v>0</v>
      </c>
      <c r="G2593" s="61">
        <v>82332.899999999994</v>
      </c>
      <c r="H2593" s="61">
        <f>H2597+H2594</f>
        <v>189542.14867</v>
      </c>
      <c r="I2593" s="61">
        <f t="shared" ref="I2593:J2593" si="1233">I2597+I2594</f>
        <v>189542.14867</v>
      </c>
      <c r="J2593" s="61">
        <f t="shared" si="1233"/>
        <v>165890.55408</v>
      </c>
      <c r="K2593" s="61">
        <f t="shared" si="1215"/>
        <v>201.48756339203408</v>
      </c>
      <c r="L2593" s="61">
        <f t="shared" si="1216"/>
        <v>87.521722869577516</v>
      </c>
    </row>
    <row r="2594" spans="1:12" s="25" customFormat="1" ht="29.25" customHeight="1">
      <c r="A2594" s="58" t="s">
        <v>1252</v>
      </c>
      <c r="B2594" s="59" t="s">
        <v>962</v>
      </c>
      <c r="C2594" s="59" t="s">
        <v>147</v>
      </c>
      <c r="D2594" s="59" t="s">
        <v>149</v>
      </c>
      <c r="E2594" s="59" t="s">
        <v>1251</v>
      </c>
      <c r="F2594" s="60"/>
      <c r="G2594" s="61"/>
      <c r="H2594" s="61">
        <f>H2595</f>
        <v>107209.29496</v>
      </c>
      <c r="I2594" s="61">
        <f t="shared" ref="I2594:J2595" si="1234">I2595</f>
        <v>107209.29496</v>
      </c>
      <c r="J2594" s="61">
        <f t="shared" si="1234"/>
        <v>106462.57876</v>
      </c>
      <c r="K2594" s="61">
        <v>0</v>
      </c>
      <c r="L2594" s="61">
        <f t="shared" si="1216"/>
        <v>99.303496772104879</v>
      </c>
    </row>
    <row r="2595" spans="1:12" s="25" customFormat="1" ht="15">
      <c r="A2595" s="58" t="s">
        <v>26</v>
      </c>
      <c r="B2595" s="59" t="s">
        <v>962</v>
      </c>
      <c r="C2595" s="59" t="s">
        <v>147</v>
      </c>
      <c r="D2595" s="59" t="s">
        <v>149</v>
      </c>
      <c r="E2595" s="59" t="s">
        <v>1251</v>
      </c>
      <c r="F2595" s="60">
        <v>500</v>
      </c>
      <c r="G2595" s="61"/>
      <c r="H2595" s="61">
        <f>H2596</f>
        <v>107209.29496</v>
      </c>
      <c r="I2595" s="61">
        <f t="shared" si="1234"/>
        <v>107209.29496</v>
      </c>
      <c r="J2595" s="61">
        <f t="shared" si="1234"/>
        <v>106462.57876</v>
      </c>
      <c r="K2595" s="61">
        <v>0</v>
      </c>
      <c r="L2595" s="61">
        <f t="shared" si="1216"/>
        <v>99.303496772104879</v>
      </c>
    </row>
    <row r="2596" spans="1:12" s="25" customFormat="1" ht="15">
      <c r="A2596" s="58" t="s">
        <v>56</v>
      </c>
      <c r="B2596" s="59" t="s">
        <v>962</v>
      </c>
      <c r="C2596" s="59" t="s">
        <v>147</v>
      </c>
      <c r="D2596" s="59" t="s">
        <v>149</v>
      </c>
      <c r="E2596" s="59" t="s">
        <v>1251</v>
      </c>
      <c r="F2596" s="60">
        <v>520</v>
      </c>
      <c r="G2596" s="61"/>
      <c r="H2596" s="61">
        <v>107209.29496</v>
      </c>
      <c r="I2596" s="61">
        <v>107209.29496</v>
      </c>
      <c r="J2596" s="61">
        <v>106462.57876</v>
      </c>
      <c r="K2596" s="61">
        <v>0</v>
      </c>
      <c r="L2596" s="61">
        <f t="shared" si="1216"/>
        <v>99.303496772104879</v>
      </c>
    </row>
    <row r="2597" spans="1:12" ht="45">
      <c r="A2597" s="58" t="s">
        <v>1011</v>
      </c>
      <c r="B2597" s="59" t="s">
        <v>962</v>
      </c>
      <c r="C2597" s="59" t="s">
        <v>147</v>
      </c>
      <c r="D2597" s="59" t="s">
        <v>149</v>
      </c>
      <c r="E2597" s="59" t="s">
        <v>1012</v>
      </c>
      <c r="F2597" s="60" t="s">
        <v>0</v>
      </c>
      <c r="G2597" s="61">
        <v>82332.899999999994</v>
      </c>
      <c r="H2597" s="61">
        <f>H2598</f>
        <v>82332.853709999996</v>
      </c>
      <c r="I2597" s="61">
        <f t="shared" si="1232"/>
        <v>82332.853709999996</v>
      </c>
      <c r="J2597" s="61">
        <f t="shared" si="1232"/>
        <v>59427.975319999998</v>
      </c>
      <c r="K2597" s="61">
        <f t="shared" si="1215"/>
        <v>72.18010700461177</v>
      </c>
      <c r="L2597" s="61">
        <f t="shared" si="1216"/>
        <v>72.180147586433037</v>
      </c>
    </row>
    <row r="2598" spans="1:12" ht="15">
      <c r="A2598" s="58" t="s">
        <v>26</v>
      </c>
      <c r="B2598" s="59" t="s">
        <v>962</v>
      </c>
      <c r="C2598" s="59" t="s">
        <v>147</v>
      </c>
      <c r="D2598" s="59" t="s">
        <v>149</v>
      </c>
      <c r="E2598" s="59" t="s">
        <v>1012</v>
      </c>
      <c r="F2598" s="59" t="s">
        <v>27</v>
      </c>
      <c r="G2598" s="61">
        <v>82332.899999999994</v>
      </c>
      <c r="H2598" s="61">
        <f>H2599</f>
        <v>82332.853709999996</v>
      </c>
      <c r="I2598" s="61">
        <f t="shared" si="1232"/>
        <v>82332.853709999996</v>
      </c>
      <c r="J2598" s="61">
        <f t="shared" si="1232"/>
        <v>59427.975319999998</v>
      </c>
      <c r="K2598" s="61">
        <f t="shared" si="1215"/>
        <v>72.18010700461177</v>
      </c>
      <c r="L2598" s="61">
        <f t="shared" si="1216"/>
        <v>72.180147586433037</v>
      </c>
    </row>
    <row r="2599" spans="1:12" ht="15">
      <c r="A2599" s="58" t="s">
        <v>56</v>
      </c>
      <c r="B2599" s="59" t="s">
        <v>962</v>
      </c>
      <c r="C2599" s="59" t="s">
        <v>147</v>
      </c>
      <c r="D2599" s="59" t="s">
        <v>149</v>
      </c>
      <c r="E2599" s="59" t="s">
        <v>1012</v>
      </c>
      <c r="F2599" s="59" t="s">
        <v>57</v>
      </c>
      <c r="G2599" s="61">
        <v>82332.899999999994</v>
      </c>
      <c r="H2599" s="61">
        <v>82332.853709999996</v>
      </c>
      <c r="I2599" s="61">
        <v>82332.853709999996</v>
      </c>
      <c r="J2599" s="61">
        <v>59427.975319999998</v>
      </c>
      <c r="K2599" s="61">
        <f t="shared" si="1215"/>
        <v>72.18010700461177</v>
      </c>
      <c r="L2599" s="61">
        <f t="shared" si="1216"/>
        <v>72.180147586433037</v>
      </c>
    </row>
    <row r="2600" spans="1:12" ht="15">
      <c r="A2600" s="58" t="s">
        <v>518</v>
      </c>
      <c r="B2600" s="59" t="s">
        <v>962</v>
      </c>
      <c r="C2600" s="59" t="s">
        <v>147</v>
      </c>
      <c r="D2600" s="59" t="s">
        <v>32</v>
      </c>
      <c r="E2600" s="60" t="s">
        <v>0</v>
      </c>
      <c r="F2600" s="60" t="s">
        <v>0</v>
      </c>
      <c r="G2600" s="61">
        <v>80</v>
      </c>
      <c r="H2600" s="61">
        <f>H2601</f>
        <v>80</v>
      </c>
      <c r="I2600" s="61">
        <f t="shared" ref="I2600:J2604" si="1235">I2601</f>
        <v>80</v>
      </c>
      <c r="J2600" s="61">
        <f t="shared" si="1235"/>
        <v>0</v>
      </c>
      <c r="K2600" s="61">
        <f t="shared" si="1215"/>
        <v>0</v>
      </c>
      <c r="L2600" s="61">
        <f t="shared" si="1216"/>
        <v>0</v>
      </c>
    </row>
    <row r="2601" spans="1:12" ht="60">
      <c r="A2601" s="58" t="s">
        <v>20</v>
      </c>
      <c r="B2601" s="59" t="s">
        <v>962</v>
      </c>
      <c r="C2601" s="59" t="s">
        <v>147</v>
      </c>
      <c r="D2601" s="59" t="s">
        <v>32</v>
      </c>
      <c r="E2601" s="59" t="s">
        <v>21</v>
      </c>
      <c r="F2601" s="60" t="s">
        <v>0</v>
      </c>
      <c r="G2601" s="61">
        <v>80</v>
      </c>
      <c r="H2601" s="61">
        <f>H2602</f>
        <v>80</v>
      </c>
      <c r="I2601" s="61">
        <f t="shared" si="1235"/>
        <v>80</v>
      </c>
      <c r="J2601" s="61">
        <f t="shared" si="1235"/>
        <v>0</v>
      </c>
      <c r="K2601" s="61">
        <f t="shared" si="1215"/>
        <v>0</v>
      </c>
      <c r="L2601" s="61">
        <f t="shared" si="1216"/>
        <v>0</v>
      </c>
    </row>
    <row r="2602" spans="1:12" ht="15">
      <c r="A2602" s="58" t="s">
        <v>1009</v>
      </c>
      <c r="B2602" s="59" t="s">
        <v>962</v>
      </c>
      <c r="C2602" s="59" t="s">
        <v>147</v>
      </c>
      <c r="D2602" s="59" t="s">
        <v>32</v>
      </c>
      <c r="E2602" s="59" t="s">
        <v>1010</v>
      </c>
      <c r="F2602" s="60" t="s">
        <v>0</v>
      </c>
      <c r="G2602" s="61">
        <v>80</v>
      </c>
      <c r="H2602" s="61">
        <f>H2603</f>
        <v>80</v>
      </c>
      <c r="I2602" s="61">
        <f t="shared" si="1235"/>
        <v>80</v>
      </c>
      <c r="J2602" s="61">
        <f t="shared" si="1235"/>
        <v>0</v>
      </c>
      <c r="K2602" s="61">
        <f t="shared" si="1215"/>
        <v>0</v>
      </c>
      <c r="L2602" s="61">
        <f t="shared" si="1216"/>
        <v>0</v>
      </c>
    </row>
    <row r="2603" spans="1:12" ht="30">
      <c r="A2603" s="58" t="s">
        <v>790</v>
      </c>
      <c r="B2603" s="59" t="s">
        <v>962</v>
      </c>
      <c r="C2603" s="59" t="s">
        <v>147</v>
      </c>
      <c r="D2603" s="59" t="s">
        <v>32</v>
      </c>
      <c r="E2603" s="59" t="s">
        <v>1013</v>
      </c>
      <c r="F2603" s="60" t="s">
        <v>0</v>
      </c>
      <c r="G2603" s="61">
        <v>80</v>
      </c>
      <c r="H2603" s="61">
        <f>H2604</f>
        <v>80</v>
      </c>
      <c r="I2603" s="61">
        <f t="shared" si="1235"/>
        <v>80</v>
      </c>
      <c r="J2603" s="61">
        <f t="shared" si="1235"/>
        <v>0</v>
      </c>
      <c r="K2603" s="61">
        <f t="shared" si="1215"/>
        <v>0</v>
      </c>
      <c r="L2603" s="61">
        <f t="shared" si="1216"/>
        <v>0</v>
      </c>
    </row>
    <row r="2604" spans="1:12" ht="30">
      <c r="A2604" s="58" t="s">
        <v>64</v>
      </c>
      <c r="B2604" s="59" t="s">
        <v>962</v>
      </c>
      <c r="C2604" s="59" t="s">
        <v>147</v>
      </c>
      <c r="D2604" s="59" t="s">
        <v>32</v>
      </c>
      <c r="E2604" s="59" t="s">
        <v>1013</v>
      </c>
      <c r="F2604" s="59" t="s">
        <v>65</v>
      </c>
      <c r="G2604" s="61">
        <v>80</v>
      </c>
      <c r="H2604" s="61">
        <f>H2605</f>
        <v>80</v>
      </c>
      <c r="I2604" s="61">
        <f t="shared" si="1235"/>
        <v>80</v>
      </c>
      <c r="J2604" s="61">
        <f t="shared" si="1235"/>
        <v>0</v>
      </c>
      <c r="K2604" s="61">
        <f t="shared" si="1215"/>
        <v>0</v>
      </c>
      <c r="L2604" s="61">
        <f t="shared" si="1216"/>
        <v>0</v>
      </c>
    </row>
    <row r="2605" spans="1:12" ht="30">
      <c r="A2605" s="58" t="s">
        <v>66</v>
      </c>
      <c r="B2605" s="59" t="s">
        <v>962</v>
      </c>
      <c r="C2605" s="59" t="s">
        <v>147</v>
      </c>
      <c r="D2605" s="59" t="s">
        <v>32</v>
      </c>
      <c r="E2605" s="59" t="s">
        <v>1013</v>
      </c>
      <c r="F2605" s="59" t="s">
        <v>67</v>
      </c>
      <c r="G2605" s="61">
        <v>80</v>
      </c>
      <c r="H2605" s="61">
        <v>80</v>
      </c>
      <c r="I2605" s="61">
        <v>80</v>
      </c>
      <c r="J2605" s="61">
        <v>0</v>
      </c>
      <c r="K2605" s="61">
        <f t="shared" si="1215"/>
        <v>0</v>
      </c>
      <c r="L2605" s="61">
        <f t="shared" si="1216"/>
        <v>0</v>
      </c>
    </row>
    <row r="2606" spans="1:12" ht="15">
      <c r="A2606" s="66" t="s">
        <v>0</v>
      </c>
      <c r="B2606" s="67" t="s">
        <v>0</v>
      </c>
      <c r="C2606" s="60" t="s">
        <v>0</v>
      </c>
      <c r="D2606" s="60" t="s">
        <v>0</v>
      </c>
      <c r="E2606" s="60" t="s">
        <v>0</v>
      </c>
      <c r="F2606" s="60" t="s">
        <v>0</v>
      </c>
      <c r="G2606" s="68" t="s">
        <v>0</v>
      </c>
      <c r="H2606" s="68"/>
      <c r="I2606" s="68"/>
      <c r="J2606" s="68"/>
      <c r="K2606" s="68"/>
      <c r="L2606" s="68"/>
    </row>
    <row r="2607" spans="1:12" ht="28.5">
      <c r="A2607" s="69" t="s">
        <v>1014</v>
      </c>
      <c r="B2607" s="70" t="s">
        <v>1015</v>
      </c>
      <c r="C2607" s="60" t="s">
        <v>0</v>
      </c>
      <c r="D2607" s="60" t="s">
        <v>0</v>
      </c>
      <c r="E2607" s="60" t="s">
        <v>0</v>
      </c>
      <c r="F2607" s="60" t="s">
        <v>0</v>
      </c>
      <c r="G2607" s="71">
        <v>46402.1</v>
      </c>
      <c r="H2607" s="71">
        <f>H2608</f>
        <v>46402.059600000001</v>
      </c>
      <c r="I2607" s="71">
        <f t="shared" ref="I2607:J2610" si="1236">I2608</f>
        <v>46386.12758</v>
      </c>
      <c r="J2607" s="71">
        <f t="shared" si="1236"/>
        <v>45654.374759999992</v>
      </c>
      <c r="K2607" s="71">
        <f t="shared" si="1215"/>
        <v>98.388596119572156</v>
      </c>
      <c r="L2607" s="71">
        <f t="shared" si="1216"/>
        <v>98.388681781702616</v>
      </c>
    </row>
    <row r="2608" spans="1:12" ht="15">
      <c r="A2608" s="58" t="s">
        <v>16</v>
      </c>
      <c r="B2608" s="59" t="s">
        <v>1015</v>
      </c>
      <c r="C2608" s="59" t="s">
        <v>17</v>
      </c>
      <c r="D2608" s="60" t="s">
        <v>0</v>
      </c>
      <c r="E2608" s="60" t="s">
        <v>0</v>
      </c>
      <c r="F2608" s="60" t="s">
        <v>0</v>
      </c>
      <c r="G2608" s="61">
        <v>46402.1</v>
      </c>
      <c r="H2608" s="61">
        <f>H2609</f>
        <v>46402.059600000001</v>
      </c>
      <c r="I2608" s="61">
        <f t="shared" si="1236"/>
        <v>46386.12758</v>
      </c>
      <c r="J2608" s="61">
        <f t="shared" si="1236"/>
        <v>45654.374759999992</v>
      </c>
      <c r="K2608" s="61">
        <f t="shared" si="1215"/>
        <v>98.388596119572156</v>
      </c>
      <c r="L2608" s="61">
        <f t="shared" si="1216"/>
        <v>98.388681781702616</v>
      </c>
    </row>
    <row r="2609" spans="1:12" ht="30" customHeight="1">
      <c r="A2609" s="58" t="s">
        <v>636</v>
      </c>
      <c r="B2609" s="59" t="s">
        <v>1015</v>
      </c>
      <c r="C2609" s="59" t="s">
        <v>17</v>
      </c>
      <c r="D2609" s="59" t="s">
        <v>32</v>
      </c>
      <c r="E2609" s="60" t="s">
        <v>0</v>
      </c>
      <c r="F2609" s="60" t="s">
        <v>0</v>
      </c>
      <c r="G2609" s="61">
        <v>46402.1</v>
      </c>
      <c r="H2609" s="61">
        <f>H2610</f>
        <v>46402.059600000001</v>
      </c>
      <c r="I2609" s="61">
        <f t="shared" si="1236"/>
        <v>46386.12758</v>
      </c>
      <c r="J2609" s="61">
        <f t="shared" si="1236"/>
        <v>45654.374759999992</v>
      </c>
      <c r="K2609" s="61">
        <f t="shared" si="1215"/>
        <v>98.388596119572156</v>
      </c>
      <c r="L2609" s="61">
        <f t="shared" si="1216"/>
        <v>98.388681781702616</v>
      </c>
    </row>
    <row r="2610" spans="1:12" ht="30">
      <c r="A2610" s="58" t="s">
        <v>1016</v>
      </c>
      <c r="B2610" s="59" t="s">
        <v>1015</v>
      </c>
      <c r="C2610" s="59" t="s">
        <v>17</v>
      </c>
      <c r="D2610" s="59" t="s">
        <v>32</v>
      </c>
      <c r="E2610" s="59" t="s">
        <v>1017</v>
      </c>
      <c r="F2610" s="60" t="s">
        <v>0</v>
      </c>
      <c r="G2610" s="61">
        <v>46402.1</v>
      </c>
      <c r="H2610" s="61">
        <f>H2611</f>
        <v>46402.059600000001</v>
      </c>
      <c r="I2610" s="61">
        <f t="shared" si="1236"/>
        <v>46386.12758</v>
      </c>
      <c r="J2610" s="61">
        <f t="shared" si="1236"/>
        <v>45654.374759999992</v>
      </c>
      <c r="K2610" s="61">
        <f t="shared" si="1215"/>
        <v>98.388596119572156</v>
      </c>
      <c r="L2610" s="61">
        <f t="shared" si="1216"/>
        <v>98.388681781702616</v>
      </c>
    </row>
    <row r="2611" spans="1:12" ht="30">
      <c r="A2611" s="58" t="s">
        <v>58</v>
      </c>
      <c r="B2611" s="59" t="s">
        <v>1015</v>
      </c>
      <c r="C2611" s="59" t="s">
        <v>17</v>
      </c>
      <c r="D2611" s="59" t="s">
        <v>32</v>
      </c>
      <c r="E2611" s="59" t="s">
        <v>1018</v>
      </c>
      <c r="F2611" s="60" t="s">
        <v>0</v>
      </c>
      <c r="G2611" s="61">
        <v>46402.1</v>
      </c>
      <c r="H2611" s="61">
        <f>H2612+H2614+H2616</f>
        <v>46402.059600000001</v>
      </c>
      <c r="I2611" s="61">
        <f t="shared" ref="I2611:J2611" si="1237">I2612+I2614+I2616</f>
        <v>46386.12758</v>
      </c>
      <c r="J2611" s="61">
        <f t="shared" si="1237"/>
        <v>45654.374759999992</v>
      </c>
      <c r="K2611" s="61">
        <f t="shared" si="1215"/>
        <v>98.388596119572156</v>
      </c>
      <c r="L2611" s="61">
        <f t="shared" si="1216"/>
        <v>98.388681781702616</v>
      </c>
    </row>
    <row r="2612" spans="1:12" ht="60">
      <c r="A2612" s="58" t="s">
        <v>60</v>
      </c>
      <c r="B2612" s="59" t="s">
        <v>1015</v>
      </c>
      <c r="C2612" s="59" t="s">
        <v>17</v>
      </c>
      <c r="D2612" s="59" t="s">
        <v>32</v>
      </c>
      <c r="E2612" s="59" t="s">
        <v>1018</v>
      </c>
      <c r="F2612" s="59" t="s">
        <v>61</v>
      </c>
      <c r="G2612" s="61">
        <v>43356.5</v>
      </c>
      <c r="H2612" s="61">
        <f>H2613</f>
        <v>43356.47</v>
      </c>
      <c r="I2612" s="61">
        <f t="shared" ref="I2612:J2612" si="1238">I2613</f>
        <v>43356.47</v>
      </c>
      <c r="J2612" s="61">
        <f t="shared" si="1238"/>
        <v>42624.810319999997</v>
      </c>
      <c r="K2612" s="61">
        <f t="shared" si="1215"/>
        <v>98.312387577410533</v>
      </c>
      <c r="L2612" s="61">
        <f t="shared" si="1216"/>
        <v>98.312455603511992</v>
      </c>
    </row>
    <row r="2613" spans="1:12" ht="30">
      <c r="A2613" s="58" t="s">
        <v>62</v>
      </c>
      <c r="B2613" s="59" t="s">
        <v>1015</v>
      </c>
      <c r="C2613" s="59" t="s">
        <v>17</v>
      </c>
      <c r="D2613" s="59" t="s">
        <v>32</v>
      </c>
      <c r="E2613" s="59" t="s">
        <v>1018</v>
      </c>
      <c r="F2613" s="59" t="s">
        <v>63</v>
      </c>
      <c r="G2613" s="61">
        <v>43356.5</v>
      </c>
      <c r="H2613" s="61">
        <f>32992.3+1899+8465.17</f>
        <v>43356.47</v>
      </c>
      <c r="I2613" s="61">
        <f>32992.3+1899+8465.17</f>
        <v>43356.47</v>
      </c>
      <c r="J2613" s="61">
        <f>32386.42926+1885.10622+8353.27484</f>
        <v>42624.810319999997</v>
      </c>
      <c r="K2613" s="61">
        <f t="shared" si="1215"/>
        <v>98.312387577410533</v>
      </c>
      <c r="L2613" s="61">
        <f t="shared" si="1216"/>
        <v>98.312455603511992</v>
      </c>
    </row>
    <row r="2614" spans="1:12" ht="30">
      <c r="A2614" s="58" t="s">
        <v>64</v>
      </c>
      <c r="B2614" s="59" t="s">
        <v>1015</v>
      </c>
      <c r="C2614" s="59" t="s">
        <v>17</v>
      </c>
      <c r="D2614" s="59" t="s">
        <v>32</v>
      </c>
      <c r="E2614" s="59" t="s">
        <v>1018</v>
      </c>
      <c r="F2614" s="59" t="s">
        <v>65</v>
      </c>
      <c r="G2614" s="61">
        <v>2795.9</v>
      </c>
      <c r="H2614" s="61">
        <f>H2615</f>
        <v>2765.8896</v>
      </c>
      <c r="I2614" s="61">
        <f t="shared" ref="I2614:J2614" si="1239">I2615</f>
        <v>2765.8896</v>
      </c>
      <c r="J2614" s="61">
        <f t="shared" si="1239"/>
        <v>2765.79646</v>
      </c>
      <c r="K2614" s="61">
        <f t="shared" si="1215"/>
        <v>98.923296970564039</v>
      </c>
      <c r="L2614" s="61">
        <f t="shared" si="1216"/>
        <v>99.996632548168236</v>
      </c>
    </row>
    <row r="2615" spans="1:12" ht="30">
      <c r="A2615" s="58" t="s">
        <v>66</v>
      </c>
      <c r="B2615" s="59" t="s">
        <v>1015</v>
      </c>
      <c r="C2615" s="59" t="s">
        <v>17</v>
      </c>
      <c r="D2615" s="59" t="s">
        <v>32</v>
      </c>
      <c r="E2615" s="59" t="s">
        <v>1018</v>
      </c>
      <c r="F2615" s="59" t="s">
        <v>67</v>
      </c>
      <c r="G2615" s="61">
        <v>2795.9</v>
      </c>
      <c r="H2615" s="61">
        <v>2765.8896</v>
      </c>
      <c r="I2615" s="61">
        <v>2765.8896</v>
      </c>
      <c r="J2615" s="61">
        <v>2765.79646</v>
      </c>
      <c r="K2615" s="61">
        <f t="shared" si="1215"/>
        <v>98.923296970564039</v>
      </c>
      <c r="L2615" s="61">
        <f t="shared" si="1216"/>
        <v>99.996632548168236</v>
      </c>
    </row>
    <row r="2616" spans="1:12" ht="15">
      <c r="A2616" s="58" t="s">
        <v>72</v>
      </c>
      <c r="B2616" s="59" t="s">
        <v>1015</v>
      </c>
      <c r="C2616" s="59" t="s">
        <v>17</v>
      </c>
      <c r="D2616" s="59" t="s">
        <v>32</v>
      </c>
      <c r="E2616" s="59" t="s">
        <v>1018</v>
      </c>
      <c r="F2616" s="59" t="s">
        <v>73</v>
      </c>
      <c r="G2616" s="61">
        <v>249.7</v>
      </c>
      <c r="H2616" s="61">
        <f>H2617+H2618</f>
        <v>279.7</v>
      </c>
      <c r="I2616" s="61">
        <f t="shared" ref="I2616:J2616" si="1240">I2617+I2618</f>
        <v>263.76798000000002</v>
      </c>
      <c r="J2616" s="61">
        <f t="shared" si="1240"/>
        <v>263.76798000000002</v>
      </c>
      <c r="K2616" s="61">
        <f t="shared" si="1215"/>
        <v>105.63395274329197</v>
      </c>
      <c r="L2616" s="61">
        <f t="shared" si="1216"/>
        <v>94.303889882016449</v>
      </c>
    </row>
    <row r="2617" spans="1:12" ht="15">
      <c r="A2617" s="58" t="s">
        <v>86</v>
      </c>
      <c r="B2617" s="59" t="s">
        <v>1015</v>
      </c>
      <c r="C2617" s="59" t="s">
        <v>17</v>
      </c>
      <c r="D2617" s="59" t="s">
        <v>32</v>
      </c>
      <c r="E2617" s="59" t="s">
        <v>1018</v>
      </c>
      <c r="F2617" s="59" t="s">
        <v>87</v>
      </c>
      <c r="G2617" s="61">
        <v>200</v>
      </c>
      <c r="H2617" s="61">
        <v>230</v>
      </c>
      <c r="I2617" s="61">
        <v>227.26998</v>
      </c>
      <c r="J2617" s="61">
        <v>227.26998</v>
      </c>
      <c r="K2617" s="61">
        <f t="shared" si="1215"/>
        <v>113.63498999999999</v>
      </c>
      <c r="L2617" s="61">
        <f t="shared" si="1216"/>
        <v>98.813034782608696</v>
      </c>
    </row>
    <row r="2618" spans="1:12" ht="15">
      <c r="A2618" s="58" t="s">
        <v>74</v>
      </c>
      <c r="B2618" s="59" t="s">
        <v>1015</v>
      </c>
      <c r="C2618" s="59" t="s">
        <v>17</v>
      </c>
      <c r="D2618" s="59" t="s">
        <v>32</v>
      </c>
      <c r="E2618" s="59" t="s">
        <v>1018</v>
      </c>
      <c r="F2618" s="59" t="s">
        <v>75</v>
      </c>
      <c r="G2618" s="61">
        <v>49.7</v>
      </c>
      <c r="H2618" s="61">
        <v>49.7</v>
      </c>
      <c r="I2618" s="61">
        <v>36.497999999999998</v>
      </c>
      <c r="J2618" s="61">
        <v>36.497999999999998</v>
      </c>
      <c r="K2618" s="61">
        <f t="shared" si="1215"/>
        <v>73.436619718309842</v>
      </c>
      <c r="L2618" s="61">
        <f t="shared" si="1216"/>
        <v>73.436619718309842</v>
      </c>
    </row>
    <row r="2619" spans="1:12" ht="15">
      <c r="A2619" s="66" t="s">
        <v>0</v>
      </c>
      <c r="B2619" s="67" t="s">
        <v>0</v>
      </c>
      <c r="C2619" s="60" t="s">
        <v>0</v>
      </c>
      <c r="D2619" s="60" t="s">
        <v>0</v>
      </c>
      <c r="E2619" s="60" t="s">
        <v>0</v>
      </c>
      <c r="F2619" s="60" t="s">
        <v>0</v>
      </c>
      <c r="G2619" s="68" t="s">
        <v>0</v>
      </c>
      <c r="H2619" s="68"/>
      <c r="I2619" s="68"/>
      <c r="J2619" s="68"/>
      <c r="K2619" s="68"/>
      <c r="L2619" s="68"/>
    </row>
    <row r="2620" spans="1:12" ht="28.5">
      <c r="A2620" s="69" t="s">
        <v>1019</v>
      </c>
      <c r="B2620" s="70" t="s">
        <v>1020</v>
      </c>
      <c r="C2620" s="60" t="s">
        <v>0</v>
      </c>
      <c r="D2620" s="60" t="s">
        <v>0</v>
      </c>
      <c r="E2620" s="60" t="s">
        <v>0</v>
      </c>
      <c r="F2620" s="60" t="s">
        <v>0</v>
      </c>
      <c r="G2620" s="71">
        <v>47104.1</v>
      </c>
      <c r="H2620" s="71">
        <f>H2621</f>
        <v>47104.1</v>
      </c>
      <c r="I2620" s="71">
        <f t="shared" ref="I2620:J2624" si="1241">I2621</f>
        <v>46299.603040000002</v>
      </c>
      <c r="J2620" s="71">
        <f t="shared" si="1241"/>
        <v>46299.603040000002</v>
      </c>
      <c r="K2620" s="71">
        <f t="shared" si="1215"/>
        <v>98.292087185616552</v>
      </c>
      <c r="L2620" s="71">
        <f t="shared" si="1216"/>
        <v>98.292087185616552</v>
      </c>
    </row>
    <row r="2621" spans="1:12" ht="15">
      <c r="A2621" s="58" t="s">
        <v>30</v>
      </c>
      <c r="B2621" s="59" t="s">
        <v>1020</v>
      </c>
      <c r="C2621" s="59" t="s">
        <v>19</v>
      </c>
      <c r="D2621" s="60" t="s">
        <v>0</v>
      </c>
      <c r="E2621" s="60" t="s">
        <v>0</v>
      </c>
      <c r="F2621" s="60" t="s">
        <v>0</v>
      </c>
      <c r="G2621" s="61">
        <v>47104.1</v>
      </c>
      <c r="H2621" s="61">
        <f>H2622</f>
        <v>47104.1</v>
      </c>
      <c r="I2621" s="61">
        <f t="shared" si="1241"/>
        <v>46299.603040000002</v>
      </c>
      <c r="J2621" s="61">
        <f t="shared" si="1241"/>
        <v>46299.603040000002</v>
      </c>
      <c r="K2621" s="61">
        <f t="shared" si="1215"/>
        <v>98.292087185616552</v>
      </c>
      <c r="L2621" s="61">
        <f t="shared" si="1216"/>
        <v>98.292087185616552</v>
      </c>
    </row>
    <row r="2622" spans="1:12" ht="15">
      <c r="A2622" s="58" t="s">
        <v>234</v>
      </c>
      <c r="B2622" s="59" t="s">
        <v>1020</v>
      </c>
      <c r="C2622" s="59" t="s">
        <v>19</v>
      </c>
      <c r="D2622" s="59" t="s">
        <v>17</v>
      </c>
      <c r="E2622" s="60" t="s">
        <v>0</v>
      </c>
      <c r="F2622" s="60" t="s">
        <v>0</v>
      </c>
      <c r="G2622" s="61">
        <v>47104.1</v>
      </c>
      <c r="H2622" s="61">
        <f>H2623</f>
        <v>47104.1</v>
      </c>
      <c r="I2622" s="61">
        <f t="shared" si="1241"/>
        <v>46299.603040000002</v>
      </c>
      <c r="J2622" s="61">
        <f t="shared" si="1241"/>
        <v>46299.603040000002</v>
      </c>
      <c r="K2622" s="61">
        <f t="shared" si="1215"/>
        <v>98.292087185616552</v>
      </c>
      <c r="L2622" s="61">
        <f t="shared" si="1216"/>
        <v>98.292087185616552</v>
      </c>
    </row>
    <row r="2623" spans="1:12" ht="45">
      <c r="A2623" s="58" t="s">
        <v>739</v>
      </c>
      <c r="B2623" s="59" t="s">
        <v>1020</v>
      </c>
      <c r="C2623" s="59" t="s">
        <v>19</v>
      </c>
      <c r="D2623" s="59" t="s">
        <v>17</v>
      </c>
      <c r="E2623" s="59" t="s">
        <v>740</v>
      </c>
      <c r="F2623" s="60" t="s">
        <v>0</v>
      </c>
      <c r="G2623" s="61">
        <v>47104.1</v>
      </c>
      <c r="H2623" s="61">
        <f>H2624</f>
        <v>47104.1</v>
      </c>
      <c r="I2623" s="61">
        <f t="shared" si="1241"/>
        <v>46299.603040000002</v>
      </c>
      <c r="J2623" s="61">
        <f t="shared" si="1241"/>
        <v>46299.603040000002</v>
      </c>
      <c r="K2623" s="61">
        <f t="shared" si="1215"/>
        <v>98.292087185616552</v>
      </c>
      <c r="L2623" s="61">
        <f t="shared" si="1216"/>
        <v>98.292087185616552</v>
      </c>
    </row>
    <row r="2624" spans="1:12" ht="45">
      <c r="A2624" s="58" t="s">
        <v>1021</v>
      </c>
      <c r="B2624" s="59" t="s">
        <v>1020</v>
      </c>
      <c r="C2624" s="59" t="s">
        <v>19</v>
      </c>
      <c r="D2624" s="59" t="s">
        <v>17</v>
      </c>
      <c r="E2624" s="59" t="s">
        <v>1022</v>
      </c>
      <c r="F2624" s="60" t="s">
        <v>0</v>
      </c>
      <c r="G2624" s="61">
        <v>47104.1</v>
      </c>
      <c r="H2624" s="61">
        <f>H2625</f>
        <v>47104.1</v>
      </c>
      <c r="I2624" s="61">
        <f t="shared" si="1241"/>
        <v>46299.603040000002</v>
      </c>
      <c r="J2624" s="61">
        <f t="shared" si="1241"/>
        <v>46299.603040000002</v>
      </c>
      <c r="K2624" s="61">
        <f t="shared" si="1215"/>
        <v>98.292087185616552</v>
      </c>
      <c r="L2624" s="61">
        <f t="shared" si="1216"/>
        <v>98.292087185616552</v>
      </c>
    </row>
    <row r="2625" spans="1:12" ht="30">
      <c r="A2625" s="58" t="s">
        <v>58</v>
      </c>
      <c r="B2625" s="59" t="s">
        <v>1020</v>
      </c>
      <c r="C2625" s="59" t="s">
        <v>19</v>
      </c>
      <c r="D2625" s="59" t="s">
        <v>17</v>
      </c>
      <c r="E2625" s="59" t="s">
        <v>1023</v>
      </c>
      <c r="F2625" s="60" t="s">
        <v>0</v>
      </c>
      <c r="G2625" s="61">
        <v>47104.1</v>
      </c>
      <c r="H2625" s="61">
        <f>H2626+H2628+H2630</f>
        <v>47104.1</v>
      </c>
      <c r="I2625" s="61">
        <f t="shared" ref="I2625:J2625" si="1242">I2626+I2628+I2630</f>
        <v>46299.603040000002</v>
      </c>
      <c r="J2625" s="61">
        <f t="shared" si="1242"/>
        <v>46299.603040000002</v>
      </c>
      <c r="K2625" s="61">
        <f t="shared" si="1215"/>
        <v>98.292087185616552</v>
      </c>
      <c r="L2625" s="61">
        <f t="shared" si="1216"/>
        <v>98.292087185616552</v>
      </c>
    </row>
    <row r="2626" spans="1:12" ht="60">
      <c r="A2626" s="58" t="s">
        <v>60</v>
      </c>
      <c r="B2626" s="59" t="s">
        <v>1020</v>
      </c>
      <c r="C2626" s="59" t="s">
        <v>19</v>
      </c>
      <c r="D2626" s="59" t="s">
        <v>17</v>
      </c>
      <c r="E2626" s="59" t="s">
        <v>1023</v>
      </c>
      <c r="F2626" s="59" t="s">
        <v>61</v>
      </c>
      <c r="G2626" s="61">
        <v>45409.4</v>
      </c>
      <c r="H2626" s="61">
        <f>H2627</f>
        <v>45409.4</v>
      </c>
      <c r="I2626" s="61">
        <f t="shared" ref="I2626:J2626" si="1243">I2627</f>
        <v>44625.93937</v>
      </c>
      <c r="J2626" s="61">
        <f t="shared" si="1243"/>
        <v>44625.93937</v>
      </c>
      <c r="K2626" s="61">
        <f t="shared" si="1215"/>
        <v>98.274673019242712</v>
      </c>
      <c r="L2626" s="61">
        <f t="shared" si="1216"/>
        <v>98.274673019242712</v>
      </c>
    </row>
    <row r="2627" spans="1:12" ht="30">
      <c r="A2627" s="58" t="s">
        <v>62</v>
      </c>
      <c r="B2627" s="59" t="s">
        <v>1020</v>
      </c>
      <c r="C2627" s="59" t="s">
        <v>19</v>
      </c>
      <c r="D2627" s="59" t="s">
        <v>17</v>
      </c>
      <c r="E2627" s="59" t="s">
        <v>1023</v>
      </c>
      <c r="F2627" s="59" t="s">
        <v>63</v>
      </c>
      <c r="G2627" s="61">
        <v>45409.4</v>
      </c>
      <c r="H2627" s="61">
        <f>33500+1999+9910.4</f>
        <v>45409.4</v>
      </c>
      <c r="I2627" s="61">
        <f>33306.53937+1999+9320.4</f>
        <v>44625.93937</v>
      </c>
      <c r="J2627" s="61">
        <f>33306.53937+1999+9320.4</f>
        <v>44625.93937</v>
      </c>
      <c r="K2627" s="61">
        <f t="shared" si="1215"/>
        <v>98.274673019242712</v>
      </c>
      <c r="L2627" s="61">
        <f t="shared" si="1216"/>
        <v>98.274673019242712</v>
      </c>
    </row>
    <row r="2628" spans="1:12" ht="30">
      <c r="A2628" s="58" t="s">
        <v>64</v>
      </c>
      <c r="B2628" s="59" t="s">
        <v>1020</v>
      </c>
      <c r="C2628" s="59" t="s">
        <v>19</v>
      </c>
      <c r="D2628" s="59" t="s">
        <v>17</v>
      </c>
      <c r="E2628" s="59" t="s">
        <v>1023</v>
      </c>
      <c r="F2628" s="59" t="s">
        <v>65</v>
      </c>
      <c r="G2628" s="61">
        <v>1664.5</v>
      </c>
      <c r="H2628" s="61">
        <f>H2629</f>
        <v>1664.5</v>
      </c>
      <c r="I2628" s="61">
        <f t="shared" ref="I2628:J2628" si="1244">I2629</f>
        <v>1664.5</v>
      </c>
      <c r="J2628" s="61">
        <f t="shared" si="1244"/>
        <v>1664.5</v>
      </c>
      <c r="K2628" s="61">
        <f t="shared" si="1215"/>
        <v>100</v>
      </c>
      <c r="L2628" s="61">
        <f t="shared" si="1216"/>
        <v>100</v>
      </c>
    </row>
    <row r="2629" spans="1:12" ht="30">
      <c r="A2629" s="58" t="s">
        <v>66</v>
      </c>
      <c r="B2629" s="59" t="s">
        <v>1020</v>
      </c>
      <c r="C2629" s="59" t="s">
        <v>19</v>
      </c>
      <c r="D2629" s="59" t="s">
        <v>17</v>
      </c>
      <c r="E2629" s="59" t="s">
        <v>1023</v>
      </c>
      <c r="F2629" s="59" t="s">
        <v>67</v>
      </c>
      <c r="G2629" s="61">
        <v>1664.5</v>
      </c>
      <c r="H2629" s="61">
        <v>1664.5</v>
      </c>
      <c r="I2629" s="61">
        <v>1664.5</v>
      </c>
      <c r="J2629" s="61">
        <v>1664.5</v>
      </c>
      <c r="K2629" s="61">
        <f t="shared" ref="K2629:K2694" si="1245">J2629/G2629*100</f>
        <v>100</v>
      </c>
      <c r="L2629" s="61">
        <f t="shared" ref="L2629:L2694" si="1246">J2629/H2629*100</f>
        <v>100</v>
      </c>
    </row>
    <row r="2630" spans="1:12" ht="15">
      <c r="A2630" s="58" t="s">
        <v>72</v>
      </c>
      <c r="B2630" s="59" t="s">
        <v>1020</v>
      </c>
      <c r="C2630" s="59" t="s">
        <v>19</v>
      </c>
      <c r="D2630" s="59" t="s">
        <v>17</v>
      </c>
      <c r="E2630" s="59" t="s">
        <v>1023</v>
      </c>
      <c r="F2630" s="59" t="s">
        <v>73</v>
      </c>
      <c r="G2630" s="61">
        <v>30.2</v>
      </c>
      <c r="H2630" s="61">
        <f>H2632+H2631</f>
        <v>30.2</v>
      </c>
      <c r="I2630" s="61">
        <f t="shared" ref="I2630:J2630" si="1247">I2632+I2631</f>
        <v>9.1636699999999998</v>
      </c>
      <c r="J2630" s="61">
        <f t="shared" si="1247"/>
        <v>9.1636699999999998</v>
      </c>
      <c r="K2630" s="61">
        <f t="shared" si="1245"/>
        <v>30.343278145695361</v>
      </c>
      <c r="L2630" s="61">
        <f t="shared" si="1246"/>
        <v>30.343278145695361</v>
      </c>
    </row>
    <row r="2631" spans="1:12" s="25" customFormat="1" ht="15">
      <c r="A2631" s="58" t="s">
        <v>86</v>
      </c>
      <c r="B2631" s="59" t="s">
        <v>1020</v>
      </c>
      <c r="C2631" s="59" t="s">
        <v>19</v>
      </c>
      <c r="D2631" s="59" t="s">
        <v>17</v>
      </c>
      <c r="E2631" s="59" t="s">
        <v>1023</v>
      </c>
      <c r="F2631" s="59">
        <v>830</v>
      </c>
      <c r="G2631" s="61"/>
      <c r="H2631" s="61">
        <v>5</v>
      </c>
      <c r="I2631" s="61">
        <v>5</v>
      </c>
      <c r="J2631" s="61">
        <v>5</v>
      </c>
      <c r="K2631" s="61">
        <v>0</v>
      </c>
      <c r="L2631" s="61">
        <f t="shared" si="1246"/>
        <v>100</v>
      </c>
    </row>
    <row r="2632" spans="1:12" ht="15">
      <c r="A2632" s="58" t="s">
        <v>74</v>
      </c>
      <c r="B2632" s="59" t="s">
        <v>1020</v>
      </c>
      <c r="C2632" s="59" t="s">
        <v>19</v>
      </c>
      <c r="D2632" s="59" t="s">
        <v>17</v>
      </c>
      <c r="E2632" s="59" t="s">
        <v>1023</v>
      </c>
      <c r="F2632" s="59" t="s">
        <v>75</v>
      </c>
      <c r="G2632" s="61">
        <v>30.2</v>
      </c>
      <c r="H2632" s="61">
        <f>1+20.03633+4.16367</f>
        <v>25.2</v>
      </c>
      <c r="I2632" s="61">
        <v>4.1636699999999998</v>
      </c>
      <c r="J2632" s="61">
        <v>4.1636699999999998</v>
      </c>
      <c r="K2632" s="61">
        <f t="shared" si="1245"/>
        <v>13.786986754966888</v>
      </c>
      <c r="L2632" s="61">
        <f t="shared" si="1246"/>
        <v>16.522499999999997</v>
      </c>
    </row>
    <row r="2633" spans="1:12" ht="15">
      <c r="A2633" s="66" t="s">
        <v>0</v>
      </c>
      <c r="B2633" s="67" t="s">
        <v>0</v>
      </c>
      <c r="C2633" s="60" t="s">
        <v>0</v>
      </c>
      <c r="D2633" s="60" t="s">
        <v>0</v>
      </c>
      <c r="E2633" s="60" t="s">
        <v>0</v>
      </c>
      <c r="F2633" s="60" t="s">
        <v>0</v>
      </c>
      <c r="G2633" s="68" t="s">
        <v>0</v>
      </c>
      <c r="H2633" s="68"/>
      <c r="I2633" s="68"/>
      <c r="J2633" s="68"/>
      <c r="K2633" s="68"/>
      <c r="L2633" s="68"/>
    </row>
    <row r="2634" spans="1:12" ht="28.5">
      <c r="A2634" s="69" t="s">
        <v>1024</v>
      </c>
      <c r="B2634" s="70" t="s">
        <v>1025</v>
      </c>
      <c r="C2634" s="60" t="s">
        <v>0</v>
      </c>
      <c r="D2634" s="60" t="s">
        <v>0</v>
      </c>
      <c r="E2634" s="60" t="s">
        <v>0</v>
      </c>
      <c r="F2634" s="60" t="s">
        <v>0</v>
      </c>
      <c r="G2634" s="71">
        <v>39001.599999999999</v>
      </c>
      <c r="H2634" s="71">
        <f>H2635</f>
        <v>39001.600000000006</v>
      </c>
      <c r="I2634" s="71">
        <f t="shared" ref="I2634:J2636" si="1248">I2635</f>
        <v>38865.200000000004</v>
      </c>
      <c r="J2634" s="71">
        <f t="shared" si="1248"/>
        <v>38647.102749999998</v>
      </c>
      <c r="K2634" s="71">
        <f t="shared" si="1245"/>
        <v>99.09106998174434</v>
      </c>
      <c r="L2634" s="71">
        <f t="shared" si="1246"/>
        <v>99.091069981744312</v>
      </c>
    </row>
    <row r="2635" spans="1:12" ht="15">
      <c r="A2635" s="58" t="s">
        <v>16</v>
      </c>
      <c r="B2635" s="59" t="s">
        <v>1025</v>
      </c>
      <c r="C2635" s="59" t="s">
        <v>17</v>
      </c>
      <c r="D2635" s="60" t="s">
        <v>0</v>
      </c>
      <c r="E2635" s="60" t="s">
        <v>0</v>
      </c>
      <c r="F2635" s="60" t="s">
        <v>0</v>
      </c>
      <c r="G2635" s="61">
        <v>39001.599999999999</v>
      </c>
      <c r="H2635" s="61">
        <f>H2636</f>
        <v>39001.600000000006</v>
      </c>
      <c r="I2635" s="61">
        <f t="shared" si="1248"/>
        <v>38865.200000000004</v>
      </c>
      <c r="J2635" s="61">
        <f t="shared" si="1248"/>
        <v>38647.102749999998</v>
      </c>
      <c r="K2635" s="61">
        <f t="shared" si="1245"/>
        <v>99.09106998174434</v>
      </c>
      <c r="L2635" s="61">
        <f t="shared" si="1246"/>
        <v>99.091069981744312</v>
      </c>
    </row>
    <row r="2636" spans="1:12" ht="15">
      <c r="A2636" s="58" t="s">
        <v>1026</v>
      </c>
      <c r="B2636" s="59" t="s">
        <v>1025</v>
      </c>
      <c r="C2636" s="59" t="s">
        <v>17</v>
      </c>
      <c r="D2636" s="59" t="s">
        <v>110</v>
      </c>
      <c r="E2636" s="60" t="s">
        <v>0</v>
      </c>
      <c r="F2636" s="60" t="s">
        <v>0</v>
      </c>
      <c r="G2636" s="61">
        <v>39001.599999999999</v>
      </c>
      <c r="H2636" s="61">
        <f>H2637</f>
        <v>39001.600000000006</v>
      </c>
      <c r="I2636" s="61">
        <f t="shared" si="1248"/>
        <v>38865.200000000004</v>
      </c>
      <c r="J2636" s="61">
        <f t="shared" si="1248"/>
        <v>38647.102749999998</v>
      </c>
      <c r="K2636" s="61">
        <f t="shared" si="1245"/>
        <v>99.09106998174434</v>
      </c>
      <c r="L2636" s="61">
        <f t="shared" si="1246"/>
        <v>99.091069981744312</v>
      </c>
    </row>
    <row r="2637" spans="1:12" ht="30">
      <c r="A2637" s="58" t="s">
        <v>1027</v>
      </c>
      <c r="B2637" s="59" t="s">
        <v>1025</v>
      </c>
      <c r="C2637" s="59" t="s">
        <v>17</v>
      </c>
      <c r="D2637" s="59" t="s">
        <v>110</v>
      </c>
      <c r="E2637" s="59" t="s">
        <v>1028</v>
      </c>
      <c r="F2637" s="60" t="s">
        <v>0</v>
      </c>
      <c r="G2637" s="61">
        <v>39001.599999999999</v>
      </c>
      <c r="H2637" s="61">
        <f>H2638+H2642+H2646</f>
        <v>39001.600000000006</v>
      </c>
      <c r="I2637" s="61">
        <f t="shared" ref="I2637:J2637" si="1249">I2638+I2642+I2646</f>
        <v>38865.200000000004</v>
      </c>
      <c r="J2637" s="61">
        <f t="shared" si="1249"/>
        <v>38647.102749999998</v>
      </c>
      <c r="K2637" s="61">
        <f t="shared" si="1245"/>
        <v>99.09106998174434</v>
      </c>
      <c r="L2637" s="61">
        <f t="shared" si="1246"/>
        <v>99.091069981744312</v>
      </c>
    </row>
    <row r="2638" spans="1:12" ht="15">
      <c r="A2638" s="58" t="s">
        <v>1029</v>
      </c>
      <c r="B2638" s="59" t="s">
        <v>1025</v>
      </c>
      <c r="C2638" s="59" t="s">
        <v>17</v>
      </c>
      <c r="D2638" s="59" t="s">
        <v>110</v>
      </c>
      <c r="E2638" s="59" t="s">
        <v>1030</v>
      </c>
      <c r="F2638" s="60" t="s">
        <v>0</v>
      </c>
      <c r="G2638" s="61">
        <v>9655</v>
      </c>
      <c r="H2638" s="61">
        <f>H2639</f>
        <v>9655</v>
      </c>
      <c r="I2638" s="61">
        <f t="shared" ref="I2638:J2640" si="1250">I2639</f>
        <v>9518.6</v>
      </c>
      <c r="J2638" s="61">
        <f t="shared" si="1250"/>
        <v>9425.9577499999996</v>
      </c>
      <c r="K2638" s="61">
        <f t="shared" si="1245"/>
        <v>97.627734334541685</v>
      </c>
      <c r="L2638" s="61">
        <f t="shared" si="1246"/>
        <v>97.627734334541685</v>
      </c>
    </row>
    <row r="2639" spans="1:12" ht="30">
      <c r="A2639" s="58" t="s">
        <v>58</v>
      </c>
      <c r="B2639" s="59" t="s">
        <v>1025</v>
      </c>
      <c r="C2639" s="59" t="s">
        <v>17</v>
      </c>
      <c r="D2639" s="59" t="s">
        <v>110</v>
      </c>
      <c r="E2639" s="59" t="s">
        <v>1031</v>
      </c>
      <c r="F2639" s="60" t="s">
        <v>0</v>
      </c>
      <c r="G2639" s="61">
        <v>9655</v>
      </c>
      <c r="H2639" s="61">
        <f>H2640</f>
        <v>9655</v>
      </c>
      <c r="I2639" s="61">
        <f t="shared" si="1250"/>
        <v>9518.6</v>
      </c>
      <c r="J2639" s="61">
        <f t="shared" si="1250"/>
        <v>9425.9577499999996</v>
      </c>
      <c r="K2639" s="61">
        <f t="shared" si="1245"/>
        <v>97.627734334541685</v>
      </c>
      <c r="L2639" s="61">
        <f t="shared" si="1246"/>
        <v>97.627734334541685</v>
      </c>
    </row>
    <row r="2640" spans="1:12" ht="60">
      <c r="A2640" s="58" t="s">
        <v>60</v>
      </c>
      <c r="B2640" s="59" t="s">
        <v>1025</v>
      </c>
      <c r="C2640" s="59" t="s">
        <v>17</v>
      </c>
      <c r="D2640" s="59" t="s">
        <v>110</v>
      </c>
      <c r="E2640" s="59" t="s">
        <v>1031</v>
      </c>
      <c r="F2640" s="59" t="s">
        <v>61</v>
      </c>
      <c r="G2640" s="61">
        <v>9655</v>
      </c>
      <c r="H2640" s="61">
        <f>H2641</f>
        <v>9655</v>
      </c>
      <c r="I2640" s="61">
        <f t="shared" si="1250"/>
        <v>9518.6</v>
      </c>
      <c r="J2640" s="61">
        <f t="shared" si="1250"/>
        <v>9425.9577499999996</v>
      </c>
      <c r="K2640" s="61">
        <f t="shared" si="1245"/>
        <v>97.627734334541685</v>
      </c>
      <c r="L2640" s="61">
        <f t="shared" si="1246"/>
        <v>97.627734334541685</v>
      </c>
    </row>
    <row r="2641" spans="1:12" ht="30">
      <c r="A2641" s="58" t="s">
        <v>62</v>
      </c>
      <c r="B2641" s="59" t="s">
        <v>1025</v>
      </c>
      <c r="C2641" s="59" t="s">
        <v>17</v>
      </c>
      <c r="D2641" s="59" t="s">
        <v>110</v>
      </c>
      <c r="E2641" s="59" t="s">
        <v>1031</v>
      </c>
      <c r="F2641" s="59" t="s">
        <v>63</v>
      </c>
      <c r="G2641" s="61">
        <v>9655</v>
      </c>
      <c r="H2641" s="61">
        <v>9655</v>
      </c>
      <c r="I2641" s="61">
        <v>9518.6</v>
      </c>
      <c r="J2641" s="61">
        <v>9425.9577499999996</v>
      </c>
      <c r="K2641" s="61">
        <f t="shared" si="1245"/>
        <v>97.627734334541685</v>
      </c>
      <c r="L2641" s="61">
        <f t="shared" si="1246"/>
        <v>97.627734334541685</v>
      </c>
    </row>
    <row r="2642" spans="1:12" ht="45">
      <c r="A2642" s="58" t="s">
        <v>1032</v>
      </c>
      <c r="B2642" s="59" t="s">
        <v>1025</v>
      </c>
      <c r="C2642" s="59" t="s">
        <v>17</v>
      </c>
      <c r="D2642" s="59" t="s">
        <v>110</v>
      </c>
      <c r="E2642" s="59" t="s">
        <v>1033</v>
      </c>
      <c r="F2642" s="60" t="s">
        <v>0</v>
      </c>
      <c r="G2642" s="61">
        <v>88</v>
      </c>
      <c r="H2642" s="61">
        <f>H2643</f>
        <v>88</v>
      </c>
      <c r="I2642" s="61">
        <f t="shared" ref="I2642:J2644" si="1251">I2643</f>
        <v>88</v>
      </c>
      <c r="J2642" s="61">
        <f t="shared" si="1251"/>
        <v>74.5</v>
      </c>
      <c r="K2642" s="61">
        <f t="shared" si="1245"/>
        <v>84.659090909090907</v>
      </c>
      <c r="L2642" s="61">
        <f t="shared" si="1246"/>
        <v>84.659090909090907</v>
      </c>
    </row>
    <row r="2643" spans="1:12" ht="45">
      <c r="A2643" s="58" t="s">
        <v>1032</v>
      </c>
      <c r="B2643" s="59" t="s">
        <v>1025</v>
      </c>
      <c r="C2643" s="59" t="s">
        <v>17</v>
      </c>
      <c r="D2643" s="59" t="s">
        <v>110</v>
      </c>
      <c r="E2643" s="59" t="s">
        <v>1034</v>
      </c>
      <c r="F2643" s="60" t="s">
        <v>0</v>
      </c>
      <c r="G2643" s="61">
        <v>88</v>
      </c>
      <c r="H2643" s="61">
        <f>H2644</f>
        <v>88</v>
      </c>
      <c r="I2643" s="61">
        <f t="shared" si="1251"/>
        <v>88</v>
      </c>
      <c r="J2643" s="61">
        <f t="shared" si="1251"/>
        <v>74.5</v>
      </c>
      <c r="K2643" s="61">
        <f t="shared" si="1245"/>
        <v>84.659090909090907</v>
      </c>
      <c r="L2643" s="61">
        <f t="shared" si="1246"/>
        <v>84.659090909090907</v>
      </c>
    </row>
    <row r="2644" spans="1:12" ht="30">
      <c r="A2644" s="58" t="s">
        <v>64</v>
      </c>
      <c r="B2644" s="59" t="s">
        <v>1025</v>
      </c>
      <c r="C2644" s="59" t="s">
        <v>17</v>
      </c>
      <c r="D2644" s="59" t="s">
        <v>110</v>
      </c>
      <c r="E2644" s="59" t="s">
        <v>1034</v>
      </c>
      <c r="F2644" s="59" t="s">
        <v>65</v>
      </c>
      <c r="G2644" s="61">
        <v>88</v>
      </c>
      <c r="H2644" s="61">
        <f>H2645</f>
        <v>88</v>
      </c>
      <c r="I2644" s="61">
        <f t="shared" si="1251"/>
        <v>88</v>
      </c>
      <c r="J2644" s="61">
        <f t="shared" si="1251"/>
        <v>74.5</v>
      </c>
      <c r="K2644" s="61">
        <f t="shared" si="1245"/>
        <v>84.659090909090907</v>
      </c>
      <c r="L2644" s="61">
        <f t="shared" si="1246"/>
        <v>84.659090909090907</v>
      </c>
    </row>
    <row r="2645" spans="1:12" ht="30">
      <c r="A2645" s="58" t="s">
        <v>66</v>
      </c>
      <c r="B2645" s="59" t="s">
        <v>1025</v>
      </c>
      <c r="C2645" s="59" t="s">
        <v>17</v>
      </c>
      <c r="D2645" s="59" t="s">
        <v>110</v>
      </c>
      <c r="E2645" s="59" t="s">
        <v>1034</v>
      </c>
      <c r="F2645" s="59" t="s">
        <v>67</v>
      </c>
      <c r="G2645" s="61">
        <v>88</v>
      </c>
      <c r="H2645" s="61">
        <v>88</v>
      </c>
      <c r="I2645" s="61">
        <v>88</v>
      </c>
      <c r="J2645" s="61">
        <v>74.5</v>
      </c>
      <c r="K2645" s="61">
        <f t="shared" si="1245"/>
        <v>84.659090909090907</v>
      </c>
      <c r="L2645" s="61">
        <f t="shared" si="1246"/>
        <v>84.659090909090907</v>
      </c>
    </row>
    <row r="2646" spans="1:12" ht="15">
      <c r="A2646" s="58" t="s">
        <v>1035</v>
      </c>
      <c r="B2646" s="59" t="s">
        <v>1025</v>
      </c>
      <c r="C2646" s="59" t="s">
        <v>17</v>
      </c>
      <c r="D2646" s="59" t="s">
        <v>110</v>
      </c>
      <c r="E2646" s="59" t="s">
        <v>1036</v>
      </c>
      <c r="F2646" s="60" t="s">
        <v>0</v>
      </c>
      <c r="G2646" s="61">
        <v>29258.6</v>
      </c>
      <c r="H2646" s="61">
        <f>H2647</f>
        <v>29258.600000000002</v>
      </c>
      <c r="I2646" s="61">
        <f t="shared" ref="I2646:J2646" si="1252">I2647</f>
        <v>29258.600000000002</v>
      </c>
      <c r="J2646" s="61">
        <f t="shared" si="1252"/>
        <v>29146.645</v>
      </c>
      <c r="K2646" s="61">
        <f t="shared" si="1245"/>
        <v>99.617360365841151</v>
      </c>
      <c r="L2646" s="61">
        <f t="shared" si="1246"/>
        <v>99.617360365841151</v>
      </c>
    </row>
    <row r="2647" spans="1:12" ht="30">
      <c r="A2647" s="58" t="s">
        <v>58</v>
      </c>
      <c r="B2647" s="59" t="s">
        <v>1025</v>
      </c>
      <c r="C2647" s="59" t="s">
        <v>17</v>
      </c>
      <c r="D2647" s="59" t="s">
        <v>110</v>
      </c>
      <c r="E2647" s="59" t="s">
        <v>1037</v>
      </c>
      <c r="F2647" s="60" t="s">
        <v>0</v>
      </c>
      <c r="G2647" s="61">
        <v>29258.6</v>
      </c>
      <c r="H2647" s="61">
        <f>H2648+H2650+H2652</f>
        <v>29258.600000000002</v>
      </c>
      <c r="I2647" s="61">
        <f t="shared" ref="I2647:J2647" si="1253">I2648+I2650+I2652</f>
        <v>29258.600000000002</v>
      </c>
      <c r="J2647" s="61">
        <f t="shared" si="1253"/>
        <v>29146.645</v>
      </c>
      <c r="K2647" s="61">
        <f t="shared" si="1245"/>
        <v>99.617360365841151</v>
      </c>
      <c r="L2647" s="61">
        <f t="shared" si="1246"/>
        <v>99.617360365841151</v>
      </c>
    </row>
    <row r="2648" spans="1:12" ht="60">
      <c r="A2648" s="58" t="s">
        <v>60</v>
      </c>
      <c r="B2648" s="59" t="s">
        <v>1025</v>
      </c>
      <c r="C2648" s="59" t="s">
        <v>17</v>
      </c>
      <c r="D2648" s="59" t="s">
        <v>110</v>
      </c>
      <c r="E2648" s="59" t="s">
        <v>1037</v>
      </c>
      <c r="F2648" s="59" t="s">
        <v>61</v>
      </c>
      <c r="G2648" s="61">
        <v>28611.4</v>
      </c>
      <c r="H2648" s="61">
        <f>H2649</f>
        <v>28611.4</v>
      </c>
      <c r="I2648" s="61">
        <f t="shared" ref="I2648:J2648" si="1254">I2649</f>
        <v>28611.4</v>
      </c>
      <c r="J2648" s="61">
        <f t="shared" si="1254"/>
        <v>28595.260450000002</v>
      </c>
      <c r="K2648" s="61">
        <f t="shared" si="1245"/>
        <v>99.94359049190183</v>
      </c>
      <c r="L2648" s="61">
        <f t="shared" si="1246"/>
        <v>99.94359049190183</v>
      </c>
    </row>
    <row r="2649" spans="1:12" ht="30">
      <c r="A2649" s="58" t="s">
        <v>62</v>
      </c>
      <c r="B2649" s="59" t="s">
        <v>1025</v>
      </c>
      <c r="C2649" s="59" t="s">
        <v>17</v>
      </c>
      <c r="D2649" s="59" t="s">
        <v>110</v>
      </c>
      <c r="E2649" s="59" t="s">
        <v>1037</v>
      </c>
      <c r="F2649" s="59" t="s">
        <v>63</v>
      </c>
      <c r="G2649" s="61">
        <v>28611.4</v>
      </c>
      <c r="H2649" s="61">
        <f>21938.8+405+6267.6</f>
        <v>28611.4</v>
      </c>
      <c r="I2649" s="61">
        <f>21938.8+405+6267.6</f>
        <v>28611.4</v>
      </c>
      <c r="J2649" s="61">
        <f>21938.75353+388.90692+6267.6</f>
        <v>28595.260450000002</v>
      </c>
      <c r="K2649" s="61">
        <f t="shared" si="1245"/>
        <v>99.94359049190183</v>
      </c>
      <c r="L2649" s="61">
        <f t="shared" si="1246"/>
        <v>99.94359049190183</v>
      </c>
    </row>
    <row r="2650" spans="1:12" ht="30">
      <c r="A2650" s="58" t="s">
        <v>64</v>
      </c>
      <c r="B2650" s="59" t="s">
        <v>1025</v>
      </c>
      <c r="C2650" s="59" t="s">
        <v>17</v>
      </c>
      <c r="D2650" s="59" t="s">
        <v>110</v>
      </c>
      <c r="E2650" s="59" t="s">
        <v>1037</v>
      </c>
      <c r="F2650" s="59" t="s">
        <v>65</v>
      </c>
      <c r="G2650" s="61">
        <v>629.20000000000005</v>
      </c>
      <c r="H2650" s="61">
        <f>H2651</f>
        <v>629.20000000000005</v>
      </c>
      <c r="I2650" s="61">
        <f t="shared" ref="I2650:J2650" si="1255">I2651</f>
        <v>629.20000000000005</v>
      </c>
      <c r="J2650" s="61">
        <f t="shared" si="1255"/>
        <v>534.01655000000005</v>
      </c>
      <c r="K2650" s="61">
        <f t="shared" si="1245"/>
        <v>84.87230610298792</v>
      </c>
      <c r="L2650" s="61">
        <f t="shared" si="1246"/>
        <v>84.87230610298792</v>
      </c>
    </row>
    <row r="2651" spans="1:12" ht="30">
      <c r="A2651" s="58" t="s">
        <v>66</v>
      </c>
      <c r="B2651" s="59" t="s">
        <v>1025</v>
      </c>
      <c r="C2651" s="59" t="s">
        <v>17</v>
      </c>
      <c r="D2651" s="59" t="s">
        <v>110</v>
      </c>
      <c r="E2651" s="59" t="s">
        <v>1037</v>
      </c>
      <c r="F2651" s="59" t="s">
        <v>67</v>
      </c>
      <c r="G2651" s="61">
        <v>629.20000000000005</v>
      </c>
      <c r="H2651" s="61">
        <v>629.20000000000005</v>
      </c>
      <c r="I2651" s="61">
        <v>629.20000000000005</v>
      </c>
      <c r="J2651" s="61">
        <v>534.01655000000005</v>
      </c>
      <c r="K2651" s="61">
        <f t="shared" si="1245"/>
        <v>84.87230610298792</v>
      </c>
      <c r="L2651" s="61">
        <f t="shared" si="1246"/>
        <v>84.87230610298792</v>
      </c>
    </row>
    <row r="2652" spans="1:12" ht="15">
      <c r="A2652" s="58" t="s">
        <v>72</v>
      </c>
      <c r="B2652" s="59" t="s">
        <v>1025</v>
      </c>
      <c r="C2652" s="59" t="s">
        <v>17</v>
      </c>
      <c r="D2652" s="59" t="s">
        <v>110</v>
      </c>
      <c r="E2652" s="59" t="s">
        <v>1037</v>
      </c>
      <c r="F2652" s="59" t="s">
        <v>73</v>
      </c>
      <c r="G2652" s="61">
        <v>18</v>
      </c>
      <c r="H2652" s="61">
        <f>H2653</f>
        <v>18</v>
      </c>
      <c r="I2652" s="61">
        <f t="shared" ref="I2652:J2652" si="1256">I2653</f>
        <v>18</v>
      </c>
      <c r="J2652" s="61">
        <f t="shared" si="1256"/>
        <v>17.367999999999999</v>
      </c>
      <c r="K2652" s="61">
        <f t="shared" si="1245"/>
        <v>96.48888888888888</v>
      </c>
      <c r="L2652" s="61">
        <f t="shared" si="1246"/>
        <v>96.48888888888888</v>
      </c>
    </row>
    <row r="2653" spans="1:12" ht="15">
      <c r="A2653" s="58" t="s">
        <v>74</v>
      </c>
      <c r="B2653" s="59" t="s">
        <v>1025</v>
      </c>
      <c r="C2653" s="59" t="s">
        <v>17</v>
      </c>
      <c r="D2653" s="59" t="s">
        <v>110</v>
      </c>
      <c r="E2653" s="59" t="s">
        <v>1037</v>
      </c>
      <c r="F2653" s="59" t="s">
        <v>75</v>
      </c>
      <c r="G2653" s="61">
        <v>18</v>
      </c>
      <c r="H2653" s="61">
        <v>18</v>
      </c>
      <c r="I2653" s="61">
        <v>18</v>
      </c>
      <c r="J2653" s="61">
        <f>0.418+16.95</f>
        <v>17.367999999999999</v>
      </c>
      <c r="K2653" s="61">
        <f t="shared" si="1245"/>
        <v>96.48888888888888</v>
      </c>
      <c r="L2653" s="61">
        <f t="shared" si="1246"/>
        <v>96.48888888888888</v>
      </c>
    </row>
    <row r="2654" spans="1:12" ht="17.25" customHeight="1">
      <c r="A2654" s="66" t="s">
        <v>0</v>
      </c>
      <c r="B2654" s="67" t="s">
        <v>0</v>
      </c>
      <c r="C2654" s="60" t="s">
        <v>0</v>
      </c>
      <c r="D2654" s="60" t="s">
        <v>0</v>
      </c>
      <c r="E2654" s="60" t="s">
        <v>0</v>
      </c>
      <c r="F2654" s="60" t="s">
        <v>0</v>
      </c>
      <c r="G2654" s="68" t="s">
        <v>0</v>
      </c>
      <c r="H2654" s="68"/>
      <c r="I2654" s="68"/>
      <c r="J2654" s="68"/>
      <c r="K2654" s="68"/>
      <c r="L2654" s="68"/>
    </row>
    <row r="2655" spans="1:12" ht="42.75">
      <c r="A2655" s="69" t="s">
        <v>1038</v>
      </c>
      <c r="B2655" s="70" t="s">
        <v>1039</v>
      </c>
      <c r="C2655" s="60" t="s">
        <v>0</v>
      </c>
      <c r="D2655" s="60" t="s">
        <v>0</v>
      </c>
      <c r="E2655" s="60" t="s">
        <v>0</v>
      </c>
      <c r="F2655" s="60" t="s">
        <v>0</v>
      </c>
      <c r="G2655" s="71">
        <v>40128.400000000001</v>
      </c>
      <c r="H2655" s="71">
        <f>H2656</f>
        <v>10483.182700000001</v>
      </c>
      <c r="I2655" s="71">
        <f t="shared" ref="I2655:J2659" si="1257">I2656</f>
        <v>10483.182700000001</v>
      </c>
      <c r="J2655" s="71">
        <f t="shared" si="1257"/>
        <v>10483.182700000001</v>
      </c>
      <c r="K2655" s="71">
        <f t="shared" si="1245"/>
        <v>26.124098394154764</v>
      </c>
      <c r="L2655" s="71">
        <f t="shared" si="1246"/>
        <v>100</v>
      </c>
    </row>
    <row r="2656" spans="1:12" ht="15">
      <c r="A2656" s="58" t="s">
        <v>16</v>
      </c>
      <c r="B2656" s="59" t="s">
        <v>1039</v>
      </c>
      <c r="C2656" s="59" t="s">
        <v>17</v>
      </c>
      <c r="D2656" s="60" t="s">
        <v>0</v>
      </c>
      <c r="E2656" s="60" t="s">
        <v>0</v>
      </c>
      <c r="F2656" s="60" t="s">
        <v>0</v>
      </c>
      <c r="G2656" s="61">
        <v>40128.400000000001</v>
      </c>
      <c r="H2656" s="61">
        <f>H2657</f>
        <v>10483.182700000001</v>
      </c>
      <c r="I2656" s="61">
        <f t="shared" si="1257"/>
        <v>10483.182700000001</v>
      </c>
      <c r="J2656" s="61">
        <f t="shared" si="1257"/>
        <v>10483.182700000001</v>
      </c>
      <c r="K2656" s="61">
        <f t="shared" si="1245"/>
        <v>26.124098394154764</v>
      </c>
      <c r="L2656" s="61">
        <f t="shared" si="1246"/>
        <v>100</v>
      </c>
    </row>
    <row r="2657" spans="1:12" ht="15">
      <c r="A2657" s="58" t="s">
        <v>361</v>
      </c>
      <c r="B2657" s="59" t="s">
        <v>1039</v>
      </c>
      <c r="C2657" s="59" t="s">
        <v>17</v>
      </c>
      <c r="D2657" s="59" t="s">
        <v>362</v>
      </c>
      <c r="E2657" s="60" t="s">
        <v>0</v>
      </c>
      <c r="F2657" s="60" t="s">
        <v>0</v>
      </c>
      <c r="G2657" s="61">
        <v>40128.400000000001</v>
      </c>
      <c r="H2657" s="61">
        <f>H2658</f>
        <v>10483.182700000001</v>
      </c>
      <c r="I2657" s="61">
        <f t="shared" si="1257"/>
        <v>10483.182700000001</v>
      </c>
      <c r="J2657" s="61">
        <f t="shared" si="1257"/>
        <v>10483.182700000001</v>
      </c>
      <c r="K2657" s="61">
        <f t="shared" si="1245"/>
        <v>26.124098394154764</v>
      </c>
      <c r="L2657" s="61">
        <f t="shared" si="1246"/>
        <v>100</v>
      </c>
    </row>
    <row r="2658" spans="1:12" ht="60">
      <c r="A2658" s="58" t="s">
        <v>974</v>
      </c>
      <c r="B2658" s="59" t="s">
        <v>1039</v>
      </c>
      <c r="C2658" s="59" t="s">
        <v>17</v>
      </c>
      <c r="D2658" s="59" t="s">
        <v>362</v>
      </c>
      <c r="E2658" s="59" t="s">
        <v>975</v>
      </c>
      <c r="F2658" s="60" t="s">
        <v>0</v>
      </c>
      <c r="G2658" s="61">
        <v>40128.400000000001</v>
      </c>
      <c r="H2658" s="61">
        <f>H2659</f>
        <v>10483.182700000001</v>
      </c>
      <c r="I2658" s="61">
        <f t="shared" si="1257"/>
        <v>10483.182700000001</v>
      </c>
      <c r="J2658" s="61">
        <f t="shared" si="1257"/>
        <v>10483.182700000001</v>
      </c>
      <c r="K2658" s="61">
        <f t="shared" si="1245"/>
        <v>26.124098394154764</v>
      </c>
      <c r="L2658" s="61">
        <f t="shared" si="1246"/>
        <v>100</v>
      </c>
    </row>
    <row r="2659" spans="1:12" ht="30">
      <c r="A2659" s="58" t="s">
        <v>986</v>
      </c>
      <c r="B2659" s="59" t="s">
        <v>1039</v>
      </c>
      <c r="C2659" s="59" t="s">
        <v>17</v>
      </c>
      <c r="D2659" s="59" t="s">
        <v>362</v>
      </c>
      <c r="E2659" s="59" t="s">
        <v>987</v>
      </c>
      <c r="F2659" s="60" t="s">
        <v>0</v>
      </c>
      <c r="G2659" s="61">
        <v>40128.400000000001</v>
      </c>
      <c r="H2659" s="61">
        <f>H2660</f>
        <v>10483.182700000001</v>
      </c>
      <c r="I2659" s="61">
        <f t="shared" si="1257"/>
        <v>10483.182700000001</v>
      </c>
      <c r="J2659" s="61">
        <f t="shared" si="1257"/>
        <v>10483.182700000001</v>
      </c>
      <c r="K2659" s="61">
        <f t="shared" si="1245"/>
        <v>26.124098394154764</v>
      </c>
      <c r="L2659" s="61">
        <f t="shared" si="1246"/>
        <v>100</v>
      </c>
    </row>
    <row r="2660" spans="1:12" ht="30">
      <c r="A2660" s="58" t="s">
        <v>58</v>
      </c>
      <c r="B2660" s="59" t="s">
        <v>1039</v>
      </c>
      <c r="C2660" s="59" t="s">
        <v>17</v>
      </c>
      <c r="D2660" s="59" t="s">
        <v>362</v>
      </c>
      <c r="E2660" s="59" t="s">
        <v>1040</v>
      </c>
      <c r="F2660" s="60" t="s">
        <v>0</v>
      </c>
      <c r="G2660" s="61">
        <v>40128.400000000001</v>
      </c>
      <c r="H2660" s="61">
        <f>H2661+H2663+H2665</f>
        <v>10483.182700000001</v>
      </c>
      <c r="I2660" s="61">
        <f t="shared" ref="I2660:J2660" si="1258">I2661+I2663+I2665</f>
        <v>10483.182700000001</v>
      </c>
      <c r="J2660" s="61">
        <f t="shared" si="1258"/>
        <v>10483.182700000001</v>
      </c>
      <c r="K2660" s="61">
        <f t="shared" si="1245"/>
        <v>26.124098394154764</v>
      </c>
      <c r="L2660" s="61">
        <f t="shared" si="1246"/>
        <v>100</v>
      </c>
    </row>
    <row r="2661" spans="1:12" ht="60">
      <c r="A2661" s="58" t="s">
        <v>60</v>
      </c>
      <c r="B2661" s="59" t="s">
        <v>1039</v>
      </c>
      <c r="C2661" s="59" t="s">
        <v>17</v>
      </c>
      <c r="D2661" s="59" t="s">
        <v>362</v>
      </c>
      <c r="E2661" s="59" t="s">
        <v>1040</v>
      </c>
      <c r="F2661" s="59" t="s">
        <v>61</v>
      </c>
      <c r="G2661" s="61">
        <v>38487.5</v>
      </c>
      <c r="H2661" s="61">
        <f>H2662</f>
        <v>9309.5555000000004</v>
      </c>
      <c r="I2661" s="61">
        <f t="shared" ref="I2661:J2661" si="1259">I2662</f>
        <v>9309.5555000000004</v>
      </c>
      <c r="J2661" s="61">
        <f t="shared" si="1259"/>
        <v>9309.5555000000004</v>
      </c>
      <c r="K2661" s="61">
        <f t="shared" si="1245"/>
        <v>24.188517050990583</v>
      </c>
      <c r="L2661" s="61">
        <f t="shared" si="1246"/>
        <v>100</v>
      </c>
    </row>
    <row r="2662" spans="1:12" ht="30">
      <c r="A2662" s="58" t="s">
        <v>62</v>
      </c>
      <c r="B2662" s="59" t="s">
        <v>1039</v>
      </c>
      <c r="C2662" s="59" t="s">
        <v>17</v>
      </c>
      <c r="D2662" s="59" t="s">
        <v>362</v>
      </c>
      <c r="E2662" s="59" t="s">
        <v>1040</v>
      </c>
      <c r="F2662" s="59" t="s">
        <v>63</v>
      </c>
      <c r="G2662" s="61">
        <v>38487.5</v>
      </c>
      <c r="H2662" s="61">
        <f>7620.46912+118.12189+1570.96449</f>
        <v>9309.5555000000004</v>
      </c>
      <c r="I2662" s="61">
        <f>7620.46912+118.12189+1570.96449</f>
        <v>9309.5555000000004</v>
      </c>
      <c r="J2662" s="61">
        <f>7620.46912+118.12189+1570.96449</f>
        <v>9309.5555000000004</v>
      </c>
      <c r="K2662" s="61">
        <f t="shared" si="1245"/>
        <v>24.188517050990583</v>
      </c>
      <c r="L2662" s="61">
        <f t="shared" si="1246"/>
        <v>100</v>
      </c>
    </row>
    <row r="2663" spans="1:12" ht="30">
      <c r="A2663" s="58" t="s">
        <v>64</v>
      </c>
      <c r="B2663" s="59" t="s">
        <v>1039</v>
      </c>
      <c r="C2663" s="59" t="s">
        <v>17</v>
      </c>
      <c r="D2663" s="59" t="s">
        <v>362</v>
      </c>
      <c r="E2663" s="59" t="s">
        <v>1040</v>
      </c>
      <c r="F2663" s="59" t="s">
        <v>65</v>
      </c>
      <c r="G2663" s="61">
        <v>1637.9</v>
      </c>
      <c r="H2663" s="61">
        <f>H2664</f>
        <v>1172.49359</v>
      </c>
      <c r="I2663" s="61">
        <f t="shared" ref="I2663:J2663" si="1260">I2664</f>
        <v>1172.49359</v>
      </c>
      <c r="J2663" s="61">
        <f t="shared" si="1260"/>
        <v>1172.49359</v>
      </c>
      <c r="K2663" s="61">
        <f t="shared" si="1245"/>
        <v>71.585175529641603</v>
      </c>
      <c r="L2663" s="61">
        <f t="shared" si="1246"/>
        <v>100</v>
      </c>
    </row>
    <row r="2664" spans="1:12" ht="30">
      <c r="A2664" s="58" t="s">
        <v>66</v>
      </c>
      <c r="B2664" s="59" t="s">
        <v>1039</v>
      </c>
      <c r="C2664" s="59" t="s">
        <v>17</v>
      </c>
      <c r="D2664" s="59" t="s">
        <v>362</v>
      </c>
      <c r="E2664" s="59" t="s">
        <v>1040</v>
      </c>
      <c r="F2664" s="59" t="s">
        <v>67</v>
      </c>
      <c r="G2664" s="61">
        <v>1637.9</v>
      </c>
      <c r="H2664" s="61">
        <v>1172.49359</v>
      </c>
      <c r="I2664" s="61">
        <v>1172.49359</v>
      </c>
      <c r="J2664" s="61">
        <v>1172.49359</v>
      </c>
      <c r="K2664" s="61">
        <f t="shared" si="1245"/>
        <v>71.585175529641603</v>
      </c>
      <c r="L2664" s="61">
        <f t="shared" si="1246"/>
        <v>100</v>
      </c>
    </row>
    <row r="2665" spans="1:12" ht="15">
      <c r="A2665" s="58" t="s">
        <v>72</v>
      </c>
      <c r="B2665" s="59" t="s">
        <v>1039</v>
      </c>
      <c r="C2665" s="59" t="s">
        <v>17</v>
      </c>
      <c r="D2665" s="59" t="s">
        <v>362</v>
      </c>
      <c r="E2665" s="59" t="s">
        <v>1040</v>
      </c>
      <c r="F2665" s="59" t="s">
        <v>73</v>
      </c>
      <c r="G2665" s="61">
        <v>3</v>
      </c>
      <c r="H2665" s="61">
        <f>H2666</f>
        <v>1.13361</v>
      </c>
      <c r="I2665" s="61">
        <f t="shared" ref="I2665:J2665" si="1261">I2666</f>
        <v>1.13361</v>
      </c>
      <c r="J2665" s="61">
        <f t="shared" si="1261"/>
        <v>1.13361</v>
      </c>
      <c r="K2665" s="61">
        <f t="shared" si="1245"/>
        <v>37.786999999999999</v>
      </c>
      <c r="L2665" s="61">
        <f t="shared" si="1246"/>
        <v>100</v>
      </c>
    </row>
    <row r="2666" spans="1:12" ht="15">
      <c r="A2666" s="58" t="s">
        <v>74</v>
      </c>
      <c r="B2666" s="59" t="s">
        <v>1039</v>
      </c>
      <c r="C2666" s="59" t="s">
        <v>17</v>
      </c>
      <c r="D2666" s="59" t="s">
        <v>362</v>
      </c>
      <c r="E2666" s="59" t="s">
        <v>1040</v>
      </c>
      <c r="F2666" s="59" t="s">
        <v>75</v>
      </c>
      <c r="G2666" s="61">
        <v>3</v>
      </c>
      <c r="H2666" s="61">
        <v>1.13361</v>
      </c>
      <c r="I2666" s="61">
        <v>1.13361</v>
      </c>
      <c r="J2666" s="61">
        <v>1.13361</v>
      </c>
      <c r="K2666" s="61">
        <f t="shared" si="1245"/>
        <v>37.786999999999999</v>
      </c>
      <c r="L2666" s="61">
        <f t="shared" si="1246"/>
        <v>100</v>
      </c>
    </row>
    <row r="2667" spans="1:12" ht="15">
      <c r="A2667" s="66" t="s">
        <v>0</v>
      </c>
      <c r="B2667" s="67" t="s">
        <v>0</v>
      </c>
      <c r="C2667" s="60" t="s">
        <v>0</v>
      </c>
      <c r="D2667" s="60" t="s">
        <v>0</v>
      </c>
      <c r="E2667" s="60" t="s">
        <v>0</v>
      </c>
      <c r="F2667" s="60" t="s">
        <v>0</v>
      </c>
      <c r="G2667" s="68" t="s">
        <v>0</v>
      </c>
      <c r="H2667" s="68"/>
      <c r="I2667" s="68"/>
      <c r="J2667" s="68"/>
      <c r="K2667" s="68"/>
      <c r="L2667" s="68"/>
    </row>
    <row r="2668" spans="1:12" ht="28.5">
      <c r="A2668" s="69" t="s">
        <v>1041</v>
      </c>
      <c r="B2668" s="70" t="s">
        <v>1042</v>
      </c>
      <c r="C2668" s="60" t="s">
        <v>0</v>
      </c>
      <c r="D2668" s="60" t="s">
        <v>0</v>
      </c>
      <c r="E2668" s="60" t="s">
        <v>0</v>
      </c>
      <c r="F2668" s="60" t="s">
        <v>0</v>
      </c>
      <c r="G2668" s="71">
        <v>183826.1</v>
      </c>
      <c r="H2668" s="71">
        <f>H2669</f>
        <v>183169.68766</v>
      </c>
      <c r="I2668" s="71">
        <f t="shared" ref="I2668:J2670" si="1262">I2669</f>
        <v>182449.78766</v>
      </c>
      <c r="J2668" s="71">
        <f t="shared" si="1262"/>
        <v>181048.89285999999</v>
      </c>
      <c r="K2668" s="71">
        <f t="shared" si="1245"/>
        <v>98.489220442581328</v>
      </c>
      <c r="L2668" s="71">
        <f t="shared" si="1246"/>
        <v>98.842169341940121</v>
      </c>
    </row>
    <row r="2669" spans="1:12" ht="15">
      <c r="A2669" s="58" t="s">
        <v>16</v>
      </c>
      <c r="B2669" s="59" t="s">
        <v>1042</v>
      </c>
      <c r="C2669" s="59" t="s">
        <v>17</v>
      </c>
      <c r="D2669" s="60" t="s">
        <v>0</v>
      </c>
      <c r="E2669" s="60" t="s">
        <v>0</v>
      </c>
      <c r="F2669" s="60" t="s">
        <v>0</v>
      </c>
      <c r="G2669" s="61">
        <v>183826.1</v>
      </c>
      <c r="H2669" s="61">
        <f>H2670</f>
        <v>183169.68766</v>
      </c>
      <c r="I2669" s="61">
        <f t="shared" si="1262"/>
        <v>182449.78766</v>
      </c>
      <c r="J2669" s="61">
        <f t="shared" si="1262"/>
        <v>181048.89285999999</v>
      </c>
      <c r="K2669" s="61">
        <f t="shared" si="1245"/>
        <v>98.489220442581328</v>
      </c>
      <c r="L2669" s="61">
        <f t="shared" si="1246"/>
        <v>98.842169341940121</v>
      </c>
    </row>
    <row r="2670" spans="1:12" ht="45">
      <c r="A2670" s="58" t="s">
        <v>1043</v>
      </c>
      <c r="B2670" s="59" t="s">
        <v>1042</v>
      </c>
      <c r="C2670" s="59" t="s">
        <v>17</v>
      </c>
      <c r="D2670" s="59" t="s">
        <v>149</v>
      </c>
      <c r="E2670" s="60" t="s">
        <v>0</v>
      </c>
      <c r="F2670" s="60" t="s">
        <v>0</v>
      </c>
      <c r="G2670" s="61">
        <v>183826.1</v>
      </c>
      <c r="H2670" s="61">
        <f>H2671</f>
        <v>183169.68766</v>
      </c>
      <c r="I2670" s="61">
        <f t="shared" si="1262"/>
        <v>182449.78766</v>
      </c>
      <c r="J2670" s="61">
        <f t="shared" si="1262"/>
        <v>181048.89285999999</v>
      </c>
      <c r="K2670" s="61">
        <f t="shared" si="1245"/>
        <v>98.489220442581328</v>
      </c>
      <c r="L2670" s="61">
        <f t="shared" si="1246"/>
        <v>98.842169341940121</v>
      </c>
    </row>
    <row r="2671" spans="1:12" ht="30">
      <c r="A2671" s="58" t="s">
        <v>1044</v>
      </c>
      <c r="B2671" s="59" t="s">
        <v>1042</v>
      </c>
      <c r="C2671" s="59" t="s">
        <v>17</v>
      </c>
      <c r="D2671" s="59" t="s">
        <v>149</v>
      </c>
      <c r="E2671" s="59" t="s">
        <v>1045</v>
      </c>
      <c r="F2671" s="60" t="s">
        <v>0</v>
      </c>
      <c r="G2671" s="61">
        <v>183826.1</v>
      </c>
      <c r="H2671" s="61">
        <f>H2672+H2676+H2680</f>
        <v>183169.68766</v>
      </c>
      <c r="I2671" s="61">
        <f t="shared" ref="I2671:J2671" si="1263">I2672+I2676+I2680</f>
        <v>182449.78766</v>
      </c>
      <c r="J2671" s="61">
        <f t="shared" si="1263"/>
        <v>181048.89285999999</v>
      </c>
      <c r="K2671" s="61">
        <f t="shared" si="1245"/>
        <v>98.489220442581328</v>
      </c>
      <c r="L2671" s="61">
        <f t="shared" si="1246"/>
        <v>98.842169341940121</v>
      </c>
    </row>
    <row r="2672" spans="1:12" ht="15">
      <c r="A2672" s="58" t="s">
        <v>1046</v>
      </c>
      <c r="B2672" s="59" t="s">
        <v>1042</v>
      </c>
      <c r="C2672" s="59" t="s">
        <v>17</v>
      </c>
      <c r="D2672" s="59" t="s">
        <v>149</v>
      </c>
      <c r="E2672" s="59" t="s">
        <v>1047</v>
      </c>
      <c r="F2672" s="60" t="s">
        <v>0</v>
      </c>
      <c r="G2672" s="61">
        <v>4540.8999999999996</v>
      </c>
      <c r="H2672" s="61">
        <f>H2673</f>
        <v>4540.8999999999996</v>
      </c>
      <c r="I2672" s="61">
        <f t="shared" ref="I2672:J2674" si="1264">I2673</f>
        <v>4540.8999999999996</v>
      </c>
      <c r="J2672" s="61">
        <f t="shared" si="1264"/>
        <v>4540.8999999999996</v>
      </c>
      <c r="K2672" s="61">
        <f t="shared" si="1245"/>
        <v>100</v>
      </c>
      <c r="L2672" s="61">
        <f t="shared" si="1246"/>
        <v>100</v>
      </c>
    </row>
    <row r="2673" spans="1:12" ht="30">
      <c r="A2673" s="58" t="s">
        <v>58</v>
      </c>
      <c r="B2673" s="59" t="s">
        <v>1042</v>
      </c>
      <c r="C2673" s="59" t="s">
        <v>17</v>
      </c>
      <c r="D2673" s="59" t="s">
        <v>149</v>
      </c>
      <c r="E2673" s="59" t="s">
        <v>1048</v>
      </c>
      <c r="F2673" s="60" t="s">
        <v>0</v>
      </c>
      <c r="G2673" s="61">
        <v>4540.8999999999996</v>
      </c>
      <c r="H2673" s="61">
        <f>H2674</f>
        <v>4540.8999999999996</v>
      </c>
      <c r="I2673" s="61">
        <f t="shared" si="1264"/>
        <v>4540.8999999999996</v>
      </c>
      <c r="J2673" s="61">
        <f t="shared" si="1264"/>
        <v>4540.8999999999996</v>
      </c>
      <c r="K2673" s="61">
        <f t="shared" si="1245"/>
        <v>100</v>
      </c>
      <c r="L2673" s="61">
        <f t="shared" si="1246"/>
        <v>100</v>
      </c>
    </row>
    <row r="2674" spans="1:12" ht="60">
      <c r="A2674" s="58" t="s">
        <v>60</v>
      </c>
      <c r="B2674" s="59" t="s">
        <v>1042</v>
      </c>
      <c r="C2674" s="59" t="s">
        <v>17</v>
      </c>
      <c r="D2674" s="59" t="s">
        <v>149</v>
      </c>
      <c r="E2674" s="59" t="s">
        <v>1048</v>
      </c>
      <c r="F2674" s="59" t="s">
        <v>61</v>
      </c>
      <c r="G2674" s="61">
        <v>4540.8999999999996</v>
      </c>
      <c r="H2674" s="61">
        <f>H2675</f>
        <v>4540.8999999999996</v>
      </c>
      <c r="I2674" s="61">
        <f t="shared" si="1264"/>
        <v>4540.8999999999996</v>
      </c>
      <c r="J2674" s="61">
        <f t="shared" si="1264"/>
        <v>4540.8999999999996</v>
      </c>
      <c r="K2674" s="61">
        <f t="shared" si="1245"/>
        <v>100</v>
      </c>
      <c r="L2674" s="61">
        <f t="shared" si="1246"/>
        <v>100</v>
      </c>
    </row>
    <row r="2675" spans="1:12" ht="30">
      <c r="A2675" s="58" t="s">
        <v>62</v>
      </c>
      <c r="B2675" s="59" t="s">
        <v>1042</v>
      </c>
      <c r="C2675" s="59" t="s">
        <v>17</v>
      </c>
      <c r="D2675" s="59" t="s">
        <v>149</v>
      </c>
      <c r="E2675" s="59" t="s">
        <v>1048</v>
      </c>
      <c r="F2675" s="59" t="s">
        <v>63</v>
      </c>
      <c r="G2675" s="61">
        <v>4540.8999999999996</v>
      </c>
      <c r="H2675" s="61">
        <v>4540.8999999999996</v>
      </c>
      <c r="I2675" s="61">
        <v>4540.8999999999996</v>
      </c>
      <c r="J2675" s="61">
        <v>4540.8999999999996</v>
      </c>
      <c r="K2675" s="61">
        <f t="shared" si="1245"/>
        <v>100</v>
      </c>
      <c r="L2675" s="61">
        <f t="shared" si="1246"/>
        <v>100</v>
      </c>
    </row>
    <row r="2676" spans="1:12" ht="15">
      <c r="A2676" s="58" t="s">
        <v>1049</v>
      </c>
      <c r="B2676" s="59" t="s">
        <v>1042</v>
      </c>
      <c r="C2676" s="59" t="s">
        <v>17</v>
      </c>
      <c r="D2676" s="59" t="s">
        <v>149</v>
      </c>
      <c r="E2676" s="59" t="s">
        <v>1050</v>
      </c>
      <c r="F2676" s="60" t="s">
        <v>0</v>
      </c>
      <c r="G2676" s="61">
        <v>41293.199999999997</v>
      </c>
      <c r="H2676" s="61">
        <f>H2677</f>
        <v>41293.199999999997</v>
      </c>
      <c r="I2676" s="61">
        <f t="shared" ref="I2676:J2678" si="1265">I2677</f>
        <v>41293.199999999997</v>
      </c>
      <c r="J2676" s="61">
        <f t="shared" si="1265"/>
        <v>40629.920140000002</v>
      </c>
      <c r="K2676" s="61">
        <f t="shared" si="1245"/>
        <v>98.393731025931643</v>
      </c>
      <c r="L2676" s="61">
        <f t="shared" si="1246"/>
        <v>98.393731025931643</v>
      </c>
    </row>
    <row r="2677" spans="1:12" ht="30">
      <c r="A2677" s="58" t="s">
        <v>58</v>
      </c>
      <c r="B2677" s="59" t="s">
        <v>1042</v>
      </c>
      <c r="C2677" s="59" t="s">
        <v>17</v>
      </c>
      <c r="D2677" s="59" t="s">
        <v>149</v>
      </c>
      <c r="E2677" s="59" t="s">
        <v>1051</v>
      </c>
      <c r="F2677" s="60" t="s">
        <v>0</v>
      </c>
      <c r="G2677" s="61">
        <v>41293.199999999997</v>
      </c>
      <c r="H2677" s="61">
        <f>H2678</f>
        <v>41293.199999999997</v>
      </c>
      <c r="I2677" s="61">
        <f t="shared" si="1265"/>
        <v>41293.199999999997</v>
      </c>
      <c r="J2677" s="61">
        <f t="shared" si="1265"/>
        <v>40629.920140000002</v>
      </c>
      <c r="K2677" s="61">
        <f t="shared" si="1245"/>
        <v>98.393731025931643</v>
      </c>
      <c r="L2677" s="61">
        <f t="shared" si="1246"/>
        <v>98.393731025931643</v>
      </c>
    </row>
    <row r="2678" spans="1:12" ht="60">
      <c r="A2678" s="58" t="s">
        <v>60</v>
      </c>
      <c r="B2678" s="59" t="s">
        <v>1042</v>
      </c>
      <c r="C2678" s="59" t="s">
        <v>17</v>
      </c>
      <c r="D2678" s="59" t="s">
        <v>149</v>
      </c>
      <c r="E2678" s="59" t="s">
        <v>1051</v>
      </c>
      <c r="F2678" s="59" t="s">
        <v>61</v>
      </c>
      <c r="G2678" s="61">
        <v>41293.199999999997</v>
      </c>
      <c r="H2678" s="61">
        <f>H2679</f>
        <v>41293.199999999997</v>
      </c>
      <c r="I2678" s="61">
        <f t="shared" si="1265"/>
        <v>41293.199999999997</v>
      </c>
      <c r="J2678" s="61">
        <f t="shared" si="1265"/>
        <v>40629.920140000002</v>
      </c>
      <c r="K2678" s="61">
        <f t="shared" si="1245"/>
        <v>98.393731025931643</v>
      </c>
      <c r="L2678" s="61">
        <f t="shared" si="1246"/>
        <v>98.393731025931643</v>
      </c>
    </row>
    <row r="2679" spans="1:12" ht="30">
      <c r="A2679" s="58" t="s">
        <v>62</v>
      </c>
      <c r="B2679" s="59" t="s">
        <v>1042</v>
      </c>
      <c r="C2679" s="59" t="s">
        <v>17</v>
      </c>
      <c r="D2679" s="59" t="s">
        <v>149</v>
      </c>
      <c r="E2679" s="59" t="s">
        <v>1051</v>
      </c>
      <c r="F2679" s="59" t="s">
        <v>63</v>
      </c>
      <c r="G2679" s="61">
        <v>41293.199999999997</v>
      </c>
      <c r="H2679" s="61">
        <v>41293.199999999997</v>
      </c>
      <c r="I2679" s="61">
        <v>41293.199999999997</v>
      </c>
      <c r="J2679" s="61">
        <v>40629.920140000002</v>
      </c>
      <c r="K2679" s="61">
        <f t="shared" si="1245"/>
        <v>98.393731025931643</v>
      </c>
      <c r="L2679" s="61">
        <f t="shared" si="1246"/>
        <v>98.393731025931643</v>
      </c>
    </row>
    <row r="2680" spans="1:12" ht="15">
      <c r="A2680" s="58" t="s">
        <v>1052</v>
      </c>
      <c r="B2680" s="59" t="s">
        <v>1042</v>
      </c>
      <c r="C2680" s="59" t="s">
        <v>17</v>
      </c>
      <c r="D2680" s="59" t="s">
        <v>149</v>
      </c>
      <c r="E2680" s="59" t="s">
        <v>1053</v>
      </c>
      <c r="F2680" s="60" t="s">
        <v>0</v>
      </c>
      <c r="G2680" s="61">
        <v>137992</v>
      </c>
      <c r="H2680" s="61">
        <f>H2681+H2689</f>
        <v>137335.58765999999</v>
      </c>
      <c r="I2680" s="61">
        <f t="shared" ref="I2680:J2680" si="1266">I2681+I2689</f>
        <v>136615.68766</v>
      </c>
      <c r="J2680" s="61">
        <f t="shared" si="1266"/>
        <v>135878.07272</v>
      </c>
      <c r="K2680" s="61">
        <f t="shared" si="1245"/>
        <v>98.468079830714814</v>
      </c>
      <c r="L2680" s="61">
        <f t="shared" si="1246"/>
        <v>98.938720134501239</v>
      </c>
    </row>
    <row r="2681" spans="1:12" ht="30">
      <c r="A2681" s="58" t="s">
        <v>58</v>
      </c>
      <c r="B2681" s="59" t="s">
        <v>1042</v>
      </c>
      <c r="C2681" s="59" t="s">
        <v>17</v>
      </c>
      <c r="D2681" s="59" t="s">
        <v>149</v>
      </c>
      <c r="E2681" s="59" t="s">
        <v>1054</v>
      </c>
      <c r="F2681" s="60" t="s">
        <v>0</v>
      </c>
      <c r="G2681" s="61">
        <v>137642</v>
      </c>
      <c r="H2681" s="61">
        <f>H2682+H2684+H2686</f>
        <v>136985.58765999999</v>
      </c>
      <c r="I2681" s="61">
        <f t="shared" ref="I2681:J2681" si="1267">I2682+I2684+I2686</f>
        <v>136315.68766</v>
      </c>
      <c r="J2681" s="61">
        <f t="shared" si="1267"/>
        <v>135588.91625000001</v>
      </c>
      <c r="K2681" s="61">
        <f t="shared" si="1245"/>
        <v>98.508388609581388</v>
      </c>
      <c r="L2681" s="61">
        <f t="shared" si="1246"/>
        <v>98.980424558628357</v>
      </c>
    </row>
    <row r="2682" spans="1:12" ht="60">
      <c r="A2682" s="58" t="s">
        <v>60</v>
      </c>
      <c r="B2682" s="59" t="s">
        <v>1042</v>
      </c>
      <c r="C2682" s="59" t="s">
        <v>17</v>
      </c>
      <c r="D2682" s="59" t="s">
        <v>149</v>
      </c>
      <c r="E2682" s="59" t="s">
        <v>1054</v>
      </c>
      <c r="F2682" s="59" t="s">
        <v>61</v>
      </c>
      <c r="G2682" s="61">
        <v>102047</v>
      </c>
      <c r="H2682" s="61">
        <f>H2683</f>
        <v>102047</v>
      </c>
      <c r="I2682" s="61">
        <f t="shared" ref="I2682:J2682" si="1268">I2683</f>
        <v>101672</v>
      </c>
      <c r="J2682" s="61">
        <f t="shared" si="1268"/>
        <v>101488.65823</v>
      </c>
      <c r="K2682" s="61">
        <f t="shared" si="1245"/>
        <v>99.452858222191736</v>
      </c>
      <c r="L2682" s="61">
        <f t="shared" si="1246"/>
        <v>99.452858222191736</v>
      </c>
    </row>
    <row r="2683" spans="1:12" ht="30">
      <c r="A2683" s="58" t="s">
        <v>62</v>
      </c>
      <c r="B2683" s="59" t="s">
        <v>1042</v>
      </c>
      <c r="C2683" s="59" t="s">
        <v>17</v>
      </c>
      <c r="D2683" s="59" t="s">
        <v>149</v>
      </c>
      <c r="E2683" s="59" t="s">
        <v>1054</v>
      </c>
      <c r="F2683" s="59" t="s">
        <v>63</v>
      </c>
      <c r="G2683" s="61">
        <v>102047</v>
      </c>
      <c r="H2683" s="61">
        <f>48378.7+4186+28207.8+21274.5</f>
        <v>102047</v>
      </c>
      <c r="I2683" s="61">
        <f>48378.7+4186+27832.8+21274.5</f>
        <v>101672</v>
      </c>
      <c r="J2683" s="61">
        <f>48378.3851+4092.97727+27742.79586+21274.5</f>
        <v>101488.65823</v>
      </c>
      <c r="K2683" s="61">
        <f t="shared" si="1245"/>
        <v>99.452858222191736</v>
      </c>
      <c r="L2683" s="61">
        <f t="shared" si="1246"/>
        <v>99.452858222191736</v>
      </c>
    </row>
    <row r="2684" spans="1:12" ht="30">
      <c r="A2684" s="58" t="s">
        <v>64</v>
      </c>
      <c r="B2684" s="59" t="s">
        <v>1042</v>
      </c>
      <c r="C2684" s="59" t="s">
        <v>17</v>
      </c>
      <c r="D2684" s="59" t="s">
        <v>149</v>
      </c>
      <c r="E2684" s="59" t="s">
        <v>1054</v>
      </c>
      <c r="F2684" s="59" t="s">
        <v>65</v>
      </c>
      <c r="G2684" s="61">
        <v>35549.199999999997</v>
      </c>
      <c r="H2684" s="61">
        <f>H2685</f>
        <v>34890.787660000002</v>
      </c>
      <c r="I2684" s="61">
        <f t="shared" ref="I2684:J2684" si="1269">I2685</f>
        <v>34598.787660000002</v>
      </c>
      <c r="J2684" s="61">
        <f t="shared" si="1269"/>
        <v>34059.443019999999</v>
      </c>
      <c r="K2684" s="61">
        <f t="shared" si="1245"/>
        <v>95.809309407806651</v>
      </c>
      <c r="L2684" s="61">
        <f t="shared" si="1246"/>
        <v>97.617294719450882</v>
      </c>
    </row>
    <row r="2685" spans="1:12" ht="30">
      <c r="A2685" s="58" t="s">
        <v>66</v>
      </c>
      <c r="B2685" s="59" t="s">
        <v>1042</v>
      </c>
      <c r="C2685" s="59" t="s">
        <v>17</v>
      </c>
      <c r="D2685" s="59" t="s">
        <v>149</v>
      </c>
      <c r="E2685" s="59" t="s">
        <v>1054</v>
      </c>
      <c r="F2685" s="59" t="s">
        <v>67</v>
      </c>
      <c r="G2685" s="61">
        <v>35549.199999999997</v>
      </c>
      <c r="H2685" s="61">
        <v>34890.787660000002</v>
      </c>
      <c r="I2685" s="61">
        <v>34598.787660000002</v>
      </c>
      <c r="J2685" s="61">
        <v>34059.443019999999</v>
      </c>
      <c r="K2685" s="61">
        <f t="shared" si="1245"/>
        <v>95.809309407806651</v>
      </c>
      <c r="L2685" s="61">
        <f t="shared" si="1246"/>
        <v>97.617294719450882</v>
      </c>
    </row>
    <row r="2686" spans="1:12" ht="15">
      <c r="A2686" s="58" t="s">
        <v>72</v>
      </c>
      <c r="B2686" s="59" t="s">
        <v>1042</v>
      </c>
      <c r="C2686" s="59" t="s">
        <v>17</v>
      </c>
      <c r="D2686" s="59" t="s">
        <v>149</v>
      </c>
      <c r="E2686" s="59" t="s">
        <v>1054</v>
      </c>
      <c r="F2686" s="59" t="s">
        <v>73</v>
      </c>
      <c r="G2686" s="61">
        <v>45.8</v>
      </c>
      <c r="H2686" s="61">
        <f>H2688+H2687</f>
        <v>47.8</v>
      </c>
      <c r="I2686" s="61">
        <f t="shared" ref="I2686:J2686" si="1270">I2688+I2687</f>
        <v>44.9</v>
      </c>
      <c r="J2686" s="61">
        <f t="shared" si="1270"/>
        <v>40.814999999999998</v>
      </c>
      <c r="K2686" s="61">
        <f t="shared" si="1245"/>
        <v>89.115720524017476</v>
      </c>
      <c r="L2686" s="61">
        <f t="shared" si="1246"/>
        <v>85.387029288702934</v>
      </c>
    </row>
    <row r="2687" spans="1:12" s="26" customFormat="1" ht="15">
      <c r="A2687" s="58" t="s">
        <v>86</v>
      </c>
      <c r="B2687" s="59" t="s">
        <v>1042</v>
      </c>
      <c r="C2687" s="59" t="s">
        <v>17</v>
      </c>
      <c r="D2687" s="59" t="s">
        <v>149</v>
      </c>
      <c r="E2687" s="59" t="s">
        <v>1054</v>
      </c>
      <c r="F2687" s="59">
        <v>830</v>
      </c>
      <c r="G2687" s="61"/>
      <c r="H2687" s="61">
        <v>4</v>
      </c>
      <c r="I2687" s="61">
        <v>4</v>
      </c>
      <c r="J2687" s="61">
        <v>4</v>
      </c>
      <c r="K2687" s="61"/>
      <c r="L2687" s="61">
        <f t="shared" si="1246"/>
        <v>100</v>
      </c>
    </row>
    <row r="2688" spans="1:12" ht="15">
      <c r="A2688" s="58" t="s">
        <v>74</v>
      </c>
      <c r="B2688" s="59" t="s">
        <v>1042</v>
      </c>
      <c r="C2688" s="59" t="s">
        <v>17</v>
      </c>
      <c r="D2688" s="59" t="s">
        <v>149</v>
      </c>
      <c r="E2688" s="59" t="s">
        <v>1054</v>
      </c>
      <c r="F2688" s="59" t="s">
        <v>75</v>
      </c>
      <c r="G2688" s="61">
        <v>45.8</v>
      </c>
      <c r="H2688" s="61">
        <v>43.8</v>
      </c>
      <c r="I2688" s="61">
        <v>40.9</v>
      </c>
      <c r="J2688" s="61">
        <f>36.815</f>
        <v>36.814999999999998</v>
      </c>
      <c r="K2688" s="61">
        <f t="shared" si="1245"/>
        <v>80.382096069868993</v>
      </c>
      <c r="L2688" s="61">
        <f t="shared" si="1246"/>
        <v>84.052511415525117</v>
      </c>
    </row>
    <row r="2689" spans="1:12" ht="30">
      <c r="A2689" s="58" t="s">
        <v>1055</v>
      </c>
      <c r="B2689" s="59" t="s">
        <v>1042</v>
      </c>
      <c r="C2689" s="59" t="s">
        <v>17</v>
      </c>
      <c r="D2689" s="59" t="s">
        <v>149</v>
      </c>
      <c r="E2689" s="59" t="s">
        <v>1056</v>
      </c>
      <c r="F2689" s="60" t="s">
        <v>0</v>
      </c>
      <c r="G2689" s="61">
        <v>350</v>
      </c>
      <c r="H2689" s="61">
        <f>H2690</f>
        <v>350</v>
      </c>
      <c r="I2689" s="61">
        <f t="shared" ref="I2689:J2690" si="1271">I2690</f>
        <v>300</v>
      </c>
      <c r="J2689" s="61">
        <f t="shared" si="1271"/>
        <v>289.15647000000001</v>
      </c>
      <c r="K2689" s="61">
        <f t="shared" si="1245"/>
        <v>82.616134285714296</v>
      </c>
      <c r="L2689" s="61">
        <f t="shared" si="1246"/>
        <v>82.616134285714296</v>
      </c>
    </row>
    <row r="2690" spans="1:12" ht="15">
      <c r="A2690" s="58" t="s">
        <v>26</v>
      </c>
      <c r="B2690" s="59" t="s">
        <v>1042</v>
      </c>
      <c r="C2690" s="59" t="s">
        <v>17</v>
      </c>
      <c r="D2690" s="59" t="s">
        <v>149</v>
      </c>
      <c r="E2690" s="59" t="s">
        <v>1056</v>
      </c>
      <c r="F2690" s="59" t="s">
        <v>27</v>
      </c>
      <c r="G2690" s="61">
        <v>350</v>
      </c>
      <c r="H2690" s="61">
        <f>H2691</f>
        <v>350</v>
      </c>
      <c r="I2690" s="61">
        <f t="shared" si="1271"/>
        <v>300</v>
      </c>
      <c r="J2690" s="61">
        <f t="shared" si="1271"/>
        <v>289.15647000000001</v>
      </c>
      <c r="K2690" s="61">
        <f t="shared" si="1245"/>
        <v>82.616134285714296</v>
      </c>
      <c r="L2690" s="61">
        <f t="shared" si="1246"/>
        <v>82.616134285714296</v>
      </c>
    </row>
    <row r="2691" spans="1:12" ht="15">
      <c r="A2691" s="58" t="s">
        <v>202</v>
      </c>
      <c r="B2691" s="59" t="s">
        <v>1042</v>
      </c>
      <c r="C2691" s="59" t="s">
        <v>17</v>
      </c>
      <c r="D2691" s="59" t="s">
        <v>149</v>
      </c>
      <c r="E2691" s="59" t="s">
        <v>1056</v>
      </c>
      <c r="F2691" s="59" t="s">
        <v>203</v>
      </c>
      <c r="G2691" s="61">
        <v>350</v>
      </c>
      <c r="H2691" s="61">
        <v>350</v>
      </c>
      <c r="I2691" s="61">
        <v>300</v>
      </c>
      <c r="J2691" s="61">
        <v>289.15647000000001</v>
      </c>
      <c r="K2691" s="61">
        <f t="shared" si="1245"/>
        <v>82.616134285714296</v>
      </c>
      <c r="L2691" s="61">
        <f t="shared" si="1246"/>
        <v>82.616134285714296</v>
      </c>
    </row>
    <row r="2692" spans="1:12" ht="15">
      <c r="A2692" s="66" t="s">
        <v>0</v>
      </c>
      <c r="B2692" s="67" t="s">
        <v>0</v>
      </c>
      <c r="C2692" s="60" t="s">
        <v>0</v>
      </c>
      <c r="D2692" s="60" t="s">
        <v>0</v>
      </c>
      <c r="E2692" s="60" t="s">
        <v>0</v>
      </c>
      <c r="F2692" s="60" t="s">
        <v>0</v>
      </c>
      <c r="G2692" s="68" t="s">
        <v>0</v>
      </c>
      <c r="H2692" s="68"/>
      <c r="I2692" s="68"/>
      <c r="J2692" s="68"/>
      <c r="K2692" s="68"/>
      <c r="L2692" s="68"/>
    </row>
    <row r="2693" spans="1:12" ht="28.5">
      <c r="A2693" s="69" t="s">
        <v>1057</v>
      </c>
      <c r="B2693" s="70" t="s">
        <v>1058</v>
      </c>
      <c r="C2693" s="60" t="s">
        <v>0</v>
      </c>
      <c r="D2693" s="60" t="s">
        <v>0</v>
      </c>
      <c r="E2693" s="60" t="s">
        <v>0</v>
      </c>
      <c r="F2693" s="60" t="s">
        <v>0</v>
      </c>
      <c r="G2693" s="71">
        <v>72738.2</v>
      </c>
      <c r="H2693" s="71">
        <f>H2694+H2711+H2723</f>
        <v>287065.43690999999</v>
      </c>
      <c r="I2693" s="71">
        <f t="shared" ref="I2693:J2693" si="1272">I2694+I2711+I2723</f>
        <v>287060.43683999998</v>
      </c>
      <c r="J2693" s="71">
        <f t="shared" si="1272"/>
        <v>286775.55219000002</v>
      </c>
      <c r="K2693" s="71">
        <f t="shared" si="1245"/>
        <v>394.25714712489452</v>
      </c>
      <c r="L2693" s="71">
        <f t="shared" si="1246"/>
        <v>99.899017895320213</v>
      </c>
    </row>
    <row r="2694" spans="1:12" ht="15">
      <c r="A2694" s="58" t="s">
        <v>16</v>
      </c>
      <c r="B2694" s="59" t="s">
        <v>1058</v>
      </c>
      <c r="C2694" s="59" t="s">
        <v>17</v>
      </c>
      <c r="D2694" s="60" t="s">
        <v>0</v>
      </c>
      <c r="E2694" s="60" t="s">
        <v>0</v>
      </c>
      <c r="F2694" s="60" t="s">
        <v>0</v>
      </c>
      <c r="G2694" s="61">
        <v>20931.900000000001</v>
      </c>
      <c r="H2694" s="61">
        <f>H2695</f>
        <v>20931.8822</v>
      </c>
      <c r="I2694" s="61">
        <f t="shared" ref="I2694:J2695" si="1273">I2695</f>
        <v>20931.8822</v>
      </c>
      <c r="J2694" s="61">
        <f t="shared" si="1273"/>
        <v>20930.457699999999</v>
      </c>
      <c r="K2694" s="61">
        <f t="shared" si="1245"/>
        <v>99.99310956004949</v>
      </c>
      <c r="L2694" s="61">
        <f t="shared" si="1246"/>
        <v>99.993194591932109</v>
      </c>
    </row>
    <row r="2695" spans="1:12" ht="15">
      <c r="A2695" s="58" t="s">
        <v>361</v>
      </c>
      <c r="B2695" s="59" t="s">
        <v>1058</v>
      </c>
      <c r="C2695" s="59" t="s">
        <v>17</v>
      </c>
      <c r="D2695" s="59" t="s">
        <v>362</v>
      </c>
      <c r="E2695" s="60" t="s">
        <v>0</v>
      </c>
      <c r="F2695" s="60" t="s">
        <v>0</v>
      </c>
      <c r="G2695" s="61">
        <v>20931.900000000001</v>
      </c>
      <c r="H2695" s="61">
        <f>H2696</f>
        <v>20931.8822</v>
      </c>
      <c r="I2695" s="61">
        <f t="shared" si="1273"/>
        <v>20931.8822</v>
      </c>
      <c r="J2695" s="61">
        <f t="shared" si="1273"/>
        <v>20930.457699999999</v>
      </c>
      <c r="K2695" s="61">
        <f t="shared" ref="K2695:K2764" si="1274">J2695/G2695*100</f>
        <v>99.99310956004949</v>
      </c>
      <c r="L2695" s="61">
        <f t="shared" ref="L2695:L2764" si="1275">J2695/H2695*100</f>
        <v>99.993194591932109</v>
      </c>
    </row>
    <row r="2696" spans="1:12" ht="30">
      <c r="A2696" s="58" t="s">
        <v>1059</v>
      </c>
      <c r="B2696" s="59" t="s">
        <v>1058</v>
      </c>
      <c r="C2696" s="59" t="s">
        <v>17</v>
      </c>
      <c r="D2696" s="59" t="s">
        <v>362</v>
      </c>
      <c r="E2696" s="59" t="s">
        <v>1060</v>
      </c>
      <c r="F2696" s="60" t="s">
        <v>0</v>
      </c>
      <c r="G2696" s="61">
        <v>20931.900000000001</v>
      </c>
      <c r="H2696" s="61">
        <f>H2697+H2702+H2705</f>
        <v>20931.8822</v>
      </c>
      <c r="I2696" s="61">
        <f t="shared" ref="I2696:J2696" si="1276">I2697+I2702+I2705</f>
        <v>20931.8822</v>
      </c>
      <c r="J2696" s="61">
        <f t="shared" si="1276"/>
        <v>20930.457699999999</v>
      </c>
      <c r="K2696" s="61">
        <f t="shared" si="1274"/>
        <v>99.99310956004949</v>
      </c>
      <c r="L2696" s="61">
        <f t="shared" si="1275"/>
        <v>99.993194591932109</v>
      </c>
    </row>
    <row r="2697" spans="1:12" ht="30">
      <c r="A2697" s="58" t="s">
        <v>58</v>
      </c>
      <c r="B2697" s="59" t="s">
        <v>1058</v>
      </c>
      <c r="C2697" s="59" t="s">
        <v>17</v>
      </c>
      <c r="D2697" s="59" t="s">
        <v>362</v>
      </c>
      <c r="E2697" s="59" t="s">
        <v>1061</v>
      </c>
      <c r="F2697" s="60" t="s">
        <v>0</v>
      </c>
      <c r="G2697" s="61">
        <v>10381</v>
      </c>
      <c r="H2697" s="61">
        <f>H2698+H2700</f>
        <v>10381</v>
      </c>
      <c r="I2697" s="61">
        <f t="shared" ref="I2697:J2697" si="1277">I2698+I2700</f>
        <v>10381</v>
      </c>
      <c r="J2697" s="61">
        <f t="shared" si="1277"/>
        <v>10379.575499999999</v>
      </c>
      <c r="K2697" s="61">
        <f t="shared" si="1274"/>
        <v>99.986277815239362</v>
      </c>
      <c r="L2697" s="61">
        <f t="shared" si="1275"/>
        <v>99.986277815239362</v>
      </c>
    </row>
    <row r="2698" spans="1:12" ht="60">
      <c r="A2698" s="58" t="s">
        <v>60</v>
      </c>
      <c r="B2698" s="59" t="s">
        <v>1058</v>
      </c>
      <c r="C2698" s="59" t="s">
        <v>17</v>
      </c>
      <c r="D2698" s="59" t="s">
        <v>362</v>
      </c>
      <c r="E2698" s="59" t="s">
        <v>1061</v>
      </c>
      <c r="F2698" s="59" t="s">
        <v>61</v>
      </c>
      <c r="G2698" s="61">
        <v>9570.2000000000007</v>
      </c>
      <c r="H2698" s="61">
        <f>H2699</f>
        <v>9570.2000000000007</v>
      </c>
      <c r="I2698" s="61">
        <f t="shared" ref="I2698:J2698" si="1278">I2699</f>
        <v>9570.2000000000007</v>
      </c>
      <c r="J2698" s="61">
        <f t="shared" si="1278"/>
        <v>9568.7754999999997</v>
      </c>
      <c r="K2698" s="61">
        <f t="shared" si="1274"/>
        <v>99.985115253599716</v>
      </c>
      <c r="L2698" s="61">
        <f t="shared" si="1275"/>
        <v>99.985115253599716</v>
      </c>
    </row>
    <row r="2699" spans="1:12" ht="30">
      <c r="A2699" s="58" t="s">
        <v>62</v>
      </c>
      <c r="B2699" s="59" t="s">
        <v>1058</v>
      </c>
      <c r="C2699" s="59" t="s">
        <v>17</v>
      </c>
      <c r="D2699" s="59" t="s">
        <v>362</v>
      </c>
      <c r="E2699" s="59" t="s">
        <v>1061</v>
      </c>
      <c r="F2699" s="59" t="s">
        <v>63</v>
      </c>
      <c r="G2699" s="61">
        <v>9570.2000000000007</v>
      </c>
      <c r="H2699" s="61">
        <f>6294.24479+1491.1651+1784.79011</f>
        <v>9570.2000000000007</v>
      </c>
      <c r="I2699" s="61">
        <f>6294.24479+1491.1651+1784.79011</f>
        <v>9570.2000000000007</v>
      </c>
      <c r="J2699" s="61">
        <f>6294.24479+1491.1651+1783.36561</f>
        <v>9568.7754999999997</v>
      </c>
      <c r="K2699" s="61">
        <f t="shared" si="1274"/>
        <v>99.985115253599716</v>
      </c>
      <c r="L2699" s="61">
        <f t="shared" si="1275"/>
        <v>99.985115253599716</v>
      </c>
    </row>
    <row r="2700" spans="1:12" ht="30">
      <c r="A2700" s="58" t="s">
        <v>64</v>
      </c>
      <c r="B2700" s="59" t="s">
        <v>1058</v>
      </c>
      <c r="C2700" s="59" t="s">
        <v>17</v>
      </c>
      <c r="D2700" s="59" t="s">
        <v>362</v>
      </c>
      <c r="E2700" s="59" t="s">
        <v>1061</v>
      </c>
      <c r="F2700" s="59" t="s">
        <v>65</v>
      </c>
      <c r="G2700" s="61">
        <v>810.8</v>
      </c>
      <c r="H2700" s="61">
        <f>H2701</f>
        <v>810.8</v>
      </c>
      <c r="I2700" s="61">
        <f t="shared" ref="I2700:J2700" si="1279">I2701</f>
        <v>810.8</v>
      </c>
      <c r="J2700" s="61">
        <f t="shared" si="1279"/>
        <v>810.8</v>
      </c>
      <c r="K2700" s="61">
        <f t="shared" si="1274"/>
        <v>100</v>
      </c>
      <c r="L2700" s="61">
        <f t="shared" si="1275"/>
        <v>100</v>
      </c>
    </row>
    <row r="2701" spans="1:12" ht="30">
      <c r="A2701" s="58" t="s">
        <v>66</v>
      </c>
      <c r="B2701" s="59" t="s">
        <v>1058</v>
      </c>
      <c r="C2701" s="59" t="s">
        <v>17</v>
      </c>
      <c r="D2701" s="59" t="s">
        <v>362</v>
      </c>
      <c r="E2701" s="59" t="s">
        <v>1061</v>
      </c>
      <c r="F2701" s="59" t="s">
        <v>67</v>
      </c>
      <c r="G2701" s="61">
        <v>810.8</v>
      </c>
      <c r="H2701" s="61">
        <v>810.8</v>
      </c>
      <c r="I2701" s="61">
        <v>810.8</v>
      </c>
      <c r="J2701" s="61">
        <v>810.8</v>
      </c>
      <c r="K2701" s="61">
        <f t="shared" si="1274"/>
        <v>100</v>
      </c>
      <c r="L2701" s="61">
        <f t="shared" si="1275"/>
        <v>100</v>
      </c>
    </row>
    <row r="2702" spans="1:12" ht="45">
      <c r="A2702" s="58" t="s">
        <v>37</v>
      </c>
      <c r="B2702" s="59" t="s">
        <v>1058</v>
      </c>
      <c r="C2702" s="59" t="s">
        <v>17</v>
      </c>
      <c r="D2702" s="59" t="s">
        <v>362</v>
      </c>
      <c r="E2702" s="59" t="s">
        <v>1062</v>
      </c>
      <c r="F2702" s="60" t="s">
        <v>0</v>
      </c>
      <c r="G2702" s="61">
        <v>4396.3999999999996</v>
      </c>
      <c r="H2702" s="61">
        <f>H2703</f>
        <v>4396.3822</v>
      </c>
      <c r="I2702" s="61">
        <f t="shared" ref="I2702:J2703" si="1280">I2703</f>
        <v>4396.3822</v>
      </c>
      <c r="J2702" s="61">
        <f t="shared" si="1280"/>
        <v>4396.3822</v>
      </c>
      <c r="K2702" s="61">
        <f t="shared" si="1274"/>
        <v>99.999595123282688</v>
      </c>
      <c r="L2702" s="61">
        <f t="shared" si="1275"/>
        <v>100</v>
      </c>
    </row>
    <row r="2703" spans="1:12" ht="30">
      <c r="A2703" s="58" t="s">
        <v>39</v>
      </c>
      <c r="B2703" s="59" t="s">
        <v>1058</v>
      </c>
      <c r="C2703" s="59" t="s">
        <v>17</v>
      </c>
      <c r="D2703" s="59" t="s">
        <v>362</v>
      </c>
      <c r="E2703" s="59" t="s">
        <v>1062</v>
      </c>
      <c r="F2703" s="59" t="s">
        <v>40</v>
      </c>
      <c r="G2703" s="61">
        <v>4396.3999999999996</v>
      </c>
      <c r="H2703" s="61">
        <f>H2704</f>
        <v>4396.3822</v>
      </c>
      <c r="I2703" s="61">
        <f t="shared" si="1280"/>
        <v>4396.3822</v>
      </c>
      <c r="J2703" s="61">
        <f t="shared" si="1280"/>
        <v>4396.3822</v>
      </c>
      <c r="K2703" s="61">
        <f t="shared" si="1274"/>
        <v>99.999595123282688</v>
      </c>
      <c r="L2703" s="61">
        <f t="shared" si="1275"/>
        <v>100</v>
      </c>
    </row>
    <row r="2704" spans="1:12" ht="15">
      <c r="A2704" s="58" t="s">
        <v>41</v>
      </c>
      <c r="B2704" s="59" t="s">
        <v>1058</v>
      </c>
      <c r="C2704" s="59" t="s">
        <v>17</v>
      </c>
      <c r="D2704" s="59" t="s">
        <v>362</v>
      </c>
      <c r="E2704" s="59" t="s">
        <v>1062</v>
      </c>
      <c r="F2704" s="59" t="s">
        <v>42</v>
      </c>
      <c r="G2704" s="61">
        <v>4396.3999999999996</v>
      </c>
      <c r="H2704" s="61">
        <v>4396.3822</v>
      </c>
      <c r="I2704" s="61">
        <v>4396.3822</v>
      </c>
      <c r="J2704" s="61">
        <v>4396.3822</v>
      </c>
      <c r="K2704" s="61">
        <f t="shared" si="1274"/>
        <v>99.999595123282688</v>
      </c>
      <c r="L2704" s="61">
        <f t="shared" si="1275"/>
        <v>100</v>
      </c>
    </row>
    <row r="2705" spans="1:12" ht="30">
      <c r="A2705" s="58" t="s">
        <v>646</v>
      </c>
      <c r="B2705" s="59" t="s">
        <v>1058</v>
      </c>
      <c r="C2705" s="59" t="s">
        <v>17</v>
      </c>
      <c r="D2705" s="59" t="s">
        <v>362</v>
      </c>
      <c r="E2705" s="59" t="s">
        <v>1063</v>
      </c>
      <c r="F2705" s="60" t="s">
        <v>0</v>
      </c>
      <c r="G2705" s="61">
        <v>6154.5</v>
      </c>
      <c r="H2705" s="61">
        <f>H2706+H2708</f>
        <v>6154.5</v>
      </c>
      <c r="I2705" s="61">
        <f t="shared" ref="I2705:J2705" si="1281">I2706+I2708</f>
        <v>6154.5</v>
      </c>
      <c r="J2705" s="61">
        <f t="shared" si="1281"/>
        <v>6154.5</v>
      </c>
      <c r="K2705" s="61">
        <f t="shared" si="1274"/>
        <v>100</v>
      </c>
      <c r="L2705" s="61">
        <f t="shared" si="1275"/>
        <v>100</v>
      </c>
    </row>
    <row r="2706" spans="1:12" ht="30">
      <c r="A2706" s="58" t="s">
        <v>64</v>
      </c>
      <c r="B2706" s="59" t="s">
        <v>1058</v>
      </c>
      <c r="C2706" s="59" t="s">
        <v>17</v>
      </c>
      <c r="D2706" s="59" t="s">
        <v>362</v>
      </c>
      <c r="E2706" s="59" t="s">
        <v>1063</v>
      </c>
      <c r="F2706" s="59" t="s">
        <v>65</v>
      </c>
      <c r="G2706" s="61">
        <v>4454.5</v>
      </c>
      <c r="H2706" s="61">
        <f>H2707</f>
        <v>4454.5</v>
      </c>
      <c r="I2706" s="61">
        <f t="shared" ref="I2706:J2706" si="1282">I2707</f>
        <v>4454.5</v>
      </c>
      <c r="J2706" s="61">
        <f t="shared" si="1282"/>
        <v>4454.5</v>
      </c>
      <c r="K2706" s="61">
        <f t="shared" si="1274"/>
        <v>100</v>
      </c>
      <c r="L2706" s="61">
        <f t="shared" si="1275"/>
        <v>100</v>
      </c>
    </row>
    <row r="2707" spans="1:12" ht="30">
      <c r="A2707" s="58" t="s">
        <v>66</v>
      </c>
      <c r="B2707" s="59" t="s">
        <v>1058</v>
      </c>
      <c r="C2707" s="59" t="s">
        <v>17</v>
      </c>
      <c r="D2707" s="59" t="s">
        <v>362</v>
      </c>
      <c r="E2707" s="59" t="s">
        <v>1063</v>
      </c>
      <c r="F2707" s="59" t="s">
        <v>67</v>
      </c>
      <c r="G2707" s="61">
        <v>4454.5</v>
      </c>
      <c r="H2707" s="61">
        <v>4454.5</v>
      </c>
      <c r="I2707" s="61">
        <v>4454.5</v>
      </c>
      <c r="J2707" s="61">
        <v>4454.5</v>
      </c>
      <c r="K2707" s="61">
        <f t="shared" si="1274"/>
        <v>100</v>
      </c>
      <c r="L2707" s="61">
        <f t="shared" si="1275"/>
        <v>100</v>
      </c>
    </row>
    <row r="2708" spans="1:12" ht="30">
      <c r="A2708" s="58" t="s">
        <v>82</v>
      </c>
      <c r="B2708" s="59" t="s">
        <v>1058</v>
      </c>
      <c r="C2708" s="59" t="s">
        <v>17</v>
      </c>
      <c r="D2708" s="59" t="s">
        <v>362</v>
      </c>
      <c r="E2708" s="59" t="s">
        <v>1063</v>
      </c>
      <c r="F2708" s="59" t="s">
        <v>83</v>
      </c>
      <c r="G2708" s="61">
        <v>1700</v>
      </c>
      <c r="H2708" s="61">
        <f>H2709</f>
        <v>1700</v>
      </c>
      <c r="I2708" s="61">
        <f t="shared" ref="I2708:J2708" si="1283">I2709</f>
        <v>1700</v>
      </c>
      <c r="J2708" s="61">
        <f t="shared" si="1283"/>
        <v>1700</v>
      </c>
      <c r="K2708" s="61">
        <f t="shared" si="1274"/>
        <v>100</v>
      </c>
      <c r="L2708" s="61">
        <f t="shared" si="1275"/>
        <v>100</v>
      </c>
    </row>
    <row r="2709" spans="1:12" ht="30">
      <c r="A2709" s="58" t="s">
        <v>196</v>
      </c>
      <c r="B2709" s="59" t="s">
        <v>1058</v>
      </c>
      <c r="C2709" s="59" t="s">
        <v>17</v>
      </c>
      <c r="D2709" s="59" t="s">
        <v>362</v>
      </c>
      <c r="E2709" s="59" t="s">
        <v>1063</v>
      </c>
      <c r="F2709" s="59" t="s">
        <v>197</v>
      </c>
      <c r="G2709" s="61">
        <v>1700</v>
      </c>
      <c r="H2709" s="61">
        <v>1700</v>
      </c>
      <c r="I2709" s="61">
        <v>1700</v>
      </c>
      <c r="J2709" s="61">
        <v>1700</v>
      </c>
      <c r="K2709" s="61">
        <f t="shared" si="1274"/>
        <v>100</v>
      </c>
      <c r="L2709" s="61">
        <f t="shared" si="1275"/>
        <v>100</v>
      </c>
    </row>
    <row r="2710" spans="1:12" ht="15">
      <c r="A2710" s="62" t="s">
        <v>0</v>
      </c>
      <c r="B2710" s="60" t="s">
        <v>0</v>
      </c>
      <c r="C2710" s="60" t="s">
        <v>0</v>
      </c>
      <c r="D2710" s="60" t="s">
        <v>0</v>
      </c>
      <c r="E2710" s="60" t="s">
        <v>0</v>
      </c>
      <c r="F2710" s="60" t="s">
        <v>0</v>
      </c>
      <c r="G2710" s="63" t="s">
        <v>0</v>
      </c>
      <c r="H2710" s="63"/>
      <c r="I2710" s="63"/>
      <c r="J2710" s="63"/>
      <c r="K2710" s="63"/>
      <c r="L2710" s="63"/>
    </row>
    <row r="2711" spans="1:12" ht="15">
      <c r="A2711" s="58" t="s">
        <v>30</v>
      </c>
      <c r="B2711" s="59" t="s">
        <v>1058</v>
      </c>
      <c r="C2711" s="59" t="s">
        <v>19</v>
      </c>
      <c r="D2711" s="60" t="s">
        <v>0</v>
      </c>
      <c r="E2711" s="60" t="s">
        <v>0</v>
      </c>
      <c r="F2711" s="60" t="s">
        <v>0</v>
      </c>
      <c r="G2711" s="61">
        <v>10072.799999999999</v>
      </c>
      <c r="H2711" s="61">
        <f>H2712</f>
        <v>10072.799999999999</v>
      </c>
      <c r="I2711" s="61">
        <f t="shared" ref="I2711:J2713" si="1284">I2712</f>
        <v>10067.799999999999</v>
      </c>
      <c r="J2711" s="61">
        <f t="shared" si="1284"/>
        <v>10000.02944</v>
      </c>
      <c r="K2711" s="61">
        <f t="shared" si="1274"/>
        <v>99.277553808275769</v>
      </c>
      <c r="L2711" s="61">
        <f t="shared" si="1275"/>
        <v>99.277553808275769</v>
      </c>
    </row>
    <row r="2712" spans="1:12" ht="15">
      <c r="A2712" s="58" t="s">
        <v>50</v>
      </c>
      <c r="B2712" s="59" t="s">
        <v>1058</v>
      </c>
      <c r="C2712" s="59" t="s">
        <v>19</v>
      </c>
      <c r="D2712" s="59" t="s">
        <v>51</v>
      </c>
      <c r="E2712" s="60" t="s">
        <v>0</v>
      </c>
      <c r="F2712" s="60" t="s">
        <v>0</v>
      </c>
      <c r="G2712" s="61">
        <v>10072.799999999999</v>
      </c>
      <c r="H2712" s="61">
        <f>H2713</f>
        <v>10072.799999999999</v>
      </c>
      <c r="I2712" s="61">
        <f t="shared" si="1284"/>
        <v>10067.799999999999</v>
      </c>
      <c r="J2712" s="61">
        <f t="shared" si="1284"/>
        <v>10000.02944</v>
      </c>
      <c r="K2712" s="61">
        <f t="shared" si="1274"/>
        <v>99.277553808275769</v>
      </c>
      <c r="L2712" s="61">
        <f t="shared" si="1275"/>
        <v>99.277553808275769</v>
      </c>
    </row>
    <row r="2713" spans="1:12" ht="30">
      <c r="A2713" s="58" t="s">
        <v>1059</v>
      </c>
      <c r="B2713" s="59" t="s">
        <v>1058</v>
      </c>
      <c r="C2713" s="59" t="s">
        <v>19</v>
      </c>
      <c r="D2713" s="59" t="s">
        <v>51</v>
      </c>
      <c r="E2713" s="59" t="s">
        <v>1060</v>
      </c>
      <c r="F2713" s="60" t="s">
        <v>0</v>
      </c>
      <c r="G2713" s="61">
        <v>10072.799999999999</v>
      </c>
      <c r="H2713" s="61">
        <f>H2714</f>
        <v>10072.799999999999</v>
      </c>
      <c r="I2713" s="61">
        <f t="shared" si="1284"/>
        <v>10067.799999999999</v>
      </c>
      <c r="J2713" s="61">
        <f t="shared" si="1284"/>
        <v>10000.02944</v>
      </c>
      <c r="K2713" s="61">
        <f t="shared" si="1274"/>
        <v>99.277553808275769</v>
      </c>
      <c r="L2713" s="61">
        <f t="shared" si="1275"/>
        <v>99.277553808275769</v>
      </c>
    </row>
    <row r="2714" spans="1:12" ht="30">
      <c r="A2714" s="58" t="s">
        <v>76</v>
      </c>
      <c r="B2714" s="59" t="s">
        <v>1058</v>
      </c>
      <c r="C2714" s="59" t="s">
        <v>19</v>
      </c>
      <c r="D2714" s="59" t="s">
        <v>51</v>
      </c>
      <c r="E2714" s="59" t="s">
        <v>1064</v>
      </c>
      <c r="F2714" s="60" t="s">
        <v>0</v>
      </c>
      <c r="G2714" s="61">
        <v>10072.799999999999</v>
      </c>
      <c r="H2714" s="61">
        <f>H2715+H2717+H2719</f>
        <v>10072.799999999999</v>
      </c>
      <c r="I2714" s="61">
        <f t="shared" ref="I2714:J2714" si="1285">I2715+I2717+I2719</f>
        <v>10067.799999999999</v>
      </c>
      <c r="J2714" s="61">
        <f t="shared" si="1285"/>
        <v>10000.02944</v>
      </c>
      <c r="K2714" s="61">
        <f t="shared" si="1274"/>
        <v>99.277553808275769</v>
      </c>
      <c r="L2714" s="61">
        <f t="shared" si="1275"/>
        <v>99.277553808275769</v>
      </c>
    </row>
    <row r="2715" spans="1:12" ht="60">
      <c r="A2715" s="58" t="s">
        <v>60</v>
      </c>
      <c r="B2715" s="59" t="s">
        <v>1058</v>
      </c>
      <c r="C2715" s="59" t="s">
        <v>19</v>
      </c>
      <c r="D2715" s="59" t="s">
        <v>51</v>
      </c>
      <c r="E2715" s="59" t="s">
        <v>1064</v>
      </c>
      <c r="F2715" s="59" t="s">
        <v>61</v>
      </c>
      <c r="G2715" s="61">
        <v>7702.3</v>
      </c>
      <c r="H2715" s="61">
        <f>H2716</f>
        <v>7702.2999999999993</v>
      </c>
      <c r="I2715" s="61">
        <f t="shared" ref="I2715:J2715" si="1286">I2716</f>
        <v>7702.2999999999993</v>
      </c>
      <c r="J2715" s="61">
        <f t="shared" si="1286"/>
        <v>7634.5294399999993</v>
      </c>
      <c r="K2715" s="61">
        <f t="shared" si="1274"/>
        <v>99.1201256767459</v>
      </c>
      <c r="L2715" s="61">
        <f t="shared" si="1275"/>
        <v>99.120125676745914</v>
      </c>
    </row>
    <row r="2716" spans="1:12" ht="15">
      <c r="A2716" s="58" t="s">
        <v>78</v>
      </c>
      <c r="B2716" s="59" t="s">
        <v>1058</v>
      </c>
      <c r="C2716" s="59" t="s">
        <v>19</v>
      </c>
      <c r="D2716" s="59" t="s">
        <v>51</v>
      </c>
      <c r="E2716" s="59" t="s">
        <v>1064</v>
      </c>
      <c r="F2716" s="59" t="s">
        <v>79</v>
      </c>
      <c r="G2716" s="61">
        <v>7702.3</v>
      </c>
      <c r="H2716" s="61">
        <f>5254.9+942.22257+1505.17743</f>
        <v>7702.2999999999993</v>
      </c>
      <c r="I2716" s="61">
        <f>5254.9+942.22257+1505.17743</f>
        <v>7702.2999999999993</v>
      </c>
      <c r="J2716" s="61">
        <f>5254.9+942.22257+1437.40687</f>
        <v>7634.5294399999993</v>
      </c>
      <c r="K2716" s="61">
        <f t="shared" si="1274"/>
        <v>99.1201256767459</v>
      </c>
      <c r="L2716" s="61">
        <f t="shared" si="1275"/>
        <v>99.120125676745914</v>
      </c>
    </row>
    <row r="2717" spans="1:12" ht="30">
      <c r="A2717" s="58" t="s">
        <v>64</v>
      </c>
      <c r="B2717" s="59" t="s">
        <v>1058</v>
      </c>
      <c r="C2717" s="59" t="s">
        <v>19</v>
      </c>
      <c r="D2717" s="59" t="s">
        <v>51</v>
      </c>
      <c r="E2717" s="59" t="s">
        <v>1064</v>
      </c>
      <c r="F2717" s="59" t="s">
        <v>65</v>
      </c>
      <c r="G2717" s="61">
        <v>2101.4</v>
      </c>
      <c r="H2717" s="61">
        <f>H2718</f>
        <v>2101.4</v>
      </c>
      <c r="I2717" s="61">
        <f t="shared" ref="I2717:J2717" si="1287">I2718</f>
        <v>2096.4</v>
      </c>
      <c r="J2717" s="61">
        <f t="shared" si="1287"/>
        <v>2096.4</v>
      </c>
      <c r="K2717" s="61">
        <f t="shared" si="1274"/>
        <v>99.762063386313883</v>
      </c>
      <c r="L2717" s="61">
        <f t="shared" si="1275"/>
        <v>99.762063386313883</v>
      </c>
    </row>
    <row r="2718" spans="1:12" ht="30">
      <c r="A2718" s="58" t="s">
        <v>66</v>
      </c>
      <c r="B2718" s="59" t="s">
        <v>1058</v>
      </c>
      <c r="C2718" s="59" t="s">
        <v>19</v>
      </c>
      <c r="D2718" s="59" t="s">
        <v>51</v>
      </c>
      <c r="E2718" s="59" t="s">
        <v>1064</v>
      </c>
      <c r="F2718" s="59" t="s">
        <v>67</v>
      </c>
      <c r="G2718" s="61">
        <v>2101.4</v>
      </c>
      <c r="H2718" s="61">
        <v>2101.4</v>
      </c>
      <c r="I2718" s="61">
        <v>2096.4</v>
      </c>
      <c r="J2718" s="61">
        <v>2096.4</v>
      </c>
      <c r="K2718" s="61">
        <f t="shared" si="1274"/>
        <v>99.762063386313883</v>
      </c>
      <c r="L2718" s="61">
        <f t="shared" si="1275"/>
        <v>99.762063386313883</v>
      </c>
    </row>
    <row r="2719" spans="1:12" ht="15">
      <c r="A2719" s="58" t="s">
        <v>72</v>
      </c>
      <c r="B2719" s="59" t="s">
        <v>1058</v>
      </c>
      <c r="C2719" s="59" t="s">
        <v>19</v>
      </c>
      <c r="D2719" s="59" t="s">
        <v>51</v>
      </c>
      <c r="E2719" s="59" t="s">
        <v>1064</v>
      </c>
      <c r="F2719" s="59" t="s">
        <v>73</v>
      </c>
      <c r="G2719" s="61">
        <v>269.10000000000002</v>
      </c>
      <c r="H2719" s="61">
        <f>H2721+H2720</f>
        <v>269.10000000000002</v>
      </c>
      <c r="I2719" s="61">
        <f t="shared" ref="I2719:J2719" si="1288">I2721+I2720</f>
        <v>269.10000000000002</v>
      </c>
      <c r="J2719" s="61">
        <f t="shared" si="1288"/>
        <v>269.10000000000002</v>
      </c>
      <c r="K2719" s="61">
        <f t="shared" si="1274"/>
        <v>100</v>
      </c>
      <c r="L2719" s="61">
        <f t="shared" si="1275"/>
        <v>100</v>
      </c>
    </row>
    <row r="2720" spans="1:12" s="26" customFormat="1" ht="15">
      <c r="A2720" s="58" t="s">
        <v>86</v>
      </c>
      <c r="B2720" s="59" t="s">
        <v>1058</v>
      </c>
      <c r="C2720" s="59" t="s">
        <v>19</v>
      </c>
      <c r="D2720" s="59" t="s">
        <v>51</v>
      </c>
      <c r="E2720" s="59" t="s">
        <v>1064</v>
      </c>
      <c r="F2720" s="59">
        <v>830</v>
      </c>
      <c r="G2720" s="61"/>
      <c r="H2720" s="61">
        <v>31.035</v>
      </c>
      <c r="I2720" s="61">
        <v>31.035</v>
      </c>
      <c r="J2720" s="61">
        <v>31.035</v>
      </c>
      <c r="K2720" s="61">
        <v>0</v>
      </c>
      <c r="L2720" s="61">
        <f t="shared" si="1275"/>
        <v>100</v>
      </c>
    </row>
    <row r="2721" spans="1:12" ht="15">
      <c r="A2721" s="58" t="s">
        <v>74</v>
      </c>
      <c r="B2721" s="59" t="s">
        <v>1058</v>
      </c>
      <c r="C2721" s="59" t="s">
        <v>19</v>
      </c>
      <c r="D2721" s="59" t="s">
        <v>51</v>
      </c>
      <c r="E2721" s="59" t="s">
        <v>1064</v>
      </c>
      <c r="F2721" s="59" t="s">
        <v>75</v>
      </c>
      <c r="G2721" s="61">
        <v>269.10000000000002</v>
      </c>
      <c r="H2721" s="61">
        <f>175.18174+26.8+36.08326</f>
        <v>238.065</v>
      </c>
      <c r="I2721" s="61">
        <f t="shared" ref="I2721:J2721" si="1289">175.18174+26.8+36.08326</f>
        <v>238.065</v>
      </c>
      <c r="J2721" s="61">
        <f t="shared" si="1289"/>
        <v>238.065</v>
      </c>
      <c r="K2721" s="61">
        <f t="shared" si="1274"/>
        <v>88.46711259754737</v>
      </c>
      <c r="L2721" s="61">
        <f t="shared" si="1275"/>
        <v>100</v>
      </c>
    </row>
    <row r="2722" spans="1:12" ht="15">
      <c r="A2722" s="62" t="s">
        <v>0</v>
      </c>
      <c r="B2722" s="60" t="s">
        <v>0</v>
      </c>
      <c r="C2722" s="60" t="s">
        <v>0</v>
      </c>
      <c r="D2722" s="60" t="s">
        <v>0</v>
      </c>
      <c r="E2722" s="60" t="s">
        <v>0</v>
      </c>
      <c r="F2722" s="60" t="s">
        <v>0</v>
      </c>
      <c r="G2722" s="63" t="s">
        <v>0</v>
      </c>
      <c r="H2722" s="63"/>
      <c r="I2722" s="63"/>
      <c r="J2722" s="63"/>
      <c r="K2722" s="63"/>
      <c r="L2722" s="63"/>
    </row>
    <row r="2723" spans="1:12" ht="15">
      <c r="A2723" s="58" t="s">
        <v>94</v>
      </c>
      <c r="B2723" s="59" t="s">
        <v>1058</v>
      </c>
      <c r="C2723" s="59" t="s">
        <v>95</v>
      </c>
      <c r="D2723" s="60" t="s">
        <v>0</v>
      </c>
      <c r="E2723" s="60" t="s">
        <v>0</v>
      </c>
      <c r="F2723" s="60" t="s">
        <v>0</v>
      </c>
      <c r="G2723" s="61">
        <v>41733.5</v>
      </c>
      <c r="H2723" s="61">
        <f>H2724+H2732</f>
        <v>256060.75471000001</v>
      </c>
      <c r="I2723" s="61">
        <f t="shared" ref="I2723:J2723" si="1290">I2724+I2732</f>
        <v>256060.75464</v>
      </c>
      <c r="J2723" s="61">
        <f t="shared" si="1290"/>
        <v>255845.06505</v>
      </c>
      <c r="K2723" s="61">
        <f t="shared" si="1274"/>
        <v>613.04483220913653</v>
      </c>
      <c r="L2723" s="61">
        <f t="shared" si="1275"/>
        <v>99.915766217183773</v>
      </c>
    </row>
    <row r="2724" spans="1:12" ht="15">
      <c r="A2724" s="58" t="s">
        <v>96</v>
      </c>
      <c r="B2724" s="59" t="s">
        <v>1058</v>
      </c>
      <c r="C2724" s="59" t="s">
        <v>95</v>
      </c>
      <c r="D2724" s="59" t="s">
        <v>17</v>
      </c>
      <c r="E2724" s="60" t="s">
        <v>0</v>
      </c>
      <c r="F2724" s="60" t="s">
        <v>0</v>
      </c>
      <c r="G2724" s="61">
        <v>3689.5</v>
      </c>
      <c r="H2724" s="61">
        <f>H2725</f>
        <v>3689.5</v>
      </c>
      <c r="I2724" s="61">
        <f t="shared" ref="I2724:J2724" si="1291">I2725</f>
        <v>3689.5</v>
      </c>
      <c r="J2724" s="61">
        <f t="shared" si="1291"/>
        <v>3473.81041</v>
      </c>
      <c r="K2724" s="61">
        <f t="shared" si="1274"/>
        <v>94.153961512400059</v>
      </c>
      <c r="L2724" s="61">
        <f t="shared" si="1275"/>
        <v>94.153961512400059</v>
      </c>
    </row>
    <row r="2725" spans="1:12" ht="30">
      <c r="A2725" s="58" t="s">
        <v>1059</v>
      </c>
      <c r="B2725" s="59" t="s">
        <v>1058</v>
      </c>
      <c r="C2725" s="59" t="s">
        <v>95</v>
      </c>
      <c r="D2725" s="59" t="s">
        <v>17</v>
      </c>
      <c r="E2725" s="59" t="s">
        <v>1060</v>
      </c>
      <c r="F2725" s="60" t="s">
        <v>0</v>
      </c>
      <c r="G2725" s="61">
        <v>3689.5</v>
      </c>
      <c r="H2725" s="61">
        <f>H2726+H2729</f>
        <v>3689.5</v>
      </c>
      <c r="I2725" s="61">
        <f t="shared" ref="I2725:J2725" si="1292">I2726+I2729</f>
        <v>3689.5</v>
      </c>
      <c r="J2725" s="61">
        <f t="shared" si="1292"/>
        <v>3473.81041</v>
      </c>
      <c r="K2725" s="61">
        <f t="shared" si="1274"/>
        <v>94.153961512400059</v>
      </c>
      <c r="L2725" s="61">
        <f t="shared" si="1275"/>
        <v>94.153961512400059</v>
      </c>
    </row>
    <row r="2726" spans="1:12" ht="45">
      <c r="A2726" s="58" t="s">
        <v>37</v>
      </c>
      <c r="B2726" s="59" t="s">
        <v>1058</v>
      </c>
      <c r="C2726" s="59" t="s">
        <v>95</v>
      </c>
      <c r="D2726" s="59" t="s">
        <v>17</v>
      </c>
      <c r="E2726" s="59" t="s">
        <v>1062</v>
      </c>
      <c r="F2726" s="60" t="s">
        <v>0</v>
      </c>
      <c r="G2726" s="61">
        <v>489.5</v>
      </c>
      <c r="H2726" s="61">
        <f>H2727</f>
        <v>489.5</v>
      </c>
      <c r="I2726" s="61">
        <f t="shared" ref="I2726:J2727" si="1293">I2727</f>
        <v>489.5</v>
      </c>
      <c r="J2726" s="61">
        <f t="shared" si="1293"/>
        <v>489.5</v>
      </c>
      <c r="K2726" s="61">
        <f t="shared" si="1274"/>
        <v>100</v>
      </c>
      <c r="L2726" s="61">
        <f t="shared" si="1275"/>
        <v>100</v>
      </c>
    </row>
    <row r="2727" spans="1:12" ht="30">
      <c r="A2727" s="58" t="s">
        <v>39</v>
      </c>
      <c r="B2727" s="59" t="s">
        <v>1058</v>
      </c>
      <c r="C2727" s="59" t="s">
        <v>95</v>
      </c>
      <c r="D2727" s="59" t="s">
        <v>17</v>
      </c>
      <c r="E2727" s="59" t="s">
        <v>1062</v>
      </c>
      <c r="F2727" s="59" t="s">
        <v>40</v>
      </c>
      <c r="G2727" s="61">
        <v>489.5</v>
      </c>
      <c r="H2727" s="61">
        <f>H2728</f>
        <v>489.5</v>
      </c>
      <c r="I2727" s="61">
        <f t="shared" si="1293"/>
        <v>489.5</v>
      </c>
      <c r="J2727" s="61">
        <f t="shared" si="1293"/>
        <v>489.5</v>
      </c>
      <c r="K2727" s="61">
        <f t="shared" si="1274"/>
        <v>100</v>
      </c>
      <c r="L2727" s="61">
        <f t="shared" si="1275"/>
        <v>100</v>
      </c>
    </row>
    <row r="2728" spans="1:12" ht="15">
      <c r="A2728" s="58" t="s">
        <v>41</v>
      </c>
      <c r="B2728" s="59" t="s">
        <v>1058</v>
      </c>
      <c r="C2728" s="59" t="s">
        <v>95</v>
      </c>
      <c r="D2728" s="59" t="s">
        <v>17</v>
      </c>
      <c r="E2728" s="59" t="s">
        <v>1062</v>
      </c>
      <c r="F2728" s="59" t="s">
        <v>42</v>
      </c>
      <c r="G2728" s="61">
        <v>489.5</v>
      </c>
      <c r="H2728" s="61">
        <v>489.5</v>
      </c>
      <c r="I2728" s="61">
        <v>489.5</v>
      </c>
      <c r="J2728" s="61">
        <v>489.5</v>
      </c>
      <c r="K2728" s="61">
        <f t="shared" si="1274"/>
        <v>100</v>
      </c>
      <c r="L2728" s="61">
        <f t="shared" si="1275"/>
        <v>100</v>
      </c>
    </row>
    <row r="2729" spans="1:12" ht="45">
      <c r="A2729" s="58" t="s">
        <v>1065</v>
      </c>
      <c r="B2729" s="59" t="s">
        <v>1058</v>
      </c>
      <c r="C2729" s="59" t="s">
        <v>95</v>
      </c>
      <c r="D2729" s="59" t="s">
        <v>17</v>
      </c>
      <c r="E2729" s="59" t="s">
        <v>1066</v>
      </c>
      <c r="F2729" s="60" t="s">
        <v>0</v>
      </c>
      <c r="G2729" s="61">
        <v>3200</v>
      </c>
      <c r="H2729" s="61">
        <f>H2730</f>
        <v>3200</v>
      </c>
      <c r="I2729" s="61">
        <f t="shared" ref="I2729:J2730" si="1294">I2730</f>
        <v>3200</v>
      </c>
      <c r="J2729" s="61">
        <f t="shared" si="1294"/>
        <v>2984.31041</v>
      </c>
      <c r="K2729" s="61">
        <f t="shared" si="1274"/>
        <v>93.259700312500001</v>
      </c>
      <c r="L2729" s="61">
        <f t="shared" si="1275"/>
        <v>93.259700312500001</v>
      </c>
    </row>
    <row r="2730" spans="1:12" ht="15">
      <c r="A2730" s="58" t="s">
        <v>26</v>
      </c>
      <c r="B2730" s="59" t="s">
        <v>1058</v>
      </c>
      <c r="C2730" s="59" t="s">
        <v>95</v>
      </c>
      <c r="D2730" s="59" t="s">
        <v>17</v>
      </c>
      <c r="E2730" s="59" t="s">
        <v>1066</v>
      </c>
      <c r="F2730" s="59" t="s">
        <v>27</v>
      </c>
      <c r="G2730" s="61">
        <v>3200</v>
      </c>
      <c r="H2730" s="61">
        <f>H2731</f>
        <v>3200</v>
      </c>
      <c r="I2730" s="61">
        <f t="shared" si="1294"/>
        <v>3200</v>
      </c>
      <c r="J2730" s="61">
        <f t="shared" si="1294"/>
        <v>2984.31041</v>
      </c>
      <c r="K2730" s="61">
        <f t="shared" si="1274"/>
        <v>93.259700312500001</v>
      </c>
      <c r="L2730" s="61">
        <f t="shared" si="1275"/>
        <v>93.259700312500001</v>
      </c>
    </row>
    <row r="2731" spans="1:12" ht="15">
      <c r="A2731" s="58" t="s">
        <v>56</v>
      </c>
      <c r="B2731" s="59" t="s">
        <v>1058</v>
      </c>
      <c r="C2731" s="59" t="s">
        <v>95</v>
      </c>
      <c r="D2731" s="59" t="s">
        <v>17</v>
      </c>
      <c r="E2731" s="59" t="s">
        <v>1066</v>
      </c>
      <c r="F2731" s="59" t="s">
        <v>57</v>
      </c>
      <c r="G2731" s="61">
        <v>3200</v>
      </c>
      <c r="H2731" s="61">
        <v>3200</v>
      </c>
      <c r="I2731" s="61">
        <v>3200</v>
      </c>
      <c r="J2731" s="61">
        <v>2984.31041</v>
      </c>
      <c r="K2731" s="61">
        <f t="shared" si="1274"/>
        <v>93.259700312500001</v>
      </c>
      <c r="L2731" s="61">
        <f t="shared" si="1275"/>
        <v>93.259700312500001</v>
      </c>
    </row>
    <row r="2732" spans="1:12" ht="15">
      <c r="A2732" s="58" t="s">
        <v>105</v>
      </c>
      <c r="B2732" s="59" t="s">
        <v>1058</v>
      </c>
      <c r="C2732" s="59" t="s">
        <v>95</v>
      </c>
      <c r="D2732" s="59" t="s">
        <v>106</v>
      </c>
      <c r="E2732" s="60" t="s">
        <v>0</v>
      </c>
      <c r="F2732" s="60" t="s">
        <v>0</v>
      </c>
      <c r="G2732" s="61">
        <v>38044</v>
      </c>
      <c r="H2732" s="61">
        <f>H2733</f>
        <v>252371.25471000001</v>
      </c>
      <c r="I2732" s="61">
        <f t="shared" ref="I2732:J2732" si="1295">I2733</f>
        <v>252371.25464</v>
      </c>
      <c r="J2732" s="61">
        <f t="shared" si="1295"/>
        <v>252371.25464</v>
      </c>
      <c r="K2732" s="61">
        <f t="shared" si="1274"/>
        <v>663.36677173798751</v>
      </c>
      <c r="L2732" s="61">
        <f t="shared" si="1275"/>
        <v>99.999999972263083</v>
      </c>
    </row>
    <row r="2733" spans="1:12" ht="30">
      <c r="A2733" s="58" t="s">
        <v>1059</v>
      </c>
      <c r="B2733" s="59" t="s">
        <v>1058</v>
      </c>
      <c r="C2733" s="59" t="s">
        <v>95</v>
      </c>
      <c r="D2733" s="59" t="s">
        <v>106</v>
      </c>
      <c r="E2733" s="59" t="s">
        <v>1060</v>
      </c>
      <c r="F2733" s="60" t="s">
        <v>0</v>
      </c>
      <c r="G2733" s="61">
        <v>38044</v>
      </c>
      <c r="H2733" s="61">
        <f>H2737+H2740+H2734</f>
        <v>252371.25471000001</v>
      </c>
      <c r="I2733" s="61">
        <f t="shared" ref="I2733:J2733" si="1296">I2737+I2740+I2734</f>
        <v>252371.25464</v>
      </c>
      <c r="J2733" s="61">
        <f t="shared" si="1296"/>
        <v>252371.25464</v>
      </c>
      <c r="K2733" s="61">
        <f t="shared" si="1274"/>
        <v>663.36677173798751</v>
      </c>
      <c r="L2733" s="61">
        <f t="shared" si="1275"/>
        <v>99.999999972263083</v>
      </c>
    </row>
    <row r="2734" spans="1:12" s="26" customFormat="1" ht="30">
      <c r="A2734" s="58" t="s">
        <v>1254</v>
      </c>
      <c r="B2734" s="59" t="s">
        <v>1058</v>
      </c>
      <c r="C2734" s="59" t="s">
        <v>95</v>
      </c>
      <c r="D2734" s="59" t="s">
        <v>106</v>
      </c>
      <c r="E2734" s="59" t="s">
        <v>1253</v>
      </c>
      <c r="F2734" s="60"/>
      <c r="G2734" s="61"/>
      <c r="H2734" s="61">
        <f>H2735</f>
        <v>214327.21638</v>
      </c>
      <c r="I2734" s="61">
        <f t="shared" ref="I2734:J2735" si="1297">I2735</f>
        <v>214327.21638</v>
      </c>
      <c r="J2734" s="61">
        <f t="shared" si="1297"/>
        <v>214327.21638</v>
      </c>
      <c r="K2734" s="61">
        <v>0</v>
      </c>
      <c r="L2734" s="61">
        <f t="shared" si="1275"/>
        <v>100</v>
      </c>
    </row>
    <row r="2735" spans="1:12" s="26" customFormat="1" ht="15">
      <c r="A2735" s="58" t="s">
        <v>26</v>
      </c>
      <c r="B2735" s="59" t="s">
        <v>1058</v>
      </c>
      <c r="C2735" s="59" t="s">
        <v>95</v>
      </c>
      <c r="D2735" s="59" t="s">
        <v>106</v>
      </c>
      <c r="E2735" s="59" t="s">
        <v>1253</v>
      </c>
      <c r="F2735" s="59" t="s">
        <v>27</v>
      </c>
      <c r="G2735" s="61"/>
      <c r="H2735" s="61">
        <f>H2736</f>
        <v>214327.21638</v>
      </c>
      <c r="I2735" s="61">
        <f t="shared" si="1297"/>
        <v>214327.21638</v>
      </c>
      <c r="J2735" s="61">
        <f t="shared" si="1297"/>
        <v>214327.21638</v>
      </c>
      <c r="K2735" s="61">
        <v>0</v>
      </c>
      <c r="L2735" s="61">
        <f t="shared" si="1275"/>
        <v>100</v>
      </c>
    </row>
    <row r="2736" spans="1:12" s="26" customFormat="1" ht="15">
      <c r="A2736" s="58" t="s">
        <v>56</v>
      </c>
      <c r="B2736" s="59" t="s">
        <v>1058</v>
      </c>
      <c r="C2736" s="59" t="s">
        <v>95</v>
      </c>
      <c r="D2736" s="59" t="s">
        <v>106</v>
      </c>
      <c r="E2736" s="59" t="s">
        <v>1253</v>
      </c>
      <c r="F2736" s="59" t="s">
        <v>57</v>
      </c>
      <c r="G2736" s="61"/>
      <c r="H2736" s="61">
        <v>214327.21638</v>
      </c>
      <c r="I2736" s="61">
        <v>214327.21638</v>
      </c>
      <c r="J2736" s="61">
        <v>214327.21638</v>
      </c>
      <c r="K2736" s="61">
        <v>0</v>
      </c>
      <c r="L2736" s="61">
        <f t="shared" si="1275"/>
        <v>100</v>
      </c>
    </row>
    <row r="2737" spans="1:12" ht="30">
      <c r="A2737" s="58" t="s">
        <v>107</v>
      </c>
      <c r="B2737" s="59" t="s">
        <v>1058</v>
      </c>
      <c r="C2737" s="59" t="s">
        <v>95</v>
      </c>
      <c r="D2737" s="59" t="s">
        <v>106</v>
      </c>
      <c r="E2737" s="59" t="s">
        <v>1067</v>
      </c>
      <c r="F2737" s="60" t="s">
        <v>0</v>
      </c>
      <c r="G2737" s="61">
        <v>30794</v>
      </c>
      <c r="H2737" s="61">
        <f>H2738</f>
        <v>30794.038329999999</v>
      </c>
      <c r="I2737" s="61">
        <f t="shared" ref="I2737:J2738" si="1298">I2738</f>
        <v>30794.038260000001</v>
      </c>
      <c r="J2737" s="61">
        <f t="shared" si="1298"/>
        <v>30794.038260000001</v>
      </c>
      <c r="K2737" s="61">
        <f t="shared" si="1274"/>
        <v>100.00012424498279</v>
      </c>
      <c r="L2737" s="61">
        <f t="shared" si="1275"/>
        <v>99.999999772683282</v>
      </c>
    </row>
    <row r="2738" spans="1:12" ht="15">
      <c r="A2738" s="58" t="s">
        <v>26</v>
      </c>
      <c r="B2738" s="59" t="s">
        <v>1058</v>
      </c>
      <c r="C2738" s="59" t="s">
        <v>95</v>
      </c>
      <c r="D2738" s="59" t="s">
        <v>106</v>
      </c>
      <c r="E2738" s="59" t="s">
        <v>1067</v>
      </c>
      <c r="F2738" s="59" t="s">
        <v>27</v>
      </c>
      <c r="G2738" s="61">
        <v>30794</v>
      </c>
      <c r="H2738" s="61">
        <f>H2739</f>
        <v>30794.038329999999</v>
      </c>
      <c r="I2738" s="61">
        <f t="shared" si="1298"/>
        <v>30794.038260000001</v>
      </c>
      <c r="J2738" s="61">
        <f t="shared" si="1298"/>
        <v>30794.038260000001</v>
      </c>
      <c r="K2738" s="61">
        <f t="shared" si="1274"/>
        <v>100.00012424498279</v>
      </c>
      <c r="L2738" s="61">
        <f t="shared" si="1275"/>
        <v>99.999999772683282</v>
      </c>
    </row>
    <row r="2739" spans="1:12" ht="15">
      <c r="A2739" s="58" t="s">
        <v>56</v>
      </c>
      <c r="B2739" s="59" t="s">
        <v>1058</v>
      </c>
      <c r="C2739" s="59" t="s">
        <v>95</v>
      </c>
      <c r="D2739" s="59" t="s">
        <v>106</v>
      </c>
      <c r="E2739" s="59" t="s">
        <v>1067</v>
      </c>
      <c r="F2739" s="59" t="s">
        <v>57</v>
      </c>
      <c r="G2739" s="61">
        <v>30794</v>
      </c>
      <c r="H2739" s="61">
        <v>30794.038329999999</v>
      </c>
      <c r="I2739" s="61">
        <v>30794.038260000001</v>
      </c>
      <c r="J2739" s="61">
        <v>30794.038260000001</v>
      </c>
      <c r="K2739" s="61">
        <f t="shared" si="1274"/>
        <v>100.00012424498279</v>
      </c>
      <c r="L2739" s="61">
        <f t="shared" si="1275"/>
        <v>99.999999772683282</v>
      </c>
    </row>
    <row r="2740" spans="1:12" ht="60">
      <c r="A2740" s="58" t="s">
        <v>185</v>
      </c>
      <c r="B2740" s="59" t="s">
        <v>1058</v>
      </c>
      <c r="C2740" s="59" t="s">
        <v>95</v>
      </c>
      <c r="D2740" s="59" t="s">
        <v>106</v>
      </c>
      <c r="E2740" s="59" t="s">
        <v>1068</v>
      </c>
      <c r="F2740" s="60" t="s">
        <v>0</v>
      </c>
      <c r="G2740" s="61">
        <v>7250</v>
      </c>
      <c r="H2740" s="61">
        <f>H2741</f>
        <v>7250</v>
      </c>
      <c r="I2740" s="61">
        <f t="shared" ref="I2740:J2741" si="1299">I2741</f>
        <v>7250</v>
      </c>
      <c r="J2740" s="61">
        <f t="shared" si="1299"/>
        <v>7250</v>
      </c>
      <c r="K2740" s="61">
        <f t="shared" si="1274"/>
        <v>100</v>
      </c>
      <c r="L2740" s="61">
        <f t="shared" si="1275"/>
        <v>100</v>
      </c>
    </row>
    <row r="2741" spans="1:12" ht="15">
      <c r="A2741" s="58" t="s">
        <v>26</v>
      </c>
      <c r="B2741" s="59" t="s">
        <v>1058</v>
      </c>
      <c r="C2741" s="59" t="s">
        <v>95</v>
      </c>
      <c r="D2741" s="59" t="s">
        <v>106</v>
      </c>
      <c r="E2741" s="59" t="s">
        <v>1068</v>
      </c>
      <c r="F2741" s="59" t="s">
        <v>27</v>
      </c>
      <c r="G2741" s="61">
        <v>7250</v>
      </c>
      <c r="H2741" s="61">
        <f>H2742</f>
        <v>7250</v>
      </c>
      <c r="I2741" s="61">
        <f t="shared" si="1299"/>
        <v>7250</v>
      </c>
      <c r="J2741" s="61">
        <f t="shared" si="1299"/>
        <v>7250</v>
      </c>
      <c r="K2741" s="61">
        <f t="shared" si="1274"/>
        <v>100</v>
      </c>
      <c r="L2741" s="61">
        <f t="shared" si="1275"/>
        <v>100</v>
      </c>
    </row>
    <row r="2742" spans="1:12" ht="15">
      <c r="A2742" s="58" t="s">
        <v>56</v>
      </c>
      <c r="B2742" s="59" t="s">
        <v>1058</v>
      </c>
      <c r="C2742" s="59" t="s">
        <v>95</v>
      </c>
      <c r="D2742" s="59" t="s">
        <v>106</v>
      </c>
      <c r="E2742" s="59" t="s">
        <v>1068</v>
      </c>
      <c r="F2742" s="59" t="s">
        <v>57</v>
      </c>
      <c r="G2742" s="61">
        <v>7250</v>
      </c>
      <c r="H2742" s="61">
        <v>7250</v>
      </c>
      <c r="I2742" s="61">
        <v>7250</v>
      </c>
      <c r="J2742" s="61">
        <v>7250</v>
      </c>
      <c r="K2742" s="61">
        <f t="shared" si="1274"/>
        <v>100</v>
      </c>
      <c r="L2742" s="61">
        <f t="shared" si="1275"/>
        <v>100</v>
      </c>
    </row>
    <row r="2743" spans="1:12" ht="15">
      <c r="A2743" s="66" t="s">
        <v>0</v>
      </c>
      <c r="B2743" s="67" t="s">
        <v>0</v>
      </c>
      <c r="C2743" s="60" t="s">
        <v>0</v>
      </c>
      <c r="D2743" s="60" t="s">
        <v>0</v>
      </c>
      <c r="E2743" s="60" t="s">
        <v>0</v>
      </c>
      <c r="F2743" s="60" t="s">
        <v>0</v>
      </c>
      <c r="G2743" s="68" t="s">
        <v>0</v>
      </c>
      <c r="H2743" s="68"/>
      <c r="I2743" s="68"/>
      <c r="J2743" s="68"/>
      <c r="K2743" s="68"/>
      <c r="L2743" s="68"/>
    </row>
    <row r="2744" spans="1:12" ht="28.5">
      <c r="A2744" s="69" t="s">
        <v>1069</v>
      </c>
      <c r="B2744" s="70" t="s">
        <v>1070</v>
      </c>
      <c r="C2744" s="60" t="s">
        <v>0</v>
      </c>
      <c r="D2744" s="60" t="s">
        <v>0</v>
      </c>
      <c r="E2744" s="60" t="s">
        <v>0</v>
      </c>
      <c r="F2744" s="60" t="s">
        <v>0</v>
      </c>
      <c r="G2744" s="71">
        <v>73927.600000000006</v>
      </c>
      <c r="H2744" s="71">
        <f>H2745</f>
        <v>73927.600000000006</v>
      </c>
      <c r="I2744" s="71">
        <f t="shared" ref="I2744:J2748" si="1300">I2745</f>
        <v>73927.600000000006</v>
      </c>
      <c r="J2744" s="71">
        <f t="shared" si="1300"/>
        <v>73927.600000000006</v>
      </c>
      <c r="K2744" s="71">
        <f t="shared" si="1274"/>
        <v>100</v>
      </c>
      <c r="L2744" s="71">
        <f t="shared" si="1275"/>
        <v>100</v>
      </c>
    </row>
    <row r="2745" spans="1:12" ht="15">
      <c r="A2745" s="58" t="s">
        <v>16</v>
      </c>
      <c r="B2745" s="59" t="s">
        <v>1070</v>
      </c>
      <c r="C2745" s="59" t="s">
        <v>17</v>
      </c>
      <c r="D2745" s="60" t="s">
        <v>0</v>
      </c>
      <c r="E2745" s="60" t="s">
        <v>0</v>
      </c>
      <c r="F2745" s="60" t="s">
        <v>0</v>
      </c>
      <c r="G2745" s="61">
        <v>73927.600000000006</v>
      </c>
      <c r="H2745" s="61">
        <f>H2746</f>
        <v>73927.600000000006</v>
      </c>
      <c r="I2745" s="61">
        <f t="shared" si="1300"/>
        <v>73927.600000000006</v>
      </c>
      <c r="J2745" s="61">
        <f t="shared" si="1300"/>
        <v>73927.600000000006</v>
      </c>
      <c r="K2745" s="61">
        <f t="shared" si="1274"/>
        <v>100</v>
      </c>
      <c r="L2745" s="61">
        <f t="shared" si="1275"/>
        <v>100</v>
      </c>
    </row>
    <row r="2746" spans="1:12" ht="15">
      <c r="A2746" s="58" t="s">
        <v>361</v>
      </c>
      <c r="B2746" s="59" t="s">
        <v>1070</v>
      </c>
      <c r="C2746" s="59" t="s">
        <v>17</v>
      </c>
      <c r="D2746" s="59" t="s">
        <v>362</v>
      </c>
      <c r="E2746" s="60" t="s">
        <v>0</v>
      </c>
      <c r="F2746" s="60" t="s">
        <v>0</v>
      </c>
      <c r="G2746" s="61">
        <v>73927.600000000006</v>
      </c>
      <c r="H2746" s="61">
        <f>H2747</f>
        <v>73927.600000000006</v>
      </c>
      <c r="I2746" s="61">
        <f t="shared" si="1300"/>
        <v>73927.600000000006</v>
      </c>
      <c r="J2746" s="61">
        <f t="shared" si="1300"/>
        <v>73927.600000000006</v>
      </c>
      <c r="K2746" s="61">
        <f t="shared" si="1274"/>
        <v>100</v>
      </c>
      <c r="L2746" s="61">
        <f t="shared" si="1275"/>
        <v>100</v>
      </c>
    </row>
    <row r="2747" spans="1:12" ht="45">
      <c r="A2747" s="58" t="s">
        <v>396</v>
      </c>
      <c r="B2747" s="59" t="s">
        <v>1070</v>
      </c>
      <c r="C2747" s="59" t="s">
        <v>17</v>
      </c>
      <c r="D2747" s="59" t="s">
        <v>362</v>
      </c>
      <c r="E2747" s="59" t="s">
        <v>397</v>
      </c>
      <c r="F2747" s="60" t="s">
        <v>0</v>
      </c>
      <c r="G2747" s="61">
        <v>73927.600000000006</v>
      </c>
      <c r="H2747" s="61">
        <f>H2748</f>
        <v>73927.600000000006</v>
      </c>
      <c r="I2747" s="61">
        <f t="shared" si="1300"/>
        <v>73927.600000000006</v>
      </c>
      <c r="J2747" s="61">
        <f t="shared" si="1300"/>
        <v>73927.600000000006</v>
      </c>
      <c r="K2747" s="61">
        <f t="shared" si="1274"/>
        <v>100</v>
      </c>
      <c r="L2747" s="61">
        <f t="shared" si="1275"/>
        <v>100</v>
      </c>
    </row>
    <row r="2748" spans="1:12" ht="30">
      <c r="A2748" s="58" t="s">
        <v>414</v>
      </c>
      <c r="B2748" s="59" t="s">
        <v>1070</v>
      </c>
      <c r="C2748" s="59" t="s">
        <v>17</v>
      </c>
      <c r="D2748" s="59" t="s">
        <v>362</v>
      </c>
      <c r="E2748" s="59" t="s">
        <v>415</v>
      </c>
      <c r="F2748" s="60" t="s">
        <v>0</v>
      </c>
      <c r="G2748" s="61">
        <v>73927.600000000006</v>
      </c>
      <c r="H2748" s="61">
        <f>H2749</f>
        <v>73927.600000000006</v>
      </c>
      <c r="I2748" s="61">
        <f t="shared" si="1300"/>
        <v>73927.600000000006</v>
      </c>
      <c r="J2748" s="61">
        <f t="shared" si="1300"/>
        <v>73927.600000000006</v>
      </c>
      <c r="K2748" s="61">
        <f t="shared" si="1274"/>
        <v>100</v>
      </c>
      <c r="L2748" s="61">
        <f t="shared" si="1275"/>
        <v>100</v>
      </c>
    </row>
    <row r="2749" spans="1:12" ht="90">
      <c r="A2749" s="58" t="s">
        <v>1071</v>
      </c>
      <c r="B2749" s="59" t="s">
        <v>1070</v>
      </c>
      <c r="C2749" s="59" t="s">
        <v>17</v>
      </c>
      <c r="D2749" s="59" t="s">
        <v>362</v>
      </c>
      <c r="E2749" s="59" t="s">
        <v>1072</v>
      </c>
      <c r="F2749" s="60" t="s">
        <v>0</v>
      </c>
      <c r="G2749" s="61">
        <v>73927.600000000006</v>
      </c>
      <c r="H2749" s="61">
        <f>H2750+H2752+H2756+H2754</f>
        <v>73927.600000000006</v>
      </c>
      <c r="I2749" s="61">
        <f t="shared" ref="I2749:J2749" si="1301">I2750+I2752+I2756+I2754</f>
        <v>73927.600000000006</v>
      </c>
      <c r="J2749" s="61">
        <f t="shared" si="1301"/>
        <v>73927.600000000006</v>
      </c>
      <c r="K2749" s="61">
        <f t="shared" si="1274"/>
        <v>100</v>
      </c>
      <c r="L2749" s="61">
        <f t="shared" si="1275"/>
        <v>100</v>
      </c>
    </row>
    <row r="2750" spans="1:12" ht="60">
      <c r="A2750" s="58" t="s">
        <v>60</v>
      </c>
      <c r="B2750" s="59" t="s">
        <v>1070</v>
      </c>
      <c r="C2750" s="59" t="s">
        <v>17</v>
      </c>
      <c r="D2750" s="59" t="s">
        <v>362</v>
      </c>
      <c r="E2750" s="59" t="s">
        <v>1072</v>
      </c>
      <c r="F2750" s="59" t="s">
        <v>61</v>
      </c>
      <c r="G2750" s="61">
        <v>59865.9</v>
      </c>
      <c r="H2750" s="61">
        <f>H2751</f>
        <v>60033.468399999998</v>
      </c>
      <c r="I2750" s="61">
        <f t="shared" ref="I2750:J2750" si="1302">I2751</f>
        <v>60033.468399999998</v>
      </c>
      <c r="J2750" s="61">
        <f t="shared" si="1302"/>
        <v>60033.468399999998</v>
      </c>
      <c r="K2750" s="61">
        <f t="shared" si="1274"/>
        <v>100.2799062571514</v>
      </c>
      <c r="L2750" s="61">
        <f t="shared" si="1275"/>
        <v>100</v>
      </c>
    </row>
    <row r="2751" spans="1:12" ht="30">
      <c r="A2751" s="58" t="s">
        <v>62</v>
      </c>
      <c r="B2751" s="59" t="s">
        <v>1070</v>
      </c>
      <c r="C2751" s="59" t="s">
        <v>17</v>
      </c>
      <c r="D2751" s="59" t="s">
        <v>362</v>
      </c>
      <c r="E2751" s="59" t="s">
        <v>1072</v>
      </c>
      <c r="F2751" s="59" t="s">
        <v>63</v>
      </c>
      <c r="G2751" s="61">
        <v>59865.9</v>
      </c>
      <c r="H2751" s="61">
        <f>44905.94667+1855.98936+13271.53237</f>
        <v>60033.468399999998</v>
      </c>
      <c r="I2751" s="61">
        <f t="shared" ref="I2751:J2751" si="1303">44905.94667+1855.98936+13271.53237</f>
        <v>60033.468399999998</v>
      </c>
      <c r="J2751" s="61">
        <f t="shared" si="1303"/>
        <v>60033.468399999998</v>
      </c>
      <c r="K2751" s="61">
        <f t="shared" si="1274"/>
        <v>100.2799062571514</v>
      </c>
      <c r="L2751" s="61">
        <f t="shared" si="1275"/>
        <v>100</v>
      </c>
    </row>
    <row r="2752" spans="1:12" ht="30">
      <c r="A2752" s="58" t="s">
        <v>64</v>
      </c>
      <c r="B2752" s="59" t="s">
        <v>1070</v>
      </c>
      <c r="C2752" s="59" t="s">
        <v>17</v>
      </c>
      <c r="D2752" s="59" t="s">
        <v>362</v>
      </c>
      <c r="E2752" s="59" t="s">
        <v>1072</v>
      </c>
      <c r="F2752" s="59" t="s">
        <v>65</v>
      </c>
      <c r="G2752" s="61">
        <v>13423</v>
      </c>
      <c r="H2752" s="61">
        <f>H2753</f>
        <v>12835.910190000001</v>
      </c>
      <c r="I2752" s="61">
        <f t="shared" ref="I2752:J2752" si="1304">I2753</f>
        <v>12835.910190000001</v>
      </c>
      <c r="J2752" s="61">
        <f t="shared" si="1304"/>
        <v>12835.910190000001</v>
      </c>
      <c r="K2752" s="61">
        <f t="shared" si="1274"/>
        <v>95.626239961260524</v>
      </c>
      <c r="L2752" s="61">
        <f t="shared" si="1275"/>
        <v>100</v>
      </c>
    </row>
    <row r="2753" spans="1:12" ht="30">
      <c r="A2753" s="58" t="s">
        <v>66</v>
      </c>
      <c r="B2753" s="59" t="s">
        <v>1070</v>
      </c>
      <c r="C2753" s="59" t="s">
        <v>17</v>
      </c>
      <c r="D2753" s="59" t="s">
        <v>362</v>
      </c>
      <c r="E2753" s="59" t="s">
        <v>1072</v>
      </c>
      <c r="F2753" s="59" t="s">
        <v>67</v>
      </c>
      <c r="G2753" s="61">
        <v>13423</v>
      </c>
      <c r="H2753" s="61">
        <f>44.15+12791.76019</f>
        <v>12835.910190000001</v>
      </c>
      <c r="I2753" s="61">
        <f t="shared" ref="I2753:J2753" si="1305">44.15+12791.76019</f>
        <v>12835.910190000001</v>
      </c>
      <c r="J2753" s="61">
        <f t="shared" si="1305"/>
        <v>12835.910190000001</v>
      </c>
      <c r="K2753" s="61">
        <f t="shared" si="1274"/>
        <v>95.626239961260524</v>
      </c>
      <c r="L2753" s="61">
        <f t="shared" si="1275"/>
        <v>100</v>
      </c>
    </row>
    <row r="2754" spans="1:12" s="26" customFormat="1" ht="15">
      <c r="A2754" s="58" t="s">
        <v>68</v>
      </c>
      <c r="B2754" s="59" t="s">
        <v>1070</v>
      </c>
      <c r="C2754" s="59" t="s">
        <v>17</v>
      </c>
      <c r="D2754" s="59" t="s">
        <v>362</v>
      </c>
      <c r="E2754" s="59" t="s">
        <v>1072</v>
      </c>
      <c r="F2754" s="59">
        <v>300</v>
      </c>
      <c r="G2754" s="61"/>
      <c r="H2754" s="61">
        <f>H2755</f>
        <v>438.68626999999998</v>
      </c>
      <c r="I2754" s="61">
        <f t="shared" ref="I2754:J2754" si="1306">I2755</f>
        <v>438.68626999999998</v>
      </c>
      <c r="J2754" s="61">
        <f t="shared" si="1306"/>
        <v>438.68626999999998</v>
      </c>
      <c r="K2754" s="61">
        <v>0</v>
      </c>
      <c r="L2754" s="61">
        <f t="shared" si="1275"/>
        <v>100</v>
      </c>
    </row>
    <row r="2755" spans="1:12" s="26" customFormat="1" ht="30">
      <c r="A2755" s="58" t="s">
        <v>80</v>
      </c>
      <c r="B2755" s="59" t="s">
        <v>1070</v>
      </c>
      <c r="C2755" s="59" t="s">
        <v>17</v>
      </c>
      <c r="D2755" s="59" t="s">
        <v>362</v>
      </c>
      <c r="E2755" s="59" t="s">
        <v>1072</v>
      </c>
      <c r="F2755" s="59">
        <v>320</v>
      </c>
      <c r="G2755" s="61"/>
      <c r="H2755" s="61">
        <v>438.68626999999998</v>
      </c>
      <c r="I2755" s="61">
        <v>438.68626999999998</v>
      </c>
      <c r="J2755" s="61">
        <v>438.68626999999998</v>
      </c>
      <c r="K2755" s="61">
        <v>0</v>
      </c>
      <c r="L2755" s="61">
        <f t="shared" si="1275"/>
        <v>100</v>
      </c>
    </row>
    <row r="2756" spans="1:12" ht="15">
      <c r="A2756" s="58" t="s">
        <v>72</v>
      </c>
      <c r="B2756" s="59" t="s">
        <v>1070</v>
      </c>
      <c r="C2756" s="59" t="s">
        <v>17</v>
      </c>
      <c r="D2756" s="59" t="s">
        <v>362</v>
      </c>
      <c r="E2756" s="59" t="s">
        <v>1072</v>
      </c>
      <c r="F2756" s="59" t="s">
        <v>73</v>
      </c>
      <c r="G2756" s="61">
        <v>638.70000000000005</v>
      </c>
      <c r="H2756" s="61">
        <f>H2757</f>
        <v>619.53514000000007</v>
      </c>
      <c r="I2756" s="61">
        <f t="shared" ref="I2756:J2756" si="1307">I2757</f>
        <v>619.53514000000007</v>
      </c>
      <c r="J2756" s="61">
        <f t="shared" si="1307"/>
        <v>619.53514000000007</v>
      </c>
      <c r="K2756" s="61">
        <f t="shared" si="1274"/>
        <v>96.999395647408804</v>
      </c>
      <c r="L2756" s="61">
        <f t="shared" si="1275"/>
        <v>100</v>
      </c>
    </row>
    <row r="2757" spans="1:12" ht="15">
      <c r="A2757" s="58" t="s">
        <v>74</v>
      </c>
      <c r="B2757" s="59" t="s">
        <v>1070</v>
      </c>
      <c r="C2757" s="59" t="s">
        <v>17</v>
      </c>
      <c r="D2757" s="59" t="s">
        <v>362</v>
      </c>
      <c r="E2757" s="59" t="s">
        <v>1072</v>
      </c>
      <c r="F2757" s="59" t="s">
        <v>75</v>
      </c>
      <c r="G2757" s="61">
        <v>638.70000000000005</v>
      </c>
      <c r="H2757" s="61">
        <f>600+19.35882+0.17632</f>
        <v>619.53514000000007</v>
      </c>
      <c r="I2757" s="61">
        <f t="shared" ref="I2757:J2757" si="1308">600+19.35882+0.17632</f>
        <v>619.53514000000007</v>
      </c>
      <c r="J2757" s="61">
        <f t="shared" si="1308"/>
        <v>619.53514000000007</v>
      </c>
      <c r="K2757" s="61">
        <f t="shared" si="1274"/>
        <v>96.999395647408804</v>
      </c>
      <c r="L2757" s="61">
        <f t="shared" si="1275"/>
        <v>100</v>
      </c>
    </row>
    <row r="2758" spans="1:12" ht="15">
      <c r="A2758" s="66" t="s">
        <v>0</v>
      </c>
      <c r="B2758" s="67" t="s">
        <v>0</v>
      </c>
      <c r="C2758" s="60" t="s">
        <v>0</v>
      </c>
      <c r="D2758" s="60" t="s">
        <v>0</v>
      </c>
      <c r="E2758" s="60" t="s">
        <v>0</v>
      </c>
      <c r="F2758" s="60" t="s">
        <v>0</v>
      </c>
      <c r="G2758" s="68" t="s">
        <v>0</v>
      </c>
      <c r="H2758" s="68"/>
      <c r="I2758" s="68"/>
      <c r="J2758" s="68"/>
      <c r="K2758" s="68"/>
      <c r="L2758" s="68"/>
    </row>
    <row r="2759" spans="1:12" ht="28.5">
      <c r="A2759" s="69" t="s">
        <v>1073</v>
      </c>
      <c r="B2759" s="70" t="s">
        <v>1074</v>
      </c>
      <c r="C2759" s="60" t="s">
        <v>0</v>
      </c>
      <c r="D2759" s="60" t="s">
        <v>0</v>
      </c>
      <c r="E2759" s="60" t="s">
        <v>0</v>
      </c>
      <c r="F2759" s="60" t="s">
        <v>0</v>
      </c>
      <c r="G2759" s="71">
        <v>53238.9</v>
      </c>
      <c r="H2759" s="71">
        <f>H2760</f>
        <v>53238.9</v>
      </c>
      <c r="I2759" s="71">
        <f t="shared" ref="I2759:J2763" si="1309">I2760</f>
        <v>53238.9</v>
      </c>
      <c r="J2759" s="71">
        <f t="shared" si="1309"/>
        <v>53116.261590000002</v>
      </c>
      <c r="K2759" s="71">
        <f t="shared" si="1274"/>
        <v>99.769645109121342</v>
      </c>
      <c r="L2759" s="71">
        <f t="shared" si="1275"/>
        <v>99.769645109121342</v>
      </c>
    </row>
    <row r="2760" spans="1:12" ht="15">
      <c r="A2760" s="58" t="s">
        <v>94</v>
      </c>
      <c r="B2760" s="59" t="s">
        <v>1074</v>
      </c>
      <c r="C2760" s="59" t="s">
        <v>95</v>
      </c>
      <c r="D2760" s="60" t="s">
        <v>0</v>
      </c>
      <c r="E2760" s="60" t="s">
        <v>0</v>
      </c>
      <c r="F2760" s="60" t="s">
        <v>0</v>
      </c>
      <c r="G2760" s="61">
        <v>53238.9</v>
      </c>
      <c r="H2760" s="61">
        <f>H2761</f>
        <v>53238.9</v>
      </c>
      <c r="I2760" s="61">
        <f t="shared" si="1309"/>
        <v>53238.9</v>
      </c>
      <c r="J2760" s="61">
        <f t="shared" si="1309"/>
        <v>53116.261590000002</v>
      </c>
      <c r="K2760" s="61">
        <f t="shared" si="1274"/>
        <v>99.769645109121342</v>
      </c>
      <c r="L2760" s="61">
        <f t="shared" si="1275"/>
        <v>99.769645109121342</v>
      </c>
    </row>
    <row r="2761" spans="1:12" ht="15">
      <c r="A2761" s="58" t="s">
        <v>1075</v>
      </c>
      <c r="B2761" s="59" t="s">
        <v>1074</v>
      </c>
      <c r="C2761" s="59" t="s">
        <v>95</v>
      </c>
      <c r="D2761" s="59" t="s">
        <v>95</v>
      </c>
      <c r="E2761" s="60" t="s">
        <v>0</v>
      </c>
      <c r="F2761" s="60" t="s">
        <v>0</v>
      </c>
      <c r="G2761" s="61">
        <v>53238.9</v>
      </c>
      <c r="H2761" s="61">
        <f>H2762</f>
        <v>53238.9</v>
      </c>
      <c r="I2761" s="61">
        <f t="shared" si="1309"/>
        <v>53238.9</v>
      </c>
      <c r="J2761" s="61">
        <f t="shared" si="1309"/>
        <v>53116.261590000002</v>
      </c>
      <c r="K2761" s="61">
        <f t="shared" si="1274"/>
        <v>99.769645109121342</v>
      </c>
      <c r="L2761" s="61">
        <f t="shared" si="1275"/>
        <v>99.769645109121342</v>
      </c>
    </row>
    <row r="2762" spans="1:12" ht="45">
      <c r="A2762" s="58" t="s">
        <v>176</v>
      </c>
      <c r="B2762" s="59" t="s">
        <v>1074</v>
      </c>
      <c r="C2762" s="59" t="s">
        <v>95</v>
      </c>
      <c r="D2762" s="59" t="s">
        <v>95</v>
      </c>
      <c r="E2762" s="59" t="s">
        <v>177</v>
      </c>
      <c r="F2762" s="60" t="s">
        <v>0</v>
      </c>
      <c r="G2762" s="61">
        <v>53238.9</v>
      </c>
      <c r="H2762" s="61">
        <f>H2763</f>
        <v>53238.9</v>
      </c>
      <c r="I2762" s="61">
        <f t="shared" si="1309"/>
        <v>53238.9</v>
      </c>
      <c r="J2762" s="61">
        <f t="shared" si="1309"/>
        <v>53116.261590000002</v>
      </c>
      <c r="K2762" s="61">
        <f t="shared" si="1274"/>
        <v>99.769645109121342</v>
      </c>
      <c r="L2762" s="61">
        <f t="shared" si="1275"/>
        <v>99.769645109121342</v>
      </c>
    </row>
    <row r="2763" spans="1:12" ht="45">
      <c r="A2763" s="58" t="s">
        <v>182</v>
      </c>
      <c r="B2763" s="59" t="s">
        <v>1074</v>
      </c>
      <c r="C2763" s="59" t="s">
        <v>95</v>
      </c>
      <c r="D2763" s="59" t="s">
        <v>95</v>
      </c>
      <c r="E2763" s="59" t="s">
        <v>183</v>
      </c>
      <c r="F2763" s="60" t="s">
        <v>0</v>
      </c>
      <c r="G2763" s="61">
        <v>53238.9</v>
      </c>
      <c r="H2763" s="61">
        <f>H2764</f>
        <v>53238.9</v>
      </c>
      <c r="I2763" s="61">
        <f t="shared" si="1309"/>
        <v>53238.9</v>
      </c>
      <c r="J2763" s="61">
        <f t="shared" si="1309"/>
        <v>53116.261590000002</v>
      </c>
      <c r="K2763" s="61">
        <f t="shared" si="1274"/>
        <v>99.769645109121342</v>
      </c>
      <c r="L2763" s="61">
        <f t="shared" si="1275"/>
        <v>99.769645109121342</v>
      </c>
    </row>
    <row r="2764" spans="1:12" ht="30">
      <c r="A2764" s="58" t="s">
        <v>58</v>
      </c>
      <c r="B2764" s="59" t="s">
        <v>1074</v>
      </c>
      <c r="C2764" s="59" t="s">
        <v>95</v>
      </c>
      <c r="D2764" s="59" t="s">
        <v>95</v>
      </c>
      <c r="E2764" s="59" t="s">
        <v>184</v>
      </c>
      <c r="F2764" s="60" t="s">
        <v>0</v>
      </c>
      <c r="G2764" s="61">
        <v>53238.9</v>
      </c>
      <c r="H2764" s="61">
        <f>H2765+H2767+H2769</f>
        <v>53238.9</v>
      </c>
      <c r="I2764" s="61">
        <f t="shared" ref="I2764:J2764" si="1310">I2765+I2767+I2769</f>
        <v>53238.9</v>
      </c>
      <c r="J2764" s="61">
        <f t="shared" si="1310"/>
        <v>53116.261590000002</v>
      </c>
      <c r="K2764" s="61">
        <f t="shared" si="1274"/>
        <v>99.769645109121342</v>
      </c>
      <c r="L2764" s="61">
        <f t="shared" si="1275"/>
        <v>99.769645109121342</v>
      </c>
    </row>
    <row r="2765" spans="1:12" ht="60">
      <c r="A2765" s="58" t="s">
        <v>60</v>
      </c>
      <c r="B2765" s="59" t="s">
        <v>1074</v>
      </c>
      <c r="C2765" s="59" t="s">
        <v>95</v>
      </c>
      <c r="D2765" s="59" t="s">
        <v>95</v>
      </c>
      <c r="E2765" s="59" t="s">
        <v>184</v>
      </c>
      <c r="F2765" s="59" t="s">
        <v>61</v>
      </c>
      <c r="G2765" s="61">
        <v>47542.5</v>
      </c>
      <c r="H2765" s="61">
        <f>H2766</f>
        <v>47542.5</v>
      </c>
      <c r="I2765" s="61">
        <f t="shared" ref="I2765:J2765" si="1311">I2766</f>
        <v>47542.5</v>
      </c>
      <c r="J2765" s="61">
        <f t="shared" si="1311"/>
        <v>47419.86159</v>
      </c>
      <c r="K2765" s="61">
        <f t="shared" ref="K2765:K2831" si="1312">J2765/G2765*100</f>
        <v>99.742044675816373</v>
      </c>
      <c r="L2765" s="61">
        <f t="shared" ref="L2765:L2831" si="1313">J2765/H2765*100</f>
        <v>99.742044675816373</v>
      </c>
    </row>
    <row r="2766" spans="1:12" ht="30">
      <c r="A2766" s="58" t="s">
        <v>62</v>
      </c>
      <c r="B2766" s="59" t="s">
        <v>1074</v>
      </c>
      <c r="C2766" s="59" t="s">
        <v>95</v>
      </c>
      <c r="D2766" s="59" t="s">
        <v>95</v>
      </c>
      <c r="E2766" s="59" t="s">
        <v>184</v>
      </c>
      <c r="F2766" s="59" t="s">
        <v>63</v>
      </c>
      <c r="G2766" s="61">
        <v>47542.5</v>
      </c>
      <c r="H2766" s="61">
        <f>35647.7+1713.9+10180.9</f>
        <v>47542.5</v>
      </c>
      <c r="I2766" s="61">
        <f>35647.7+1713.9+10180.9</f>
        <v>47542.5</v>
      </c>
      <c r="J2766" s="61">
        <f>35525.06159+1713.9+10180.9</f>
        <v>47419.86159</v>
      </c>
      <c r="K2766" s="61">
        <f t="shared" si="1312"/>
        <v>99.742044675816373</v>
      </c>
      <c r="L2766" s="61">
        <f t="shared" si="1313"/>
        <v>99.742044675816373</v>
      </c>
    </row>
    <row r="2767" spans="1:12" ht="30">
      <c r="A2767" s="58" t="s">
        <v>64</v>
      </c>
      <c r="B2767" s="59" t="s">
        <v>1074</v>
      </c>
      <c r="C2767" s="59" t="s">
        <v>95</v>
      </c>
      <c r="D2767" s="59" t="s">
        <v>95</v>
      </c>
      <c r="E2767" s="59" t="s">
        <v>184</v>
      </c>
      <c r="F2767" s="59" t="s">
        <v>65</v>
      </c>
      <c r="G2767" s="61">
        <v>5621.4</v>
      </c>
      <c r="H2767" s="61">
        <f>H2768</f>
        <v>5492.4331000000002</v>
      </c>
      <c r="I2767" s="61">
        <f t="shared" ref="I2767:J2767" si="1314">I2768</f>
        <v>5492.4331000000002</v>
      </c>
      <c r="J2767" s="61">
        <f t="shared" si="1314"/>
        <v>5492.4331000000002</v>
      </c>
      <c r="K2767" s="61">
        <f t="shared" si="1312"/>
        <v>97.705786814672507</v>
      </c>
      <c r="L2767" s="61">
        <f t="shared" si="1313"/>
        <v>100</v>
      </c>
    </row>
    <row r="2768" spans="1:12" ht="30">
      <c r="A2768" s="58" t="s">
        <v>66</v>
      </c>
      <c r="B2768" s="59" t="s">
        <v>1074</v>
      </c>
      <c r="C2768" s="59" t="s">
        <v>95</v>
      </c>
      <c r="D2768" s="59" t="s">
        <v>95</v>
      </c>
      <c r="E2768" s="59" t="s">
        <v>184</v>
      </c>
      <c r="F2768" s="59" t="s">
        <v>67</v>
      </c>
      <c r="G2768" s="61">
        <v>5621.4</v>
      </c>
      <c r="H2768" s="61">
        <v>5492.4331000000002</v>
      </c>
      <c r="I2768" s="61">
        <v>5492.4331000000002</v>
      </c>
      <c r="J2768" s="61">
        <v>5492.4331000000002</v>
      </c>
      <c r="K2768" s="61">
        <f t="shared" si="1312"/>
        <v>97.705786814672507</v>
      </c>
      <c r="L2768" s="61">
        <f t="shared" si="1313"/>
        <v>100</v>
      </c>
    </row>
    <row r="2769" spans="1:12" ht="15">
      <c r="A2769" s="58" t="s">
        <v>72</v>
      </c>
      <c r="B2769" s="59" t="s">
        <v>1074</v>
      </c>
      <c r="C2769" s="59" t="s">
        <v>95</v>
      </c>
      <c r="D2769" s="59" t="s">
        <v>95</v>
      </c>
      <c r="E2769" s="59" t="s">
        <v>184</v>
      </c>
      <c r="F2769" s="59" t="s">
        <v>73</v>
      </c>
      <c r="G2769" s="61">
        <v>75</v>
      </c>
      <c r="H2769" s="61">
        <f>H2770</f>
        <v>203.96690000000001</v>
      </c>
      <c r="I2769" s="61">
        <f t="shared" ref="I2769:J2769" si="1315">I2770</f>
        <v>203.96690000000001</v>
      </c>
      <c r="J2769" s="61">
        <f t="shared" si="1315"/>
        <v>203.96690000000001</v>
      </c>
      <c r="K2769" s="61">
        <f t="shared" si="1312"/>
        <v>271.95586666666668</v>
      </c>
      <c r="L2769" s="61">
        <f t="shared" si="1313"/>
        <v>100</v>
      </c>
    </row>
    <row r="2770" spans="1:12" ht="15">
      <c r="A2770" s="58" t="s">
        <v>86</v>
      </c>
      <c r="B2770" s="59" t="s">
        <v>1074</v>
      </c>
      <c r="C2770" s="59" t="s">
        <v>95</v>
      </c>
      <c r="D2770" s="59" t="s">
        <v>95</v>
      </c>
      <c r="E2770" s="59" t="s">
        <v>184</v>
      </c>
      <c r="F2770" s="59" t="s">
        <v>87</v>
      </c>
      <c r="G2770" s="61">
        <v>75</v>
      </c>
      <c r="H2770" s="61">
        <v>203.96690000000001</v>
      </c>
      <c r="I2770" s="61">
        <v>203.96690000000001</v>
      </c>
      <c r="J2770" s="61">
        <v>203.96690000000001</v>
      </c>
      <c r="K2770" s="61">
        <f t="shared" si="1312"/>
        <v>271.95586666666668</v>
      </c>
      <c r="L2770" s="61">
        <f t="shared" si="1313"/>
        <v>100</v>
      </c>
    </row>
    <row r="2771" spans="1:12" ht="15">
      <c r="A2771" s="66" t="s">
        <v>0</v>
      </c>
      <c r="B2771" s="67" t="s">
        <v>0</v>
      </c>
      <c r="C2771" s="60" t="s">
        <v>0</v>
      </c>
      <c r="D2771" s="60" t="s">
        <v>0</v>
      </c>
      <c r="E2771" s="60" t="s">
        <v>0</v>
      </c>
      <c r="F2771" s="60" t="s">
        <v>0</v>
      </c>
      <c r="G2771" s="68" t="s">
        <v>0</v>
      </c>
      <c r="H2771" s="68"/>
      <c r="I2771" s="68"/>
      <c r="J2771" s="68"/>
      <c r="K2771" s="68"/>
      <c r="L2771" s="68"/>
    </row>
    <row r="2772" spans="1:12" ht="35.25" customHeight="1">
      <c r="A2772" s="69" t="s">
        <v>1076</v>
      </c>
      <c r="B2772" s="70" t="s">
        <v>1077</v>
      </c>
      <c r="C2772" s="60" t="s">
        <v>0</v>
      </c>
      <c r="D2772" s="60" t="s">
        <v>0</v>
      </c>
      <c r="E2772" s="60" t="s">
        <v>0</v>
      </c>
      <c r="F2772" s="60" t="s">
        <v>0</v>
      </c>
      <c r="G2772" s="71">
        <v>91991.6</v>
      </c>
      <c r="H2772" s="71">
        <f>H2773</f>
        <v>91991.574999999997</v>
      </c>
      <c r="I2772" s="71">
        <f t="shared" ref="I2772:J2772" si="1316">I2773</f>
        <v>91991.574999999997</v>
      </c>
      <c r="J2772" s="71">
        <f t="shared" si="1316"/>
        <v>91729.981469999999</v>
      </c>
      <c r="K2772" s="71">
        <f t="shared" si="1312"/>
        <v>99.715606066206036</v>
      </c>
      <c r="L2772" s="71">
        <f t="shared" si="1313"/>
        <v>99.715633165319758</v>
      </c>
    </row>
    <row r="2773" spans="1:12" ht="15">
      <c r="A2773" s="58" t="s">
        <v>1078</v>
      </c>
      <c r="B2773" s="59" t="s">
        <v>1077</v>
      </c>
      <c r="C2773" s="59" t="s">
        <v>51</v>
      </c>
      <c r="D2773" s="60" t="s">
        <v>0</v>
      </c>
      <c r="E2773" s="60" t="s">
        <v>0</v>
      </c>
      <c r="F2773" s="60" t="s">
        <v>0</v>
      </c>
      <c r="G2773" s="61">
        <v>91991.6</v>
      </c>
      <c r="H2773" s="61">
        <f>H2774+H2788</f>
        <v>91991.574999999997</v>
      </c>
      <c r="I2773" s="61">
        <f t="shared" ref="I2773:J2773" si="1317">I2774+I2788</f>
        <v>91991.574999999997</v>
      </c>
      <c r="J2773" s="61">
        <f t="shared" si="1317"/>
        <v>91729.981469999999</v>
      </c>
      <c r="K2773" s="61">
        <f t="shared" si="1312"/>
        <v>99.715606066206036</v>
      </c>
      <c r="L2773" s="61">
        <f t="shared" si="1313"/>
        <v>99.715633165319758</v>
      </c>
    </row>
    <row r="2774" spans="1:12" ht="15">
      <c r="A2774" s="58" t="s">
        <v>1079</v>
      </c>
      <c r="B2774" s="59" t="s">
        <v>1077</v>
      </c>
      <c r="C2774" s="59" t="s">
        <v>51</v>
      </c>
      <c r="D2774" s="59" t="s">
        <v>106</v>
      </c>
      <c r="E2774" s="60" t="s">
        <v>0</v>
      </c>
      <c r="F2774" s="60" t="s">
        <v>0</v>
      </c>
      <c r="G2774" s="61">
        <v>45783.7</v>
      </c>
      <c r="H2774" s="61">
        <f>H2775+H2779+H2784</f>
        <v>45783.7</v>
      </c>
      <c r="I2774" s="61">
        <f t="shared" ref="I2774:J2774" si="1318">I2775+I2779+I2784</f>
        <v>45783.7</v>
      </c>
      <c r="J2774" s="61">
        <f t="shared" si="1318"/>
        <v>45783.7</v>
      </c>
      <c r="K2774" s="61">
        <f t="shared" si="1312"/>
        <v>100</v>
      </c>
      <c r="L2774" s="61">
        <f t="shared" si="1313"/>
        <v>100</v>
      </c>
    </row>
    <row r="2775" spans="1:12" ht="30">
      <c r="A2775" s="58" t="s">
        <v>1059</v>
      </c>
      <c r="B2775" s="59" t="s">
        <v>1077</v>
      </c>
      <c r="C2775" s="59" t="s">
        <v>51</v>
      </c>
      <c r="D2775" s="59" t="s">
        <v>106</v>
      </c>
      <c r="E2775" s="59" t="s">
        <v>1060</v>
      </c>
      <c r="F2775" s="60" t="s">
        <v>0</v>
      </c>
      <c r="G2775" s="61">
        <v>2006</v>
      </c>
      <c r="H2775" s="61">
        <f>H2776</f>
        <v>2006</v>
      </c>
      <c r="I2775" s="61">
        <f t="shared" ref="I2775:J2777" si="1319">I2776</f>
        <v>2006</v>
      </c>
      <c r="J2775" s="61">
        <f t="shared" si="1319"/>
        <v>2006</v>
      </c>
      <c r="K2775" s="61">
        <f t="shared" si="1312"/>
        <v>100</v>
      </c>
      <c r="L2775" s="61">
        <f t="shared" si="1313"/>
        <v>100</v>
      </c>
    </row>
    <row r="2776" spans="1:12" ht="30">
      <c r="A2776" s="58" t="s">
        <v>76</v>
      </c>
      <c r="B2776" s="59" t="s">
        <v>1077</v>
      </c>
      <c r="C2776" s="59" t="s">
        <v>51</v>
      </c>
      <c r="D2776" s="59" t="s">
        <v>106</v>
      </c>
      <c r="E2776" s="59" t="s">
        <v>1064</v>
      </c>
      <c r="F2776" s="60" t="s">
        <v>0</v>
      </c>
      <c r="G2776" s="61">
        <v>2006</v>
      </c>
      <c r="H2776" s="61">
        <f>H2777</f>
        <v>2006</v>
      </c>
      <c r="I2776" s="61">
        <f t="shared" si="1319"/>
        <v>2006</v>
      </c>
      <c r="J2776" s="61">
        <f t="shared" si="1319"/>
        <v>2006</v>
      </c>
      <c r="K2776" s="61">
        <f t="shared" si="1312"/>
        <v>100</v>
      </c>
      <c r="L2776" s="61">
        <f t="shared" si="1313"/>
        <v>100</v>
      </c>
    </row>
    <row r="2777" spans="1:12" ht="30">
      <c r="A2777" s="58" t="s">
        <v>82</v>
      </c>
      <c r="B2777" s="59" t="s">
        <v>1077</v>
      </c>
      <c r="C2777" s="59" t="s">
        <v>51</v>
      </c>
      <c r="D2777" s="59" t="s">
        <v>106</v>
      </c>
      <c r="E2777" s="59" t="s">
        <v>1064</v>
      </c>
      <c r="F2777" s="59" t="s">
        <v>83</v>
      </c>
      <c r="G2777" s="61">
        <v>2006</v>
      </c>
      <c r="H2777" s="61">
        <f>H2778</f>
        <v>2006</v>
      </c>
      <c r="I2777" s="61">
        <f t="shared" si="1319"/>
        <v>2006</v>
      </c>
      <c r="J2777" s="61">
        <f t="shared" si="1319"/>
        <v>2006</v>
      </c>
      <c r="K2777" s="61">
        <f t="shared" si="1312"/>
        <v>100</v>
      </c>
      <c r="L2777" s="61">
        <f t="shared" si="1313"/>
        <v>100</v>
      </c>
    </row>
    <row r="2778" spans="1:12" ht="15">
      <c r="A2778" s="58" t="s">
        <v>84</v>
      </c>
      <c r="B2778" s="59" t="s">
        <v>1077</v>
      </c>
      <c r="C2778" s="59" t="s">
        <v>51</v>
      </c>
      <c r="D2778" s="59" t="s">
        <v>106</v>
      </c>
      <c r="E2778" s="59" t="s">
        <v>1064</v>
      </c>
      <c r="F2778" s="59" t="s">
        <v>85</v>
      </c>
      <c r="G2778" s="61">
        <v>2006</v>
      </c>
      <c r="H2778" s="61">
        <v>2006</v>
      </c>
      <c r="I2778" s="61">
        <v>2006</v>
      </c>
      <c r="J2778" s="61">
        <v>2006</v>
      </c>
      <c r="K2778" s="61">
        <f t="shared" si="1312"/>
        <v>100</v>
      </c>
      <c r="L2778" s="61">
        <f t="shared" si="1313"/>
        <v>100</v>
      </c>
    </row>
    <row r="2779" spans="1:12" ht="45">
      <c r="A2779" s="58" t="s">
        <v>396</v>
      </c>
      <c r="B2779" s="59" t="s">
        <v>1077</v>
      </c>
      <c r="C2779" s="59" t="s">
        <v>51</v>
      </c>
      <c r="D2779" s="59" t="s">
        <v>106</v>
      </c>
      <c r="E2779" s="59" t="s">
        <v>397</v>
      </c>
      <c r="F2779" s="60" t="s">
        <v>0</v>
      </c>
      <c r="G2779" s="61">
        <v>42257.7</v>
      </c>
      <c r="H2779" s="61">
        <f>H2780</f>
        <v>42257.7</v>
      </c>
      <c r="I2779" s="61">
        <f t="shared" ref="I2779:J2782" si="1320">I2780</f>
        <v>42257.7</v>
      </c>
      <c r="J2779" s="61">
        <f t="shared" si="1320"/>
        <v>42257.7</v>
      </c>
      <c r="K2779" s="61">
        <f t="shared" si="1312"/>
        <v>100</v>
      </c>
      <c r="L2779" s="61">
        <f t="shared" si="1313"/>
        <v>100</v>
      </c>
    </row>
    <row r="2780" spans="1:12" ht="45">
      <c r="A2780" s="58" t="s">
        <v>1080</v>
      </c>
      <c r="B2780" s="59" t="s">
        <v>1077</v>
      </c>
      <c r="C2780" s="59" t="s">
        <v>51</v>
      </c>
      <c r="D2780" s="59" t="s">
        <v>106</v>
      </c>
      <c r="E2780" s="59" t="s">
        <v>1081</v>
      </c>
      <c r="F2780" s="60" t="s">
        <v>0</v>
      </c>
      <c r="G2780" s="61">
        <v>42257.7</v>
      </c>
      <c r="H2780" s="61">
        <f>H2781</f>
        <v>42257.7</v>
      </c>
      <c r="I2780" s="61">
        <f t="shared" si="1320"/>
        <v>42257.7</v>
      </c>
      <c r="J2780" s="61">
        <f t="shared" si="1320"/>
        <v>42257.7</v>
      </c>
      <c r="K2780" s="61">
        <f t="shared" si="1312"/>
        <v>100</v>
      </c>
      <c r="L2780" s="61">
        <f t="shared" si="1313"/>
        <v>100</v>
      </c>
    </row>
    <row r="2781" spans="1:12" ht="30">
      <c r="A2781" s="58" t="s">
        <v>76</v>
      </c>
      <c r="B2781" s="59" t="s">
        <v>1077</v>
      </c>
      <c r="C2781" s="59" t="s">
        <v>51</v>
      </c>
      <c r="D2781" s="59" t="s">
        <v>106</v>
      </c>
      <c r="E2781" s="59" t="s">
        <v>1082</v>
      </c>
      <c r="F2781" s="60" t="s">
        <v>0</v>
      </c>
      <c r="G2781" s="61">
        <v>42257.7</v>
      </c>
      <c r="H2781" s="61">
        <f>H2782</f>
        <v>42257.7</v>
      </c>
      <c r="I2781" s="61">
        <f t="shared" si="1320"/>
        <v>42257.7</v>
      </c>
      <c r="J2781" s="61">
        <f t="shared" si="1320"/>
        <v>42257.7</v>
      </c>
      <c r="K2781" s="61">
        <f t="shared" si="1312"/>
        <v>100</v>
      </c>
      <c r="L2781" s="61">
        <f t="shared" si="1313"/>
        <v>100</v>
      </c>
    </row>
    <row r="2782" spans="1:12" ht="30">
      <c r="A2782" s="58" t="s">
        <v>82</v>
      </c>
      <c r="B2782" s="59" t="s">
        <v>1077</v>
      </c>
      <c r="C2782" s="59" t="s">
        <v>51</v>
      </c>
      <c r="D2782" s="59" t="s">
        <v>106</v>
      </c>
      <c r="E2782" s="59" t="s">
        <v>1082</v>
      </c>
      <c r="F2782" s="59" t="s">
        <v>83</v>
      </c>
      <c r="G2782" s="61">
        <v>42257.7</v>
      </c>
      <c r="H2782" s="61">
        <f>H2783</f>
        <v>42257.7</v>
      </c>
      <c r="I2782" s="61">
        <f t="shared" si="1320"/>
        <v>42257.7</v>
      </c>
      <c r="J2782" s="61">
        <f t="shared" si="1320"/>
        <v>42257.7</v>
      </c>
      <c r="K2782" s="61">
        <f t="shared" si="1312"/>
        <v>100</v>
      </c>
      <c r="L2782" s="61">
        <f t="shared" si="1313"/>
        <v>100</v>
      </c>
    </row>
    <row r="2783" spans="1:12" ht="15">
      <c r="A2783" s="58" t="s">
        <v>84</v>
      </c>
      <c r="B2783" s="59" t="s">
        <v>1077</v>
      </c>
      <c r="C2783" s="59" t="s">
        <v>51</v>
      </c>
      <c r="D2783" s="59" t="s">
        <v>106</v>
      </c>
      <c r="E2783" s="59" t="s">
        <v>1082</v>
      </c>
      <c r="F2783" s="59" t="s">
        <v>85</v>
      </c>
      <c r="G2783" s="61">
        <v>42257.7</v>
      </c>
      <c r="H2783" s="61">
        <v>42257.7</v>
      </c>
      <c r="I2783" s="61">
        <v>42257.7</v>
      </c>
      <c r="J2783" s="61">
        <v>42257.7</v>
      </c>
      <c r="K2783" s="61">
        <f t="shared" si="1312"/>
        <v>100</v>
      </c>
      <c r="L2783" s="61">
        <f t="shared" si="1313"/>
        <v>100</v>
      </c>
    </row>
    <row r="2784" spans="1:12" ht="45">
      <c r="A2784" s="58" t="s">
        <v>387</v>
      </c>
      <c r="B2784" s="59" t="s">
        <v>1077</v>
      </c>
      <c r="C2784" s="59" t="s">
        <v>51</v>
      </c>
      <c r="D2784" s="59" t="s">
        <v>106</v>
      </c>
      <c r="E2784" s="59" t="s">
        <v>388</v>
      </c>
      <c r="F2784" s="60" t="s">
        <v>0</v>
      </c>
      <c r="G2784" s="61">
        <v>1520</v>
      </c>
      <c r="H2784" s="61">
        <f>H2785</f>
        <v>1520</v>
      </c>
      <c r="I2784" s="61">
        <f t="shared" ref="I2784:J2786" si="1321">I2785</f>
        <v>1520</v>
      </c>
      <c r="J2784" s="61">
        <f t="shared" si="1321"/>
        <v>1520</v>
      </c>
      <c r="K2784" s="61">
        <f t="shared" si="1312"/>
        <v>100</v>
      </c>
      <c r="L2784" s="61">
        <f t="shared" si="1313"/>
        <v>100</v>
      </c>
    </row>
    <row r="2785" spans="1:12" ht="30">
      <c r="A2785" s="58" t="s">
        <v>76</v>
      </c>
      <c r="B2785" s="59" t="s">
        <v>1077</v>
      </c>
      <c r="C2785" s="59" t="s">
        <v>51</v>
      </c>
      <c r="D2785" s="59" t="s">
        <v>106</v>
      </c>
      <c r="E2785" s="59" t="s">
        <v>389</v>
      </c>
      <c r="F2785" s="60" t="s">
        <v>0</v>
      </c>
      <c r="G2785" s="61">
        <v>1520</v>
      </c>
      <c r="H2785" s="61">
        <f>H2786</f>
        <v>1520</v>
      </c>
      <c r="I2785" s="61">
        <f t="shared" si="1321"/>
        <v>1520</v>
      </c>
      <c r="J2785" s="61">
        <f t="shared" si="1321"/>
        <v>1520</v>
      </c>
      <c r="K2785" s="61">
        <f t="shared" si="1312"/>
        <v>100</v>
      </c>
      <c r="L2785" s="61">
        <f t="shared" si="1313"/>
        <v>100</v>
      </c>
    </row>
    <row r="2786" spans="1:12" ht="30">
      <c r="A2786" s="58" t="s">
        <v>82</v>
      </c>
      <c r="B2786" s="59" t="s">
        <v>1077</v>
      </c>
      <c r="C2786" s="59" t="s">
        <v>51</v>
      </c>
      <c r="D2786" s="59" t="s">
        <v>106</v>
      </c>
      <c r="E2786" s="59" t="s">
        <v>389</v>
      </c>
      <c r="F2786" s="59" t="s">
        <v>83</v>
      </c>
      <c r="G2786" s="61">
        <v>1520</v>
      </c>
      <c r="H2786" s="61">
        <f>H2787</f>
        <v>1520</v>
      </c>
      <c r="I2786" s="61">
        <f t="shared" si="1321"/>
        <v>1520</v>
      </c>
      <c r="J2786" s="61">
        <f t="shared" si="1321"/>
        <v>1520</v>
      </c>
      <c r="K2786" s="61">
        <f t="shared" si="1312"/>
        <v>100</v>
      </c>
      <c r="L2786" s="61">
        <f t="shared" si="1313"/>
        <v>100</v>
      </c>
    </row>
    <row r="2787" spans="1:12" ht="15">
      <c r="A2787" s="58" t="s">
        <v>84</v>
      </c>
      <c r="B2787" s="59" t="s">
        <v>1077</v>
      </c>
      <c r="C2787" s="59" t="s">
        <v>51</v>
      </c>
      <c r="D2787" s="59" t="s">
        <v>106</v>
      </c>
      <c r="E2787" s="59" t="s">
        <v>389</v>
      </c>
      <c r="F2787" s="59" t="s">
        <v>85</v>
      </c>
      <c r="G2787" s="61">
        <v>1520</v>
      </c>
      <c r="H2787" s="61">
        <v>1520</v>
      </c>
      <c r="I2787" s="61">
        <v>1520</v>
      </c>
      <c r="J2787" s="61">
        <v>1520</v>
      </c>
      <c r="K2787" s="61">
        <f t="shared" si="1312"/>
        <v>100</v>
      </c>
      <c r="L2787" s="61">
        <f t="shared" si="1313"/>
        <v>100</v>
      </c>
    </row>
    <row r="2788" spans="1:12" ht="15">
      <c r="A2788" s="58" t="s">
        <v>1083</v>
      </c>
      <c r="B2788" s="59" t="s">
        <v>1077</v>
      </c>
      <c r="C2788" s="59" t="s">
        <v>51</v>
      </c>
      <c r="D2788" s="59" t="s">
        <v>19</v>
      </c>
      <c r="E2788" s="60" t="s">
        <v>0</v>
      </c>
      <c r="F2788" s="60" t="s">
        <v>0</v>
      </c>
      <c r="G2788" s="61">
        <v>46207.9</v>
      </c>
      <c r="H2788" s="61">
        <f>H2789+H2797+H2802</f>
        <v>46207.875</v>
      </c>
      <c r="I2788" s="61">
        <f t="shared" ref="I2788:J2788" si="1322">I2789+I2797+I2802</f>
        <v>46207.875</v>
      </c>
      <c r="J2788" s="61">
        <f t="shared" si="1322"/>
        <v>45946.281470000002</v>
      </c>
      <c r="K2788" s="61">
        <f t="shared" si="1312"/>
        <v>99.433822939367516</v>
      </c>
      <c r="L2788" s="61">
        <f t="shared" si="1313"/>
        <v>99.433876736378807</v>
      </c>
    </row>
    <row r="2789" spans="1:12" ht="37.5" customHeight="1">
      <c r="A2789" s="58" t="s">
        <v>300</v>
      </c>
      <c r="B2789" s="59" t="s">
        <v>1077</v>
      </c>
      <c r="C2789" s="59" t="s">
        <v>51</v>
      </c>
      <c r="D2789" s="59" t="s">
        <v>19</v>
      </c>
      <c r="E2789" s="59" t="s">
        <v>301</v>
      </c>
      <c r="F2789" s="60" t="s">
        <v>0</v>
      </c>
      <c r="G2789" s="61">
        <v>956</v>
      </c>
      <c r="H2789" s="61">
        <f>H2790</f>
        <v>956</v>
      </c>
      <c r="I2789" s="61">
        <f t="shared" ref="I2789:J2792" si="1323">I2790</f>
        <v>956</v>
      </c>
      <c r="J2789" s="61">
        <f t="shared" si="1323"/>
        <v>956</v>
      </c>
      <c r="K2789" s="61">
        <f t="shared" si="1312"/>
        <v>100</v>
      </c>
      <c r="L2789" s="61">
        <f t="shared" si="1313"/>
        <v>100</v>
      </c>
    </row>
    <row r="2790" spans="1:12" ht="15">
      <c r="A2790" s="58" t="s">
        <v>302</v>
      </c>
      <c r="B2790" s="59" t="s">
        <v>1077</v>
      </c>
      <c r="C2790" s="59" t="s">
        <v>51</v>
      </c>
      <c r="D2790" s="59" t="s">
        <v>19</v>
      </c>
      <c r="E2790" s="59" t="s">
        <v>303</v>
      </c>
      <c r="F2790" s="60" t="s">
        <v>0</v>
      </c>
      <c r="G2790" s="61">
        <v>956</v>
      </c>
      <c r="H2790" s="61">
        <f>H2791+H2794</f>
        <v>956</v>
      </c>
      <c r="I2790" s="61">
        <f t="shared" ref="I2790:J2790" si="1324">I2791+I2794</f>
        <v>956</v>
      </c>
      <c r="J2790" s="61">
        <f t="shared" si="1324"/>
        <v>956</v>
      </c>
      <c r="K2790" s="61">
        <f t="shared" si="1312"/>
        <v>100</v>
      </c>
      <c r="L2790" s="61">
        <f t="shared" si="1313"/>
        <v>100</v>
      </c>
    </row>
    <row r="2791" spans="1:12" ht="15">
      <c r="A2791" s="58" t="s">
        <v>1084</v>
      </c>
      <c r="B2791" s="59" t="s">
        <v>1077</v>
      </c>
      <c r="C2791" s="59" t="s">
        <v>51</v>
      </c>
      <c r="D2791" s="59" t="s">
        <v>19</v>
      </c>
      <c r="E2791" s="59" t="s">
        <v>1085</v>
      </c>
      <c r="F2791" s="60" t="s">
        <v>0</v>
      </c>
      <c r="G2791" s="61">
        <v>956</v>
      </c>
      <c r="H2791" s="61">
        <f>H2792</f>
        <v>0</v>
      </c>
      <c r="I2791" s="61">
        <f t="shared" si="1323"/>
        <v>0</v>
      </c>
      <c r="J2791" s="61">
        <f t="shared" si="1323"/>
        <v>0</v>
      </c>
      <c r="K2791" s="61">
        <f t="shared" si="1312"/>
        <v>0</v>
      </c>
      <c r="L2791" s="61">
        <v>0</v>
      </c>
    </row>
    <row r="2792" spans="1:12" ht="30">
      <c r="A2792" s="58" t="s">
        <v>64</v>
      </c>
      <c r="B2792" s="59" t="s">
        <v>1077</v>
      </c>
      <c r="C2792" s="59" t="s">
        <v>51</v>
      </c>
      <c r="D2792" s="59" t="s">
        <v>19</v>
      </c>
      <c r="E2792" s="59" t="s">
        <v>1085</v>
      </c>
      <c r="F2792" s="59" t="s">
        <v>65</v>
      </c>
      <c r="G2792" s="61">
        <v>956</v>
      </c>
      <c r="H2792" s="61">
        <f>H2793</f>
        <v>0</v>
      </c>
      <c r="I2792" s="61">
        <f t="shared" si="1323"/>
        <v>0</v>
      </c>
      <c r="J2792" s="61">
        <f t="shared" si="1323"/>
        <v>0</v>
      </c>
      <c r="K2792" s="61">
        <f t="shared" si="1312"/>
        <v>0</v>
      </c>
      <c r="L2792" s="61">
        <v>0</v>
      </c>
    </row>
    <row r="2793" spans="1:12" ht="30">
      <c r="A2793" s="58" t="s">
        <v>66</v>
      </c>
      <c r="B2793" s="59" t="s">
        <v>1077</v>
      </c>
      <c r="C2793" s="59" t="s">
        <v>51</v>
      </c>
      <c r="D2793" s="59" t="s">
        <v>19</v>
      </c>
      <c r="E2793" s="59" t="s">
        <v>1085</v>
      </c>
      <c r="F2793" s="59" t="s">
        <v>67</v>
      </c>
      <c r="G2793" s="61">
        <v>956</v>
      </c>
      <c r="H2793" s="61">
        <v>0</v>
      </c>
      <c r="I2793" s="61">
        <v>0</v>
      </c>
      <c r="J2793" s="61">
        <v>0</v>
      </c>
      <c r="K2793" s="61">
        <f t="shared" si="1312"/>
        <v>0</v>
      </c>
      <c r="L2793" s="61">
        <v>0</v>
      </c>
    </row>
    <row r="2794" spans="1:12" s="27" customFormat="1" ht="31.5" customHeight="1">
      <c r="A2794" s="58" t="s">
        <v>369</v>
      </c>
      <c r="B2794" s="59" t="s">
        <v>1077</v>
      </c>
      <c r="C2794" s="59" t="s">
        <v>51</v>
      </c>
      <c r="D2794" s="59" t="s">
        <v>19</v>
      </c>
      <c r="E2794" s="59" t="s">
        <v>370</v>
      </c>
      <c r="F2794" s="59"/>
      <c r="G2794" s="61"/>
      <c r="H2794" s="61">
        <f>H2795</f>
        <v>956</v>
      </c>
      <c r="I2794" s="61">
        <f t="shared" ref="I2794:J2795" si="1325">I2795</f>
        <v>956</v>
      </c>
      <c r="J2794" s="61">
        <f t="shared" si="1325"/>
        <v>956</v>
      </c>
      <c r="K2794" s="61">
        <v>0</v>
      </c>
      <c r="L2794" s="61">
        <f t="shared" si="1313"/>
        <v>100</v>
      </c>
    </row>
    <row r="2795" spans="1:12" s="27" customFormat="1" ht="30">
      <c r="A2795" s="58" t="s">
        <v>64</v>
      </c>
      <c r="B2795" s="59" t="s">
        <v>1077</v>
      </c>
      <c r="C2795" s="59" t="s">
        <v>51</v>
      </c>
      <c r="D2795" s="59" t="s">
        <v>19</v>
      </c>
      <c r="E2795" s="59" t="s">
        <v>370</v>
      </c>
      <c r="F2795" s="59" t="s">
        <v>65</v>
      </c>
      <c r="G2795" s="61"/>
      <c r="H2795" s="61">
        <f>H2796</f>
        <v>956</v>
      </c>
      <c r="I2795" s="61">
        <f t="shared" si="1325"/>
        <v>956</v>
      </c>
      <c r="J2795" s="61">
        <f t="shared" si="1325"/>
        <v>956</v>
      </c>
      <c r="K2795" s="61">
        <v>0</v>
      </c>
      <c r="L2795" s="61">
        <f t="shared" si="1313"/>
        <v>100</v>
      </c>
    </row>
    <row r="2796" spans="1:12" s="27" customFormat="1" ht="30">
      <c r="A2796" s="58" t="s">
        <v>66</v>
      </c>
      <c r="B2796" s="59" t="s">
        <v>1077</v>
      </c>
      <c r="C2796" s="59" t="s">
        <v>51</v>
      </c>
      <c r="D2796" s="59" t="s">
        <v>19</v>
      </c>
      <c r="E2796" s="59" t="s">
        <v>370</v>
      </c>
      <c r="F2796" s="59" t="s">
        <v>67</v>
      </c>
      <c r="G2796" s="61"/>
      <c r="H2796" s="61">
        <v>956</v>
      </c>
      <c r="I2796" s="61">
        <v>956</v>
      </c>
      <c r="J2796" s="61">
        <v>956</v>
      </c>
      <c r="K2796" s="61">
        <v>0</v>
      </c>
      <c r="L2796" s="61">
        <f t="shared" si="1313"/>
        <v>100</v>
      </c>
    </row>
    <row r="2797" spans="1:12" ht="90">
      <c r="A2797" s="58" t="s">
        <v>88</v>
      </c>
      <c r="B2797" s="59" t="s">
        <v>1077</v>
      </c>
      <c r="C2797" s="59" t="s">
        <v>51</v>
      </c>
      <c r="D2797" s="59" t="s">
        <v>19</v>
      </c>
      <c r="E2797" s="59" t="s">
        <v>89</v>
      </c>
      <c r="F2797" s="60" t="s">
        <v>0</v>
      </c>
      <c r="G2797" s="61">
        <v>1233</v>
      </c>
      <c r="H2797" s="61">
        <f>H2798</f>
        <v>1233</v>
      </c>
      <c r="I2797" s="61">
        <f t="shared" ref="I2797:J2800" si="1326">I2798</f>
        <v>1233</v>
      </c>
      <c r="J2797" s="61">
        <f t="shared" si="1326"/>
        <v>1233</v>
      </c>
      <c r="K2797" s="61">
        <f t="shared" si="1312"/>
        <v>100</v>
      </c>
      <c r="L2797" s="61">
        <f t="shared" si="1313"/>
        <v>100</v>
      </c>
    </row>
    <row r="2798" spans="1:12" ht="30">
      <c r="A2798" s="58" t="s">
        <v>90</v>
      </c>
      <c r="B2798" s="59" t="s">
        <v>1077</v>
      </c>
      <c r="C2798" s="59" t="s">
        <v>51</v>
      </c>
      <c r="D2798" s="59" t="s">
        <v>19</v>
      </c>
      <c r="E2798" s="59" t="s">
        <v>91</v>
      </c>
      <c r="F2798" s="60" t="s">
        <v>0</v>
      </c>
      <c r="G2798" s="61">
        <v>1233</v>
      </c>
      <c r="H2798" s="61">
        <f>H2799</f>
        <v>1233</v>
      </c>
      <c r="I2798" s="61">
        <f t="shared" si="1326"/>
        <v>1233</v>
      </c>
      <c r="J2798" s="61">
        <f t="shared" si="1326"/>
        <v>1233</v>
      </c>
      <c r="K2798" s="61">
        <f t="shared" si="1312"/>
        <v>100</v>
      </c>
      <c r="L2798" s="61">
        <f t="shared" si="1313"/>
        <v>100</v>
      </c>
    </row>
    <row r="2799" spans="1:12" ht="15">
      <c r="A2799" s="58" t="s">
        <v>1084</v>
      </c>
      <c r="B2799" s="59" t="s">
        <v>1077</v>
      </c>
      <c r="C2799" s="59" t="s">
        <v>51</v>
      </c>
      <c r="D2799" s="59" t="s">
        <v>19</v>
      </c>
      <c r="E2799" s="59" t="s">
        <v>1086</v>
      </c>
      <c r="F2799" s="60" t="s">
        <v>0</v>
      </c>
      <c r="G2799" s="61">
        <v>1233</v>
      </c>
      <c r="H2799" s="61">
        <f>H2800</f>
        <v>1233</v>
      </c>
      <c r="I2799" s="61">
        <f t="shared" si="1326"/>
        <v>1233</v>
      </c>
      <c r="J2799" s="61">
        <f t="shared" si="1326"/>
        <v>1233</v>
      </c>
      <c r="K2799" s="61">
        <f t="shared" si="1312"/>
        <v>100</v>
      </c>
      <c r="L2799" s="61">
        <f t="shared" si="1313"/>
        <v>100</v>
      </c>
    </row>
    <row r="2800" spans="1:12" ht="30">
      <c r="A2800" s="58" t="s">
        <v>64</v>
      </c>
      <c r="B2800" s="59" t="s">
        <v>1077</v>
      </c>
      <c r="C2800" s="59" t="s">
        <v>51</v>
      </c>
      <c r="D2800" s="59" t="s">
        <v>19</v>
      </c>
      <c r="E2800" s="59" t="s">
        <v>1086</v>
      </c>
      <c r="F2800" s="59" t="s">
        <v>65</v>
      </c>
      <c r="G2800" s="61">
        <v>1233</v>
      </c>
      <c r="H2800" s="61">
        <f>H2801</f>
        <v>1233</v>
      </c>
      <c r="I2800" s="61">
        <f t="shared" si="1326"/>
        <v>1233</v>
      </c>
      <c r="J2800" s="61">
        <f t="shared" si="1326"/>
        <v>1233</v>
      </c>
      <c r="K2800" s="61">
        <f t="shared" si="1312"/>
        <v>100</v>
      </c>
      <c r="L2800" s="61">
        <f t="shared" si="1313"/>
        <v>100</v>
      </c>
    </row>
    <row r="2801" spans="1:12" ht="30">
      <c r="A2801" s="58" t="s">
        <v>66</v>
      </c>
      <c r="B2801" s="59" t="s">
        <v>1077</v>
      </c>
      <c r="C2801" s="59" t="s">
        <v>51</v>
      </c>
      <c r="D2801" s="59" t="s">
        <v>19</v>
      </c>
      <c r="E2801" s="59" t="s">
        <v>1086</v>
      </c>
      <c r="F2801" s="59" t="s">
        <v>67</v>
      </c>
      <c r="G2801" s="61">
        <v>1233</v>
      </c>
      <c r="H2801" s="61">
        <v>1233</v>
      </c>
      <c r="I2801" s="61">
        <v>1233</v>
      </c>
      <c r="J2801" s="61">
        <v>1233</v>
      </c>
      <c r="K2801" s="61">
        <f t="shared" si="1312"/>
        <v>100</v>
      </c>
      <c r="L2801" s="61">
        <f t="shared" si="1313"/>
        <v>100</v>
      </c>
    </row>
    <row r="2802" spans="1:12" ht="45">
      <c r="A2802" s="58" t="s">
        <v>396</v>
      </c>
      <c r="B2802" s="59" t="s">
        <v>1077</v>
      </c>
      <c r="C2802" s="59" t="s">
        <v>51</v>
      </c>
      <c r="D2802" s="59" t="s">
        <v>19</v>
      </c>
      <c r="E2802" s="59" t="s">
        <v>397</v>
      </c>
      <c r="F2802" s="60" t="s">
        <v>0</v>
      </c>
      <c r="G2802" s="61">
        <v>44018.9</v>
      </c>
      <c r="H2802" s="61">
        <f>H2803+H2811</f>
        <v>44018.875</v>
      </c>
      <c r="I2802" s="61">
        <f t="shared" ref="I2802:J2802" si="1327">I2803+I2811</f>
        <v>44018.875</v>
      </c>
      <c r="J2802" s="61">
        <f t="shared" si="1327"/>
        <v>43757.281470000002</v>
      </c>
      <c r="K2802" s="61">
        <f t="shared" si="1312"/>
        <v>99.405667724545594</v>
      </c>
      <c r="L2802" s="61">
        <f t="shared" si="1313"/>
        <v>99.405724180820158</v>
      </c>
    </row>
    <row r="2803" spans="1:12" ht="45">
      <c r="A2803" s="58" t="s">
        <v>1080</v>
      </c>
      <c r="B2803" s="59" t="s">
        <v>1077</v>
      </c>
      <c r="C2803" s="59" t="s">
        <v>51</v>
      </c>
      <c r="D2803" s="59" t="s">
        <v>19</v>
      </c>
      <c r="E2803" s="59" t="s">
        <v>1081</v>
      </c>
      <c r="F2803" s="60" t="s">
        <v>0</v>
      </c>
      <c r="G2803" s="61">
        <v>44018.9</v>
      </c>
      <c r="H2803" s="61">
        <f>H2804</f>
        <v>20804.7</v>
      </c>
      <c r="I2803" s="61">
        <f t="shared" ref="I2803:J2803" si="1328">I2804</f>
        <v>20804.7</v>
      </c>
      <c r="J2803" s="61">
        <f t="shared" si="1328"/>
        <v>20798.366470000001</v>
      </c>
      <c r="K2803" s="61">
        <f t="shared" si="1312"/>
        <v>47.24871923196627</v>
      </c>
      <c r="L2803" s="61">
        <f t="shared" si="1313"/>
        <v>99.969557215436893</v>
      </c>
    </row>
    <row r="2804" spans="1:12" ht="30">
      <c r="A2804" s="58" t="s">
        <v>58</v>
      </c>
      <c r="B2804" s="59" t="s">
        <v>1077</v>
      </c>
      <c r="C2804" s="59" t="s">
        <v>51</v>
      </c>
      <c r="D2804" s="59" t="s">
        <v>19</v>
      </c>
      <c r="E2804" s="59" t="s">
        <v>1087</v>
      </c>
      <c r="F2804" s="60" t="s">
        <v>0</v>
      </c>
      <c r="G2804" s="61">
        <v>20804.7</v>
      </c>
      <c r="H2804" s="61">
        <f>H2805+H2807+H2809</f>
        <v>20804.7</v>
      </c>
      <c r="I2804" s="61">
        <f t="shared" ref="I2804:J2804" si="1329">I2805+I2807+I2809</f>
        <v>20804.7</v>
      </c>
      <c r="J2804" s="61">
        <f t="shared" si="1329"/>
        <v>20798.366470000001</v>
      </c>
      <c r="K2804" s="61">
        <f t="shared" si="1312"/>
        <v>99.969557215436893</v>
      </c>
      <c r="L2804" s="61">
        <f t="shared" si="1313"/>
        <v>99.969557215436893</v>
      </c>
    </row>
    <row r="2805" spans="1:12" ht="60">
      <c r="A2805" s="58" t="s">
        <v>60</v>
      </c>
      <c r="B2805" s="59" t="s">
        <v>1077</v>
      </c>
      <c r="C2805" s="59" t="s">
        <v>51</v>
      </c>
      <c r="D2805" s="59" t="s">
        <v>19</v>
      </c>
      <c r="E2805" s="59" t="s">
        <v>1087</v>
      </c>
      <c r="F2805" s="59" t="s">
        <v>61</v>
      </c>
      <c r="G2805" s="61">
        <v>19857.5</v>
      </c>
      <c r="H2805" s="61">
        <f>H2806</f>
        <v>19857.5</v>
      </c>
      <c r="I2805" s="61">
        <f t="shared" ref="I2805:J2805" si="1330">I2806</f>
        <v>19857.5</v>
      </c>
      <c r="J2805" s="61">
        <f t="shared" si="1330"/>
        <v>19853.892610000003</v>
      </c>
      <c r="K2805" s="61">
        <f t="shared" si="1312"/>
        <v>99.981833614503344</v>
      </c>
      <c r="L2805" s="61">
        <f t="shared" si="1313"/>
        <v>99.981833614503344</v>
      </c>
    </row>
    <row r="2806" spans="1:12" ht="30">
      <c r="A2806" s="58" t="s">
        <v>62</v>
      </c>
      <c r="B2806" s="59" t="s">
        <v>1077</v>
      </c>
      <c r="C2806" s="59" t="s">
        <v>51</v>
      </c>
      <c r="D2806" s="59" t="s">
        <v>19</v>
      </c>
      <c r="E2806" s="59" t="s">
        <v>1087</v>
      </c>
      <c r="F2806" s="59" t="s">
        <v>63</v>
      </c>
      <c r="G2806" s="61">
        <v>19857.5</v>
      </c>
      <c r="H2806" s="61">
        <f>14963.5+653+4241</f>
        <v>19857.5</v>
      </c>
      <c r="I2806" s="61">
        <f>14963.5+653+4241</f>
        <v>19857.5</v>
      </c>
      <c r="J2806" s="61">
        <f>14963.49778+651.4006+4238.99423</f>
        <v>19853.892610000003</v>
      </c>
      <c r="K2806" s="61">
        <f t="shared" si="1312"/>
        <v>99.981833614503344</v>
      </c>
      <c r="L2806" s="61">
        <f t="shared" si="1313"/>
        <v>99.981833614503344</v>
      </c>
    </row>
    <row r="2807" spans="1:12" ht="30">
      <c r="A2807" s="58" t="s">
        <v>64</v>
      </c>
      <c r="B2807" s="59" t="s">
        <v>1077</v>
      </c>
      <c r="C2807" s="59" t="s">
        <v>51</v>
      </c>
      <c r="D2807" s="59" t="s">
        <v>19</v>
      </c>
      <c r="E2807" s="59" t="s">
        <v>1087</v>
      </c>
      <c r="F2807" s="59" t="s">
        <v>65</v>
      </c>
      <c r="G2807" s="61">
        <v>945.2</v>
      </c>
      <c r="H2807" s="61">
        <f>H2808</f>
        <v>945.2</v>
      </c>
      <c r="I2807" s="61">
        <f t="shared" ref="I2807:J2807" si="1331">I2808</f>
        <v>945.2</v>
      </c>
      <c r="J2807" s="61">
        <f t="shared" si="1331"/>
        <v>944.47385999999995</v>
      </c>
      <c r="K2807" s="61">
        <f t="shared" si="1312"/>
        <v>99.923176047397362</v>
      </c>
      <c r="L2807" s="61">
        <f t="shared" si="1313"/>
        <v>99.923176047397362</v>
      </c>
    </row>
    <row r="2808" spans="1:12" ht="30">
      <c r="A2808" s="58" t="s">
        <v>66</v>
      </c>
      <c r="B2808" s="59" t="s">
        <v>1077</v>
      </c>
      <c r="C2808" s="59" t="s">
        <v>51</v>
      </c>
      <c r="D2808" s="59" t="s">
        <v>19</v>
      </c>
      <c r="E2808" s="59" t="s">
        <v>1087</v>
      </c>
      <c r="F2808" s="59" t="s">
        <v>67</v>
      </c>
      <c r="G2808" s="61">
        <v>945.2</v>
      </c>
      <c r="H2808" s="61">
        <v>945.2</v>
      </c>
      <c r="I2808" s="61">
        <v>945.2</v>
      </c>
      <c r="J2808" s="61">
        <v>944.47385999999995</v>
      </c>
      <c r="K2808" s="61">
        <f t="shared" si="1312"/>
        <v>99.923176047397362</v>
      </c>
      <c r="L2808" s="61">
        <f t="shared" si="1313"/>
        <v>99.923176047397362</v>
      </c>
    </row>
    <row r="2809" spans="1:12" ht="15">
      <c r="A2809" s="58" t="s">
        <v>72</v>
      </c>
      <c r="B2809" s="59" t="s">
        <v>1077</v>
      </c>
      <c r="C2809" s="59" t="s">
        <v>51</v>
      </c>
      <c r="D2809" s="59" t="s">
        <v>19</v>
      </c>
      <c r="E2809" s="59" t="s">
        <v>1087</v>
      </c>
      <c r="F2809" s="59" t="s">
        <v>73</v>
      </c>
      <c r="G2809" s="61">
        <v>2</v>
      </c>
      <c r="H2809" s="61">
        <f>H2810</f>
        <v>2</v>
      </c>
      <c r="I2809" s="61">
        <f t="shared" ref="I2809:J2809" si="1332">I2810</f>
        <v>2</v>
      </c>
      <c r="J2809" s="61">
        <f t="shared" si="1332"/>
        <v>0</v>
      </c>
      <c r="K2809" s="61">
        <f t="shared" si="1312"/>
        <v>0</v>
      </c>
      <c r="L2809" s="61">
        <f t="shared" si="1313"/>
        <v>0</v>
      </c>
    </row>
    <row r="2810" spans="1:12" ht="15">
      <c r="A2810" s="58" t="s">
        <v>74</v>
      </c>
      <c r="B2810" s="59" t="s">
        <v>1077</v>
      </c>
      <c r="C2810" s="59" t="s">
        <v>51</v>
      </c>
      <c r="D2810" s="59" t="s">
        <v>19</v>
      </c>
      <c r="E2810" s="59" t="s">
        <v>1087</v>
      </c>
      <c r="F2810" s="59" t="s">
        <v>75</v>
      </c>
      <c r="G2810" s="61">
        <v>2</v>
      </c>
      <c r="H2810" s="61">
        <v>2</v>
      </c>
      <c r="I2810" s="61">
        <v>2</v>
      </c>
      <c r="J2810" s="61">
        <v>0</v>
      </c>
      <c r="K2810" s="61">
        <f t="shared" si="1312"/>
        <v>0</v>
      </c>
      <c r="L2810" s="61">
        <f t="shared" si="1313"/>
        <v>0</v>
      </c>
    </row>
    <row r="2811" spans="1:12" ht="15">
      <c r="A2811" s="58" t="s">
        <v>1084</v>
      </c>
      <c r="B2811" s="59" t="s">
        <v>1077</v>
      </c>
      <c r="C2811" s="59" t="s">
        <v>51</v>
      </c>
      <c r="D2811" s="59" t="s">
        <v>19</v>
      </c>
      <c r="E2811" s="59" t="s">
        <v>1088</v>
      </c>
      <c r="F2811" s="60" t="s">
        <v>0</v>
      </c>
      <c r="G2811" s="61">
        <v>23214.2</v>
      </c>
      <c r="H2811" s="61">
        <f>H2812</f>
        <v>23214.174999999999</v>
      </c>
      <c r="I2811" s="61">
        <f t="shared" ref="I2811:J2812" si="1333">I2812</f>
        <v>23214.174999999999</v>
      </c>
      <c r="J2811" s="61">
        <f t="shared" si="1333"/>
        <v>22958.915000000001</v>
      </c>
      <c r="K2811" s="61">
        <f t="shared" si="1312"/>
        <v>98.900306708824772</v>
      </c>
      <c r="L2811" s="61">
        <f t="shared" si="1313"/>
        <v>98.90041321735535</v>
      </c>
    </row>
    <row r="2812" spans="1:12" ht="30">
      <c r="A2812" s="58" t="s">
        <v>64</v>
      </c>
      <c r="B2812" s="59" t="s">
        <v>1077</v>
      </c>
      <c r="C2812" s="59" t="s">
        <v>51</v>
      </c>
      <c r="D2812" s="59" t="s">
        <v>19</v>
      </c>
      <c r="E2812" s="59" t="s">
        <v>1088</v>
      </c>
      <c r="F2812" s="59" t="s">
        <v>65</v>
      </c>
      <c r="G2812" s="61">
        <v>23214.2</v>
      </c>
      <c r="H2812" s="61">
        <f>H2813</f>
        <v>23214.174999999999</v>
      </c>
      <c r="I2812" s="61">
        <f t="shared" si="1333"/>
        <v>23214.174999999999</v>
      </c>
      <c r="J2812" s="61">
        <f t="shared" si="1333"/>
        <v>22958.915000000001</v>
      </c>
      <c r="K2812" s="61">
        <f t="shared" si="1312"/>
        <v>98.900306708824772</v>
      </c>
      <c r="L2812" s="61">
        <f t="shared" si="1313"/>
        <v>98.90041321735535</v>
      </c>
    </row>
    <row r="2813" spans="1:12" ht="30">
      <c r="A2813" s="58" t="s">
        <v>66</v>
      </c>
      <c r="B2813" s="59" t="s">
        <v>1077</v>
      </c>
      <c r="C2813" s="59" t="s">
        <v>51</v>
      </c>
      <c r="D2813" s="59" t="s">
        <v>19</v>
      </c>
      <c r="E2813" s="59" t="s">
        <v>1088</v>
      </c>
      <c r="F2813" s="59" t="s">
        <v>67</v>
      </c>
      <c r="G2813" s="61">
        <v>23214.2</v>
      </c>
      <c r="H2813" s="61">
        <v>23214.174999999999</v>
      </c>
      <c r="I2813" s="61">
        <v>23214.174999999999</v>
      </c>
      <c r="J2813" s="61">
        <v>22958.915000000001</v>
      </c>
      <c r="K2813" s="61">
        <f t="shared" si="1312"/>
        <v>98.900306708824772</v>
      </c>
      <c r="L2813" s="61">
        <f t="shared" si="1313"/>
        <v>98.90041321735535</v>
      </c>
    </row>
    <row r="2814" spans="1:12" ht="15">
      <c r="A2814" s="66" t="s">
        <v>0</v>
      </c>
      <c r="B2814" s="67" t="s">
        <v>0</v>
      </c>
      <c r="C2814" s="60" t="s">
        <v>0</v>
      </c>
      <c r="D2814" s="60" t="s">
        <v>0</v>
      </c>
      <c r="E2814" s="60" t="s">
        <v>0</v>
      </c>
      <c r="F2814" s="60" t="s">
        <v>0</v>
      </c>
      <c r="G2814" s="68" t="s">
        <v>0</v>
      </c>
      <c r="H2814" s="68"/>
      <c r="I2814" s="68"/>
      <c r="J2814" s="68"/>
      <c r="K2814" s="68"/>
      <c r="L2814" s="68"/>
    </row>
    <row r="2815" spans="1:12" ht="42.75">
      <c r="A2815" s="69" t="s">
        <v>1089</v>
      </c>
      <c r="B2815" s="70" t="s">
        <v>1090</v>
      </c>
      <c r="C2815" s="60" t="s">
        <v>0</v>
      </c>
      <c r="D2815" s="60" t="s">
        <v>0</v>
      </c>
      <c r="E2815" s="60" t="s">
        <v>0</v>
      </c>
      <c r="F2815" s="60" t="s">
        <v>0</v>
      </c>
      <c r="G2815" s="71">
        <v>286055.7</v>
      </c>
      <c r="H2815" s="71">
        <f>H2816</f>
        <v>286055.77156999998</v>
      </c>
      <c r="I2815" s="71">
        <f t="shared" ref="I2815:J2818" si="1334">I2816</f>
        <v>286055.77156999998</v>
      </c>
      <c r="J2815" s="71">
        <f t="shared" si="1334"/>
        <v>286053.39688999997</v>
      </c>
      <c r="K2815" s="71">
        <f t="shared" si="1312"/>
        <v>99.999194873585793</v>
      </c>
      <c r="L2815" s="71">
        <f t="shared" si="1313"/>
        <v>99.999169854190683</v>
      </c>
    </row>
    <row r="2816" spans="1:12" ht="15">
      <c r="A2816" s="58" t="s">
        <v>16</v>
      </c>
      <c r="B2816" s="59" t="s">
        <v>1090</v>
      </c>
      <c r="C2816" s="59" t="s">
        <v>17</v>
      </c>
      <c r="D2816" s="60" t="s">
        <v>0</v>
      </c>
      <c r="E2816" s="60" t="s">
        <v>0</v>
      </c>
      <c r="F2816" s="60" t="s">
        <v>0</v>
      </c>
      <c r="G2816" s="61">
        <v>286055.7</v>
      </c>
      <c r="H2816" s="61">
        <f>H2817</f>
        <v>286055.77156999998</v>
      </c>
      <c r="I2816" s="61">
        <f t="shared" si="1334"/>
        <v>286055.77156999998</v>
      </c>
      <c r="J2816" s="61">
        <f t="shared" si="1334"/>
        <v>286053.39688999997</v>
      </c>
      <c r="K2816" s="61">
        <f t="shared" si="1312"/>
        <v>99.999194873585793</v>
      </c>
      <c r="L2816" s="61">
        <f t="shared" si="1313"/>
        <v>99.999169854190683</v>
      </c>
    </row>
    <row r="2817" spans="1:12" ht="15">
      <c r="A2817" s="58" t="s">
        <v>633</v>
      </c>
      <c r="B2817" s="59" t="s">
        <v>1090</v>
      </c>
      <c r="C2817" s="59" t="s">
        <v>17</v>
      </c>
      <c r="D2817" s="59" t="s">
        <v>95</v>
      </c>
      <c r="E2817" s="60" t="s">
        <v>0</v>
      </c>
      <c r="F2817" s="60" t="s">
        <v>0</v>
      </c>
      <c r="G2817" s="61">
        <v>286055.7</v>
      </c>
      <c r="H2817" s="61">
        <f>H2818</f>
        <v>286055.77156999998</v>
      </c>
      <c r="I2817" s="61">
        <f t="shared" si="1334"/>
        <v>286055.77156999998</v>
      </c>
      <c r="J2817" s="61">
        <f t="shared" si="1334"/>
        <v>286053.39688999997</v>
      </c>
      <c r="K2817" s="61">
        <f t="shared" si="1312"/>
        <v>99.999194873585793</v>
      </c>
      <c r="L2817" s="61">
        <f t="shared" si="1313"/>
        <v>99.999169854190683</v>
      </c>
    </row>
    <row r="2818" spans="1:12" ht="45">
      <c r="A2818" s="58" t="s">
        <v>396</v>
      </c>
      <c r="B2818" s="59" t="s">
        <v>1090</v>
      </c>
      <c r="C2818" s="59" t="s">
        <v>17</v>
      </c>
      <c r="D2818" s="59" t="s">
        <v>95</v>
      </c>
      <c r="E2818" s="59" t="s">
        <v>397</v>
      </c>
      <c r="F2818" s="60" t="s">
        <v>0</v>
      </c>
      <c r="G2818" s="61">
        <v>286055.7</v>
      </c>
      <c r="H2818" s="61">
        <f>H2819</f>
        <v>286055.77156999998</v>
      </c>
      <c r="I2818" s="61">
        <f t="shared" si="1334"/>
        <v>286055.77156999998</v>
      </c>
      <c r="J2818" s="61">
        <f t="shared" si="1334"/>
        <v>286053.39688999997</v>
      </c>
      <c r="K2818" s="61">
        <f t="shared" si="1312"/>
        <v>99.999194873585793</v>
      </c>
      <c r="L2818" s="61">
        <f t="shared" si="1313"/>
        <v>99.999169854190683</v>
      </c>
    </row>
    <row r="2819" spans="1:12" ht="30">
      <c r="A2819" s="58" t="s">
        <v>414</v>
      </c>
      <c r="B2819" s="59" t="s">
        <v>1090</v>
      </c>
      <c r="C2819" s="59" t="s">
        <v>17</v>
      </c>
      <c r="D2819" s="59" t="s">
        <v>95</v>
      </c>
      <c r="E2819" s="59" t="s">
        <v>415</v>
      </c>
      <c r="F2819" s="60" t="s">
        <v>0</v>
      </c>
      <c r="G2819" s="61">
        <v>286055.7</v>
      </c>
      <c r="H2819" s="61">
        <f>H2820+H2827</f>
        <v>286055.77156999998</v>
      </c>
      <c r="I2819" s="61">
        <f t="shared" ref="I2819:J2819" si="1335">I2820+I2827</f>
        <v>286055.77156999998</v>
      </c>
      <c r="J2819" s="61">
        <f t="shared" si="1335"/>
        <v>286053.39688999997</v>
      </c>
      <c r="K2819" s="61">
        <f t="shared" si="1312"/>
        <v>99.999194873585793</v>
      </c>
      <c r="L2819" s="61">
        <f t="shared" si="1313"/>
        <v>99.999169854190683</v>
      </c>
    </row>
    <row r="2820" spans="1:12" ht="30">
      <c r="A2820" s="58" t="s">
        <v>58</v>
      </c>
      <c r="B2820" s="59" t="s">
        <v>1090</v>
      </c>
      <c r="C2820" s="59" t="s">
        <v>17</v>
      </c>
      <c r="D2820" s="59" t="s">
        <v>95</v>
      </c>
      <c r="E2820" s="59" t="s">
        <v>416</v>
      </c>
      <c r="F2820" s="60" t="s">
        <v>0</v>
      </c>
      <c r="G2820" s="61">
        <v>164904.1</v>
      </c>
      <c r="H2820" s="61">
        <f>H2821+H2823+H2825</f>
        <v>164904.13799999998</v>
      </c>
      <c r="I2820" s="61">
        <f t="shared" ref="I2820:J2820" si="1336">I2821+I2823+I2825</f>
        <v>164904.13799999998</v>
      </c>
      <c r="J2820" s="61">
        <f t="shared" si="1336"/>
        <v>164901.76332</v>
      </c>
      <c r="K2820" s="61">
        <f t="shared" si="1312"/>
        <v>99.998583006729362</v>
      </c>
      <c r="L2820" s="61">
        <f t="shared" si="1313"/>
        <v>99.998559963364912</v>
      </c>
    </row>
    <row r="2821" spans="1:12" ht="60">
      <c r="A2821" s="58" t="s">
        <v>60</v>
      </c>
      <c r="B2821" s="59" t="s">
        <v>1090</v>
      </c>
      <c r="C2821" s="59" t="s">
        <v>17</v>
      </c>
      <c r="D2821" s="59" t="s">
        <v>95</v>
      </c>
      <c r="E2821" s="59" t="s">
        <v>416</v>
      </c>
      <c r="F2821" s="59" t="s">
        <v>61</v>
      </c>
      <c r="G2821" s="61">
        <v>146750.70000000001</v>
      </c>
      <c r="H2821" s="61">
        <f>H2822</f>
        <v>146750.69999999998</v>
      </c>
      <c r="I2821" s="61">
        <f t="shared" ref="I2821:J2821" si="1337">I2822</f>
        <v>146750.69999999998</v>
      </c>
      <c r="J2821" s="61">
        <f t="shared" si="1337"/>
        <v>146748.32532</v>
      </c>
      <c r="K2821" s="61">
        <f t="shared" si="1312"/>
        <v>99.998381827139497</v>
      </c>
      <c r="L2821" s="61">
        <f t="shared" si="1313"/>
        <v>99.998381827139511</v>
      </c>
    </row>
    <row r="2822" spans="1:12" ht="21" customHeight="1">
      <c r="A2822" s="58" t="s">
        <v>62</v>
      </c>
      <c r="B2822" s="59" t="s">
        <v>1090</v>
      </c>
      <c r="C2822" s="59" t="s">
        <v>17</v>
      </c>
      <c r="D2822" s="59" t="s">
        <v>95</v>
      </c>
      <c r="E2822" s="59" t="s">
        <v>416</v>
      </c>
      <c r="F2822" s="59" t="s">
        <v>63</v>
      </c>
      <c r="G2822" s="61">
        <v>146750.70000000001</v>
      </c>
      <c r="H2822" s="61">
        <f>110415.4+3610+32725.3</f>
        <v>146750.69999999998</v>
      </c>
      <c r="I2822" s="61">
        <f>110415.4+3610+32725.3</f>
        <v>146750.69999999998</v>
      </c>
      <c r="J2822" s="61">
        <f>110415.33278+3610+32722.99254</f>
        <v>146748.32532</v>
      </c>
      <c r="K2822" s="61">
        <f t="shared" si="1312"/>
        <v>99.998381827139497</v>
      </c>
      <c r="L2822" s="61">
        <f t="shared" si="1313"/>
        <v>99.998381827139511</v>
      </c>
    </row>
    <row r="2823" spans="1:12" ht="30">
      <c r="A2823" s="58" t="s">
        <v>64</v>
      </c>
      <c r="B2823" s="59" t="s">
        <v>1090</v>
      </c>
      <c r="C2823" s="59" t="s">
        <v>17</v>
      </c>
      <c r="D2823" s="59" t="s">
        <v>95</v>
      </c>
      <c r="E2823" s="59" t="s">
        <v>416</v>
      </c>
      <c r="F2823" s="59" t="s">
        <v>65</v>
      </c>
      <c r="G2823" s="61">
        <v>16736.3</v>
      </c>
      <c r="H2823" s="61">
        <f>H2824</f>
        <v>16736.338</v>
      </c>
      <c r="I2823" s="61">
        <f>I2824</f>
        <v>16736.338</v>
      </c>
      <c r="J2823" s="61">
        <f t="shared" ref="J2823" si="1338">J2824</f>
        <v>16736.338</v>
      </c>
      <c r="K2823" s="61">
        <f t="shared" si="1312"/>
        <v>100.00022705137934</v>
      </c>
      <c r="L2823" s="61">
        <f t="shared" si="1313"/>
        <v>100</v>
      </c>
    </row>
    <row r="2824" spans="1:12" ht="30">
      <c r="A2824" s="58" t="s">
        <v>66</v>
      </c>
      <c r="B2824" s="59" t="s">
        <v>1090</v>
      </c>
      <c r="C2824" s="59" t="s">
        <v>17</v>
      </c>
      <c r="D2824" s="59" t="s">
        <v>95</v>
      </c>
      <c r="E2824" s="59" t="s">
        <v>416</v>
      </c>
      <c r="F2824" s="59" t="s">
        <v>67</v>
      </c>
      <c r="G2824" s="61">
        <v>16736.3</v>
      </c>
      <c r="H2824" s="61">
        <v>16736.338</v>
      </c>
      <c r="I2824" s="61">
        <v>16736.338</v>
      </c>
      <c r="J2824" s="61">
        <v>16736.338</v>
      </c>
      <c r="K2824" s="61">
        <f t="shared" si="1312"/>
        <v>100.00022705137934</v>
      </c>
      <c r="L2824" s="61">
        <f t="shared" si="1313"/>
        <v>100</v>
      </c>
    </row>
    <row r="2825" spans="1:12" ht="15">
      <c r="A2825" s="58" t="s">
        <v>72</v>
      </c>
      <c r="B2825" s="59" t="s">
        <v>1090</v>
      </c>
      <c r="C2825" s="59" t="s">
        <v>17</v>
      </c>
      <c r="D2825" s="59" t="s">
        <v>95</v>
      </c>
      <c r="E2825" s="59" t="s">
        <v>416</v>
      </c>
      <c r="F2825" s="59" t="s">
        <v>73</v>
      </c>
      <c r="G2825" s="61">
        <v>1417.1</v>
      </c>
      <c r="H2825" s="61">
        <f>H2826</f>
        <v>1417.1</v>
      </c>
      <c r="I2825" s="61">
        <f t="shared" ref="I2825:J2825" si="1339">I2826</f>
        <v>1417.1</v>
      </c>
      <c r="J2825" s="61">
        <f t="shared" si="1339"/>
        <v>1417.1</v>
      </c>
      <c r="K2825" s="61">
        <f t="shared" si="1312"/>
        <v>100</v>
      </c>
      <c r="L2825" s="61">
        <f t="shared" si="1313"/>
        <v>100</v>
      </c>
    </row>
    <row r="2826" spans="1:12" ht="15">
      <c r="A2826" s="58" t="s">
        <v>74</v>
      </c>
      <c r="B2826" s="59" t="s">
        <v>1090</v>
      </c>
      <c r="C2826" s="59" t="s">
        <v>17</v>
      </c>
      <c r="D2826" s="59" t="s">
        <v>95</v>
      </c>
      <c r="E2826" s="59" t="s">
        <v>416</v>
      </c>
      <c r="F2826" s="59" t="s">
        <v>75</v>
      </c>
      <c r="G2826" s="61">
        <v>1417.1</v>
      </c>
      <c r="H2826" s="61">
        <v>1417.1</v>
      </c>
      <c r="I2826" s="61">
        <v>1417.1</v>
      </c>
      <c r="J2826" s="61">
        <v>1417.1</v>
      </c>
      <c r="K2826" s="61">
        <f t="shared" si="1312"/>
        <v>100</v>
      </c>
      <c r="L2826" s="61">
        <f t="shared" si="1313"/>
        <v>100</v>
      </c>
    </row>
    <row r="2827" spans="1:12" ht="15">
      <c r="A2827" s="58" t="s">
        <v>1091</v>
      </c>
      <c r="B2827" s="59" t="s">
        <v>1090</v>
      </c>
      <c r="C2827" s="59" t="s">
        <v>17</v>
      </c>
      <c r="D2827" s="59" t="s">
        <v>95</v>
      </c>
      <c r="E2827" s="59" t="s">
        <v>1092</v>
      </c>
      <c r="F2827" s="60" t="s">
        <v>0</v>
      </c>
      <c r="G2827" s="61">
        <v>121151.6</v>
      </c>
      <c r="H2827" s="61">
        <f>H2828</f>
        <v>121151.63357000001</v>
      </c>
      <c r="I2827" s="61">
        <f t="shared" ref="I2827:J2828" si="1340">I2828</f>
        <v>121151.63357000001</v>
      </c>
      <c r="J2827" s="61">
        <f t="shared" si="1340"/>
        <v>121151.63357000001</v>
      </c>
      <c r="K2827" s="61">
        <f t="shared" si="1312"/>
        <v>100.00002770908513</v>
      </c>
      <c r="L2827" s="61">
        <f t="shared" si="1313"/>
        <v>100</v>
      </c>
    </row>
    <row r="2828" spans="1:12" ht="30">
      <c r="A2828" s="58" t="s">
        <v>64</v>
      </c>
      <c r="B2828" s="59" t="s">
        <v>1090</v>
      </c>
      <c r="C2828" s="59" t="s">
        <v>17</v>
      </c>
      <c r="D2828" s="59" t="s">
        <v>95</v>
      </c>
      <c r="E2828" s="59" t="s">
        <v>1092</v>
      </c>
      <c r="F2828" s="59" t="s">
        <v>65</v>
      </c>
      <c r="G2828" s="61">
        <v>121151.6</v>
      </c>
      <c r="H2828" s="61">
        <f>H2829</f>
        <v>121151.63357000001</v>
      </c>
      <c r="I2828" s="61">
        <f t="shared" si="1340"/>
        <v>121151.63357000001</v>
      </c>
      <c r="J2828" s="61">
        <f t="shared" si="1340"/>
        <v>121151.63357000001</v>
      </c>
      <c r="K2828" s="61">
        <f t="shared" si="1312"/>
        <v>100.00002770908513</v>
      </c>
      <c r="L2828" s="61">
        <f t="shared" si="1313"/>
        <v>100</v>
      </c>
    </row>
    <row r="2829" spans="1:12" ht="30">
      <c r="A2829" s="58" t="s">
        <v>66</v>
      </c>
      <c r="B2829" s="59" t="s">
        <v>1090</v>
      </c>
      <c r="C2829" s="59" t="s">
        <v>17</v>
      </c>
      <c r="D2829" s="59" t="s">
        <v>95</v>
      </c>
      <c r="E2829" s="59" t="s">
        <v>1092</v>
      </c>
      <c r="F2829" s="59" t="s">
        <v>67</v>
      </c>
      <c r="G2829" s="61">
        <v>121151.6</v>
      </c>
      <c r="H2829" s="61">
        <v>121151.63357000001</v>
      </c>
      <c r="I2829" s="61">
        <v>121151.63357000001</v>
      </c>
      <c r="J2829" s="61">
        <v>121151.63357000001</v>
      </c>
      <c r="K2829" s="61">
        <f t="shared" si="1312"/>
        <v>100.00002770908513</v>
      </c>
      <c r="L2829" s="61">
        <f t="shared" si="1313"/>
        <v>100</v>
      </c>
    </row>
    <row r="2830" spans="1:12" ht="15">
      <c r="A2830" s="66" t="s">
        <v>0</v>
      </c>
      <c r="B2830" s="67" t="s">
        <v>0</v>
      </c>
      <c r="C2830" s="60" t="s">
        <v>0</v>
      </c>
      <c r="D2830" s="60" t="s">
        <v>0</v>
      </c>
      <c r="E2830" s="60" t="s">
        <v>0</v>
      </c>
      <c r="F2830" s="60" t="s">
        <v>0</v>
      </c>
      <c r="G2830" s="68" t="s">
        <v>0</v>
      </c>
      <c r="H2830" s="68"/>
      <c r="I2830" s="68"/>
      <c r="J2830" s="68"/>
      <c r="K2830" s="68"/>
      <c r="L2830" s="68"/>
    </row>
    <row r="2831" spans="1:12" ht="28.5">
      <c r="A2831" s="69" t="s">
        <v>1093</v>
      </c>
      <c r="B2831" s="70" t="s">
        <v>1094</v>
      </c>
      <c r="C2831" s="60" t="s">
        <v>0</v>
      </c>
      <c r="D2831" s="60" t="s">
        <v>0</v>
      </c>
      <c r="E2831" s="60" t="s">
        <v>0</v>
      </c>
      <c r="F2831" s="60" t="s">
        <v>0</v>
      </c>
      <c r="G2831" s="71">
        <v>27669.5</v>
      </c>
      <c r="H2831" s="71">
        <f>H2832</f>
        <v>27669.5</v>
      </c>
      <c r="I2831" s="71">
        <f t="shared" ref="I2831:J2835" si="1341">I2832</f>
        <v>27669.5</v>
      </c>
      <c r="J2831" s="71">
        <f t="shared" si="1341"/>
        <v>27055.92107</v>
      </c>
      <c r="K2831" s="71">
        <f t="shared" si="1312"/>
        <v>97.782471927573695</v>
      </c>
      <c r="L2831" s="71">
        <f t="shared" si="1313"/>
        <v>97.782471927573695</v>
      </c>
    </row>
    <row r="2832" spans="1:12" ht="15">
      <c r="A2832" s="58" t="s">
        <v>16</v>
      </c>
      <c r="B2832" s="59" t="s">
        <v>1094</v>
      </c>
      <c r="C2832" s="59" t="s">
        <v>17</v>
      </c>
      <c r="D2832" s="60" t="s">
        <v>0</v>
      </c>
      <c r="E2832" s="60" t="s">
        <v>0</v>
      </c>
      <c r="F2832" s="60" t="s">
        <v>0</v>
      </c>
      <c r="G2832" s="61">
        <v>27669.5</v>
      </c>
      <c r="H2832" s="61">
        <f>H2833</f>
        <v>27669.5</v>
      </c>
      <c r="I2832" s="61">
        <f t="shared" si="1341"/>
        <v>27669.5</v>
      </c>
      <c r="J2832" s="61">
        <f t="shared" si="1341"/>
        <v>27055.92107</v>
      </c>
      <c r="K2832" s="61">
        <f t="shared" ref="K2832:K2904" si="1342">J2832/G2832*100</f>
        <v>97.782471927573695</v>
      </c>
      <c r="L2832" s="61">
        <f t="shared" ref="L2832:L2904" si="1343">J2832/H2832*100</f>
        <v>97.782471927573695</v>
      </c>
    </row>
    <row r="2833" spans="1:12" ht="36.75" customHeight="1">
      <c r="A2833" s="58" t="s">
        <v>636</v>
      </c>
      <c r="B2833" s="59" t="s">
        <v>1094</v>
      </c>
      <c r="C2833" s="59" t="s">
        <v>17</v>
      </c>
      <c r="D2833" s="59" t="s">
        <v>32</v>
      </c>
      <c r="E2833" s="60" t="s">
        <v>0</v>
      </c>
      <c r="F2833" s="60" t="s">
        <v>0</v>
      </c>
      <c r="G2833" s="61">
        <v>27669.5</v>
      </c>
      <c r="H2833" s="61">
        <f>H2834</f>
        <v>27669.5</v>
      </c>
      <c r="I2833" s="61">
        <f t="shared" si="1341"/>
        <v>27669.5</v>
      </c>
      <c r="J2833" s="61">
        <f t="shared" si="1341"/>
        <v>27055.92107</v>
      </c>
      <c r="K2833" s="61">
        <f t="shared" si="1342"/>
        <v>97.782471927573695</v>
      </c>
      <c r="L2833" s="61">
        <f t="shared" si="1343"/>
        <v>97.782471927573695</v>
      </c>
    </row>
    <row r="2834" spans="1:12" ht="45">
      <c r="A2834" s="58" t="s">
        <v>625</v>
      </c>
      <c r="B2834" s="59" t="s">
        <v>1094</v>
      </c>
      <c r="C2834" s="59" t="s">
        <v>17</v>
      </c>
      <c r="D2834" s="59" t="s">
        <v>32</v>
      </c>
      <c r="E2834" s="59" t="s">
        <v>626</v>
      </c>
      <c r="F2834" s="60" t="s">
        <v>0</v>
      </c>
      <c r="G2834" s="61">
        <v>27669.5</v>
      </c>
      <c r="H2834" s="61">
        <f>H2835</f>
        <v>27669.5</v>
      </c>
      <c r="I2834" s="61">
        <f t="shared" si="1341"/>
        <v>27669.5</v>
      </c>
      <c r="J2834" s="61">
        <f t="shared" si="1341"/>
        <v>27055.92107</v>
      </c>
      <c r="K2834" s="61">
        <f t="shared" si="1342"/>
        <v>97.782471927573695</v>
      </c>
      <c r="L2834" s="61">
        <f t="shared" si="1343"/>
        <v>97.782471927573695</v>
      </c>
    </row>
    <row r="2835" spans="1:12" ht="45">
      <c r="A2835" s="58" t="s">
        <v>1095</v>
      </c>
      <c r="B2835" s="59" t="s">
        <v>1094</v>
      </c>
      <c r="C2835" s="59" t="s">
        <v>17</v>
      </c>
      <c r="D2835" s="59" t="s">
        <v>32</v>
      </c>
      <c r="E2835" s="59" t="s">
        <v>1096</v>
      </c>
      <c r="F2835" s="60" t="s">
        <v>0</v>
      </c>
      <c r="G2835" s="61">
        <v>27669.5</v>
      </c>
      <c r="H2835" s="61">
        <f>H2836</f>
        <v>27669.5</v>
      </c>
      <c r="I2835" s="61">
        <f t="shared" si="1341"/>
        <v>27669.5</v>
      </c>
      <c r="J2835" s="61">
        <f t="shared" si="1341"/>
        <v>27055.92107</v>
      </c>
      <c r="K2835" s="61">
        <f t="shared" si="1342"/>
        <v>97.782471927573695</v>
      </c>
      <c r="L2835" s="61">
        <f t="shared" si="1343"/>
        <v>97.782471927573695</v>
      </c>
    </row>
    <row r="2836" spans="1:12" ht="30">
      <c r="A2836" s="58" t="s">
        <v>58</v>
      </c>
      <c r="B2836" s="59" t="s">
        <v>1094</v>
      </c>
      <c r="C2836" s="59" t="s">
        <v>17</v>
      </c>
      <c r="D2836" s="59" t="s">
        <v>32</v>
      </c>
      <c r="E2836" s="59" t="s">
        <v>1097</v>
      </c>
      <c r="F2836" s="60" t="s">
        <v>0</v>
      </c>
      <c r="G2836" s="61">
        <v>27669.5</v>
      </c>
      <c r="H2836" s="61">
        <f>H2837+H2839+H2841</f>
        <v>27669.5</v>
      </c>
      <c r="I2836" s="61">
        <f t="shared" ref="I2836:J2836" si="1344">I2837+I2839+I2841</f>
        <v>27669.5</v>
      </c>
      <c r="J2836" s="61">
        <f t="shared" si="1344"/>
        <v>27055.92107</v>
      </c>
      <c r="K2836" s="61">
        <f t="shared" si="1342"/>
        <v>97.782471927573695</v>
      </c>
      <c r="L2836" s="61">
        <f t="shared" si="1343"/>
        <v>97.782471927573695</v>
      </c>
    </row>
    <row r="2837" spans="1:12" ht="60">
      <c r="A2837" s="58" t="s">
        <v>60</v>
      </c>
      <c r="B2837" s="59" t="s">
        <v>1094</v>
      </c>
      <c r="C2837" s="59" t="s">
        <v>17</v>
      </c>
      <c r="D2837" s="59" t="s">
        <v>32</v>
      </c>
      <c r="E2837" s="59" t="s">
        <v>1097</v>
      </c>
      <c r="F2837" s="59" t="s">
        <v>61</v>
      </c>
      <c r="G2837" s="61">
        <v>25855.200000000001</v>
      </c>
      <c r="H2837" s="61">
        <f>H2838</f>
        <v>25812.35283</v>
      </c>
      <c r="I2837" s="61">
        <f t="shared" ref="I2837:J2837" si="1345">I2838</f>
        <v>25812.35283</v>
      </c>
      <c r="J2837" s="61">
        <f t="shared" si="1345"/>
        <v>25407.007839999998</v>
      </c>
      <c r="K2837" s="61">
        <f t="shared" si="1342"/>
        <v>98.266529905009421</v>
      </c>
      <c r="L2837" s="61">
        <f t="shared" si="1343"/>
        <v>98.429647259707011</v>
      </c>
    </row>
    <row r="2838" spans="1:12" ht="30">
      <c r="A2838" s="58" t="s">
        <v>62</v>
      </c>
      <c r="B2838" s="59" t="s">
        <v>1094</v>
      </c>
      <c r="C2838" s="59" t="s">
        <v>17</v>
      </c>
      <c r="D2838" s="59" t="s">
        <v>32</v>
      </c>
      <c r="E2838" s="59" t="s">
        <v>1097</v>
      </c>
      <c r="F2838" s="59" t="s">
        <v>63</v>
      </c>
      <c r="G2838" s="61">
        <v>25855.200000000001</v>
      </c>
      <c r="H2838" s="61">
        <f>18364.5+2107.15283+5340.7</f>
        <v>25812.35283</v>
      </c>
      <c r="I2838" s="61">
        <f>18364.5+2107.15283+5340.7</f>
        <v>25812.35283</v>
      </c>
      <c r="J2838" s="61">
        <f>18364.5+1733.75682+5308.75102</f>
        <v>25407.007839999998</v>
      </c>
      <c r="K2838" s="61">
        <f t="shared" si="1342"/>
        <v>98.266529905009421</v>
      </c>
      <c r="L2838" s="61">
        <f t="shared" si="1343"/>
        <v>98.429647259707011</v>
      </c>
    </row>
    <row r="2839" spans="1:12" ht="30">
      <c r="A2839" s="58" t="s">
        <v>64</v>
      </c>
      <c r="B2839" s="59" t="s">
        <v>1094</v>
      </c>
      <c r="C2839" s="59" t="s">
        <v>17</v>
      </c>
      <c r="D2839" s="59" t="s">
        <v>32</v>
      </c>
      <c r="E2839" s="59" t="s">
        <v>1097</v>
      </c>
      <c r="F2839" s="59" t="s">
        <v>65</v>
      </c>
      <c r="G2839" s="61">
        <v>1812.3</v>
      </c>
      <c r="H2839" s="61">
        <f>H2840</f>
        <v>1812.3</v>
      </c>
      <c r="I2839" s="61">
        <f t="shared" ref="I2839:J2839" si="1346">I2840</f>
        <v>1812.3</v>
      </c>
      <c r="J2839" s="61">
        <f t="shared" si="1346"/>
        <v>1606.0660600000001</v>
      </c>
      <c r="K2839" s="61">
        <f t="shared" si="1342"/>
        <v>88.620320035314251</v>
      </c>
      <c r="L2839" s="61">
        <f t="shared" si="1343"/>
        <v>88.620320035314251</v>
      </c>
    </row>
    <row r="2840" spans="1:12" ht="30">
      <c r="A2840" s="58" t="s">
        <v>66</v>
      </c>
      <c r="B2840" s="59" t="s">
        <v>1094</v>
      </c>
      <c r="C2840" s="59" t="s">
        <v>17</v>
      </c>
      <c r="D2840" s="59" t="s">
        <v>32</v>
      </c>
      <c r="E2840" s="59" t="s">
        <v>1097</v>
      </c>
      <c r="F2840" s="59" t="s">
        <v>67</v>
      </c>
      <c r="G2840" s="61">
        <v>1812.3</v>
      </c>
      <c r="H2840" s="61">
        <v>1812.3</v>
      </c>
      <c r="I2840" s="61">
        <v>1812.3</v>
      </c>
      <c r="J2840" s="61">
        <v>1606.0660600000001</v>
      </c>
      <c r="K2840" s="61">
        <f t="shared" si="1342"/>
        <v>88.620320035314251</v>
      </c>
      <c r="L2840" s="61">
        <f t="shared" si="1343"/>
        <v>88.620320035314251</v>
      </c>
    </row>
    <row r="2841" spans="1:12" ht="15">
      <c r="A2841" s="58" t="s">
        <v>72</v>
      </c>
      <c r="B2841" s="59" t="s">
        <v>1094</v>
      </c>
      <c r="C2841" s="59" t="s">
        <v>17</v>
      </c>
      <c r="D2841" s="59" t="s">
        <v>32</v>
      </c>
      <c r="E2841" s="59" t="s">
        <v>1097</v>
      </c>
      <c r="F2841" s="59" t="s">
        <v>73</v>
      </c>
      <c r="G2841" s="61">
        <v>2</v>
      </c>
      <c r="H2841" s="61">
        <f>H2843+H2842</f>
        <v>44.847169999999998</v>
      </c>
      <c r="I2841" s="61">
        <f t="shared" ref="I2841:J2841" si="1347">I2843+I2842</f>
        <v>44.847169999999998</v>
      </c>
      <c r="J2841" s="61">
        <f t="shared" si="1347"/>
        <v>42.847169999999998</v>
      </c>
      <c r="K2841" s="61">
        <f t="shared" si="1342"/>
        <v>2142.3584999999998</v>
      </c>
      <c r="L2841" s="61">
        <f t="shared" si="1343"/>
        <v>95.54040979620342</v>
      </c>
    </row>
    <row r="2842" spans="1:12" s="26" customFormat="1" ht="15">
      <c r="A2842" s="58" t="s">
        <v>86</v>
      </c>
      <c r="B2842" s="59" t="s">
        <v>1094</v>
      </c>
      <c r="C2842" s="59" t="s">
        <v>17</v>
      </c>
      <c r="D2842" s="59" t="s">
        <v>32</v>
      </c>
      <c r="E2842" s="59" t="s">
        <v>1097</v>
      </c>
      <c r="F2842" s="59">
        <v>830</v>
      </c>
      <c r="G2842" s="61"/>
      <c r="H2842" s="61">
        <v>42.847169999999998</v>
      </c>
      <c r="I2842" s="61">
        <v>42.847169999999998</v>
      </c>
      <c r="J2842" s="61">
        <v>42.847169999999998</v>
      </c>
      <c r="K2842" s="61">
        <v>0</v>
      </c>
      <c r="L2842" s="61">
        <f t="shared" si="1343"/>
        <v>100</v>
      </c>
    </row>
    <row r="2843" spans="1:12" ht="15">
      <c r="A2843" s="58" t="s">
        <v>74</v>
      </c>
      <c r="B2843" s="59" t="s">
        <v>1094</v>
      </c>
      <c r="C2843" s="59" t="s">
        <v>17</v>
      </c>
      <c r="D2843" s="59" t="s">
        <v>32</v>
      </c>
      <c r="E2843" s="59" t="s">
        <v>1097</v>
      </c>
      <c r="F2843" s="59" t="s">
        <v>75</v>
      </c>
      <c r="G2843" s="61">
        <v>2</v>
      </c>
      <c r="H2843" s="61">
        <v>2</v>
      </c>
      <c r="I2843" s="61">
        <v>2</v>
      </c>
      <c r="J2843" s="61">
        <v>0</v>
      </c>
      <c r="K2843" s="61">
        <f t="shared" si="1342"/>
        <v>0</v>
      </c>
      <c r="L2843" s="61">
        <f t="shared" si="1343"/>
        <v>0</v>
      </c>
    </row>
    <row r="2844" spans="1:12" ht="15">
      <c r="A2844" s="66" t="s">
        <v>0</v>
      </c>
      <c r="B2844" s="67" t="s">
        <v>0</v>
      </c>
      <c r="C2844" s="60" t="s">
        <v>0</v>
      </c>
      <c r="D2844" s="60" t="s">
        <v>0</v>
      </c>
      <c r="E2844" s="60" t="s">
        <v>0</v>
      </c>
      <c r="F2844" s="60" t="s">
        <v>0</v>
      </c>
      <c r="G2844" s="68" t="s">
        <v>0</v>
      </c>
      <c r="H2844" s="68"/>
      <c r="I2844" s="68"/>
      <c r="J2844" s="68"/>
      <c r="K2844" s="68"/>
      <c r="L2844" s="68"/>
    </row>
    <row r="2845" spans="1:12" ht="57">
      <c r="A2845" s="69" t="s">
        <v>1098</v>
      </c>
      <c r="B2845" s="70" t="s">
        <v>1099</v>
      </c>
      <c r="C2845" s="60" t="s">
        <v>0</v>
      </c>
      <c r="D2845" s="60" t="s">
        <v>0</v>
      </c>
      <c r="E2845" s="60" t="s">
        <v>0</v>
      </c>
      <c r="F2845" s="60" t="s">
        <v>0</v>
      </c>
      <c r="G2845" s="71">
        <v>28788.5</v>
      </c>
      <c r="H2845" s="71">
        <f>H2846</f>
        <v>0</v>
      </c>
      <c r="I2845" s="71">
        <f t="shared" ref="I2845:J2849" si="1348">I2846</f>
        <v>0</v>
      </c>
      <c r="J2845" s="71">
        <f t="shared" si="1348"/>
        <v>0</v>
      </c>
      <c r="K2845" s="71">
        <f t="shared" si="1342"/>
        <v>0</v>
      </c>
      <c r="L2845" s="71">
        <v>0</v>
      </c>
    </row>
    <row r="2846" spans="1:12" ht="15">
      <c r="A2846" s="58" t="s">
        <v>30</v>
      </c>
      <c r="B2846" s="59" t="s">
        <v>1099</v>
      </c>
      <c r="C2846" s="59" t="s">
        <v>19</v>
      </c>
      <c r="D2846" s="60" t="s">
        <v>0</v>
      </c>
      <c r="E2846" s="60" t="s">
        <v>0</v>
      </c>
      <c r="F2846" s="60" t="s">
        <v>0</v>
      </c>
      <c r="G2846" s="61">
        <v>28788.5</v>
      </c>
      <c r="H2846" s="61">
        <f>H2847</f>
        <v>0</v>
      </c>
      <c r="I2846" s="61">
        <f t="shared" si="1348"/>
        <v>0</v>
      </c>
      <c r="J2846" s="61">
        <f t="shared" si="1348"/>
        <v>0</v>
      </c>
      <c r="K2846" s="61">
        <f t="shared" si="1342"/>
        <v>0</v>
      </c>
      <c r="L2846" s="61">
        <v>0</v>
      </c>
    </row>
    <row r="2847" spans="1:12" ht="15">
      <c r="A2847" s="58" t="s">
        <v>50</v>
      </c>
      <c r="B2847" s="59" t="s">
        <v>1099</v>
      </c>
      <c r="C2847" s="59" t="s">
        <v>19</v>
      </c>
      <c r="D2847" s="59" t="s">
        <v>51</v>
      </c>
      <c r="E2847" s="60" t="s">
        <v>0</v>
      </c>
      <c r="F2847" s="60" t="s">
        <v>0</v>
      </c>
      <c r="G2847" s="61">
        <v>28788.5</v>
      </c>
      <c r="H2847" s="61">
        <f>H2848</f>
        <v>0</v>
      </c>
      <c r="I2847" s="61">
        <f t="shared" si="1348"/>
        <v>0</v>
      </c>
      <c r="J2847" s="61">
        <f t="shared" si="1348"/>
        <v>0</v>
      </c>
      <c r="K2847" s="61">
        <f t="shared" si="1342"/>
        <v>0</v>
      </c>
      <c r="L2847" s="61">
        <v>0</v>
      </c>
    </row>
    <row r="2848" spans="1:12" ht="45">
      <c r="A2848" s="58" t="s">
        <v>409</v>
      </c>
      <c r="B2848" s="59" t="s">
        <v>1099</v>
      </c>
      <c r="C2848" s="59" t="s">
        <v>19</v>
      </c>
      <c r="D2848" s="59" t="s">
        <v>51</v>
      </c>
      <c r="E2848" s="59" t="s">
        <v>410</v>
      </c>
      <c r="F2848" s="60" t="s">
        <v>0</v>
      </c>
      <c r="G2848" s="61">
        <v>28788.5</v>
      </c>
      <c r="H2848" s="61">
        <f>H2849</f>
        <v>0</v>
      </c>
      <c r="I2848" s="61">
        <f t="shared" si="1348"/>
        <v>0</v>
      </c>
      <c r="J2848" s="61">
        <f t="shared" si="1348"/>
        <v>0</v>
      </c>
      <c r="K2848" s="61">
        <f t="shared" si="1342"/>
        <v>0</v>
      </c>
      <c r="L2848" s="61">
        <v>0</v>
      </c>
    </row>
    <row r="2849" spans="1:12" ht="30">
      <c r="A2849" s="58" t="s">
        <v>411</v>
      </c>
      <c r="B2849" s="59" t="s">
        <v>1099</v>
      </c>
      <c r="C2849" s="59" t="s">
        <v>19</v>
      </c>
      <c r="D2849" s="59" t="s">
        <v>51</v>
      </c>
      <c r="E2849" s="59" t="s">
        <v>412</v>
      </c>
      <c r="F2849" s="60" t="s">
        <v>0</v>
      </c>
      <c r="G2849" s="61">
        <v>28788.5</v>
      </c>
      <c r="H2849" s="61">
        <f>H2850</f>
        <v>0</v>
      </c>
      <c r="I2849" s="61">
        <f t="shared" si="1348"/>
        <v>0</v>
      </c>
      <c r="J2849" s="61">
        <f t="shared" si="1348"/>
        <v>0</v>
      </c>
      <c r="K2849" s="61">
        <f t="shared" si="1342"/>
        <v>0</v>
      </c>
      <c r="L2849" s="61">
        <v>0</v>
      </c>
    </row>
    <row r="2850" spans="1:12" ht="30">
      <c r="A2850" s="58" t="s">
        <v>58</v>
      </c>
      <c r="B2850" s="59" t="s">
        <v>1099</v>
      </c>
      <c r="C2850" s="59" t="s">
        <v>19</v>
      </c>
      <c r="D2850" s="59" t="s">
        <v>51</v>
      </c>
      <c r="E2850" s="59" t="s">
        <v>710</v>
      </c>
      <c r="F2850" s="60" t="s">
        <v>0</v>
      </c>
      <c r="G2850" s="61">
        <v>28788.5</v>
      </c>
      <c r="H2850" s="61">
        <f>H2851+H2853+H2855</f>
        <v>0</v>
      </c>
      <c r="I2850" s="61">
        <f t="shared" ref="I2850:J2850" si="1349">I2851+I2853+I2855</f>
        <v>0</v>
      </c>
      <c r="J2850" s="61">
        <f t="shared" si="1349"/>
        <v>0</v>
      </c>
      <c r="K2850" s="61">
        <f t="shared" si="1342"/>
        <v>0</v>
      </c>
      <c r="L2850" s="61">
        <v>0</v>
      </c>
    </row>
    <row r="2851" spans="1:12" ht="60">
      <c r="A2851" s="58" t="s">
        <v>60</v>
      </c>
      <c r="B2851" s="59" t="s">
        <v>1099</v>
      </c>
      <c r="C2851" s="59" t="s">
        <v>19</v>
      </c>
      <c r="D2851" s="59" t="s">
        <v>51</v>
      </c>
      <c r="E2851" s="59" t="s">
        <v>710</v>
      </c>
      <c r="F2851" s="59" t="s">
        <v>61</v>
      </c>
      <c r="G2851" s="61">
        <v>25390</v>
      </c>
      <c r="H2851" s="61">
        <f>H2852</f>
        <v>0</v>
      </c>
      <c r="I2851" s="61">
        <f t="shared" ref="I2851:J2851" si="1350">I2852</f>
        <v>0</v>
      </c>
      <c r="J2851" s="61">
        <f t="shared" si="1350"/>
        <v>0</v>
      </c>
      <c r="K2851" s="61">
        <f t="shared" si="1342"/>
        <v>0</v>
      </c>
      <c r="L2851" s="61">
        <v>0</v>
      </c>
    </row>
    <row r="2852" spans="1:12" ht="30">
      <c r="A2852" s="58" t="s">
        <v>62</v>
      </c>
      <c r="B2852" s="59" t="s">
        <v>1099</v>
      </c>
      <c r="C2852" s="59" t="s">
        <v>19</v>
      </c>
      <c r="D2852" s="59" t="s">
        <v>51</v>
      </c>
      <c r="E2852" s="59" t="s">
        <v>710</v>
      </c>
      <c r="F2852" s="59" t="s">
        <v>63</v>
      </c>
      <c r="G2852" s="61">
        <v>25390</v>
      </c>
      <c r="H2852" s="61">
        <v>0</v>
      </c>
      <c r="I2852" s="61">
        <v>0</v>
      </c>
      <c r="J2852" s="61">
        <v>0</v>
      </c>
      <c r="K2852" s="61">
        <f t="shared" si="1342"/>
        <v>0</v>
      </c>
      <c r="L2852" s="61">
        <v>0</v>
      </c>
    </row>
    <row r="2853" spans="1:12" ht="30">
      <c r="A2853" s="58" t="s">
        <v>64</v>
      </c>
      <c r="B2853" s="59" t="s">
        <v>1099</v>
      </c>
      <c r="C2853" s="59" t="s">
        <v>19</v>
      </c>
      <c r="D2853" s="59" t="s">
        <v>51</v>
      </c>
      <c r="E2853" s="59" t="s">
        <v>710</v>
      </c>
      <c r="F2853" s="59" t="s">
        <v>65</v>
      </c>
      <c r="G2853" s="61">
        <v>3365</v>
      </c>
      <c r="H2853" s="61">
        <f>H2854</f>
        <v>0</v>
      </c>
      <c r="I2853" s="61">
        <f t="shared" ref="I2853:J2853" si="1351">I2854</f>
        <v>0</v>
      </c>
      <c r="J2853" s="61">
        <f t="shared" si="1351"/>
        <v>0</v>
      </c>
      <c r="K2853" s="61">
        <f t="shared" si="1342"/>
        <v>0</v>
      </c>
      <c r="L2853" s="61">
        <v>0</v>
      </c>
    </row>
    <row r="2854" spans="1:12" ht="30">
      <c r="A2854" s="58" t="s">
        <v>66</v>
      </c>
      <c r="B2854" s="59" t="s">
        <v>1099</v>
      </c>
      <c r="C2854" s="59" t="s">
        <v>19</v>
      </c>
      <c r="D2854" s="59" t="s">
        <v>51</v>
      </c>
      <c r="E2854" s="59" t="s">
        <v>710</v>
      </c>
      <c r="F2854" s="59" t="s">
        <v>67</v>
      </c>
      <c r="G2854" s="61">
        <v>3365</v>
      </c>
      <c r="H2854" s="61">
        <v>0</v>
      </c>
      <c r="I2854" s="61">
        <v>0</v>
      </c>
      <c r="J2854" s="61">
        <v>0</v>
      </c>
      <c r="K2854" s="61">
        <f t="shared" si="1342"/>
        <v>0</v>
      </c>
      <c r="L2854" s="61">
        <v>0</v>
      </c>
    </row>
    <row r="2855" spans="1:12" ht="15">
      <c r="A2855" s="58" t="s">
        <v>72</v>
      </c>
      <c r="B2855" s="59" t="s">
        <v>1099</v>
      </c>
      <c r="C2855" s="59" t="s">
        <v>19</v>
      </c>
      <c r="D2855" s="59" t="s">
        <v>51</v>
      </c>
      <c r="E2855" s="59" t="s">
        <v>710</v>
      </c>
      <c r="F2855" s="59" t="s">
        <v>73</v>
      </c>
      <c r="G2855" s="61">
        <v>33.5</v>
      </c>
      <c r="H2855" s="61">
        <f>H2856</f>
        <v>0</v>
      </c>
      <c r="I2855" s="61">
        <f t="shared" ref="I2855:J2855" si="1352">I2856</f>
        <v>0</v>
      </c>
      <c r="J2855" s="61">
        <f t="shared" si="1352"/>
        <v>0</v>
      </c>
      <c r="K2855" s="61">
        <f t="shared" si="1342"/>
        <v>0</v>
      </c>
      <c r="L2855" s="61">
        <v>0</v>
      </c>
    </row>
    <row r="2856" spans="1:12" ht="15">
      <c r="A2856" s="58" t="s">
        <v>74</v>
      </c>
      <c r="B2856" s="59" t="s">
        <v>1099</v>
      </c>
      <c r="C2856" s="59" t="s">
        <v>19</v>
      </c>
      <c r="D2856" s="59" t="s">
        <v>51</v>
      </c>
      <c r="E2856" s="59" t="s">
        <v>710</v>
      </c>
      <c r="F2856" s="59" t="s">
        <v>75</v>
      </c>
      <c r="G2856" s="61">
        <v>33.5</v>
      </c>
      <c r="H2856" s="61">
        <v>0</v>
      </c>
      <c r="I2856" s="61">
        <v>0</v>
      </c>
      <c r="J2856" s="61">
        <v>0</v>
      </c>
      <c r="K2856" s="61">
        <f t="shared" si="1342"/>
        <v>0</v>
      </c>
      <c r="L2856" s="61">
        <v>0</v>
      </c>
    </row>
    <row r="2857" spans="1:12" ht="15">
      <c r="A2857" s="66" t="s">
        <v>0</v>
      </c>
      <c r="B2857" s="67" t="s">
        <v>0</v>
      </c>
      <c r="C2857" s="60" t="s">
        <v>0</v>
      </c>
      <c r="D2857" s="60" t="s">
        <v>0</v>
      </c>
      <c r="E2857" s="60" t="s">
        <v>0</v>
      </c>
      <c r="F2857" s="60" t="s">
        <v>0</v>
      </c>
      <c r="G2857" s="68" t="s">
        <v>0</v>
      </c>
      <c r="H2857" s="68"/>
      <c r="I2857" s="68"/>
      <c r="J2857" s="68"/>
      <c r="K2857" s="68"/>
      <c r="L2857" s="68"/>
    </row>
    <row r="2858" spans="1:12" ht="42.75">
      <c r="A2858" s="69" t="s">
        <v>1100</v>
      </c>
      <c r="B2858" s="70" t="s">
        <v>1101</v>
      </c>
      <c r="C2858" s="60" t="s">
        <v>0</v>
      </c>
      <c r="D2858" s="60" t="s">
        <v>0</v>
      </c>
      <c r="E2858" s="60" t="s">
        <v>0</v>
      </c>
      <c r="F2858" s="60" t="s">
        <v>0</v>
      </c>
      <c r="G2858" s="71">
        <v>26733.599999999999</v>
      </c>
      <c r="H2858" s="71">
        <f>H2859</f>
        <v>26733.599999999999</v>
      </c>
      <c r="I2858" s="71">
        <f>I2859</f>
        <v>26733.599999999999</v>
      </c>
      <c r="J2858" s="71">
        <f>J2859</f>
        <v>26733.03602</v>
      </c>
      <c r="K2858" s="71">
        <f t="shared" si="1342"/>
        <v>99.997890370170879</v>
      </c>
      <c r="L2858" s="71">
        <f t="shared" si="1343"/>
        <v>99.997890370170879</v>
      </c>
    </row>
    <row r="2859" spans="1:12" ht="15">
      <c r="A2859" s="58" t="s">
        <v>30</v>
      </c>
      <c r="B2859" s="59" t="s">
        <v>1101</v>
      </c>
      <c r="C2859" s="59" t="s">
        <v>19</v>
      </c>
      <c r="D2859" s="60" t="s">
        <v>0</v>
      </c>
      <c r="E2859" s="60" t="s">
        <v>0</v>
      </c>
      <c r="F2859" s="60" t="s">
        <v>0</v>
      </c>
      <c r="G2859" s="61">
        <v>26733.599999999999</v>
      </c>
      <c r="H2859" s="61">
        <f>H2860</f>
        <v>26733.599999999999</v>
      </c>
      <c r="I2859" s="61">
        <f t="shared" ref="I2859:I2862" si="1353">I2860</f>
        <v>26733.599999999999</v>
      </c>
      <c r="J2859" s="61">
        <f t="shared" ref="J2859:J2862" si="1354">J2860</f>
        <v>26733.03602</v>
      </c>
      <c r="K2859" s="61">
        <f t="shared" si="1342"/>
        <v>99.997890370170879</v>
      </c>
      <c r="L2859" s="61">
        <f t="shared" si="1343"/>
        <v>99.997890370170879</v>
      </c>
    </row>
    <row r="2860" spans="1:12" ht="15">
      <c r="A2860" s="58" t="s">
        <v>234</v>
      </c>
      <c r="B2860" s="59" t="s">
        <v>1101</v>
      </c>
      <c r="C2860" s="59" t="s">
        <v>19</v>
      </c>
      <c r="D2860" s="59" t="s">
        <v>17</v>
      </c>
      <c r="E2860" s="60" t="s">
        <v>0</v>
      </c>
      <c r="F2860" s="60" t="s">
        <v>0</v>
      </c>
      <c r="G2860" s="61">
        <v>26733.599999999999</v>
      </c>
      <c r="H2860" s="61">
        <f>H2861</f>
        <v>26733.599999999999</v>
      </c>
      <c r="I2860" s="61">
        <f t="shared" si="1353"/>
        <v>26733.599999999999</v>
      </c>
      <c r="J2860" s="61">
        <f t="shared" si="1354"/>
        <v>26733.03602</v>
      </c>
      <c r="K2860" s="61">
        <f t="shared" si="1342"/>
        <v>99.997890370170879</v>
      </c>
      <c r="L2860" s="61">
        <f t="shared" si="1343"/>
        <v>99.997890370170879</v>
      </c>
    </row>
    <row r="2861" spans="1:12" ht="60">
      <c r="A2861" s="58" t="s">
        <v>20</v>
      </c>
      <c r="B2861" s="59" t="s">
        <v>1101</v>
      </c>
      <c r="C2861" s="59" t="s">
        <v>19</v>
      </c>
      <c r="D2861" s="59" t="s">
        <v>17</v>
      </c>
      <c r="E2861" s="59" t="s">
        <v>21</v>
      </c>
      <c r="F2861" s="60" t="s">
        <v>0</v>
      </c>
      <c r="G2861" s="61">
        <v>26733.599999999999</v>
      </c>
      <c r="H2861" s="61">
        <f>H2862</f>
        <v>26733.599999999999</v>
      </c>
      <c r="I2861" s="61">
        <f t="shared" si="1353"/>
        <v>26733.599999999999</v>
      </c>
      <c r="J2861" s="61">
        <f t="shared" si="1354"/>
        <v>26733.03602</v>
      </c>
      <c r="K2861" s="61">
        <f t="shared" si="1342"/>
        <v>99.997890370170879</v>
      </c>
      <c r="L2861" s="61">
        <f t="shared" si="1343"/>
        <v>99.997890370170879</v>
      </c>
    </row>
    <row r="2862" spans="1:12" ht="30">
      <c r="A2862" s="58" t="s">
        <v>22</v>
      </c>
      <c r="B2862" s="59" t="s">
        <v>1101</v>
      </c>
      <c r="C2862" s="59" t="s">
        <v>19</v>
      </c>
      <c r="D2862" s="59" t="s">
        <v>17</v>
      </c>
      <c r="E2862" s="59" t="s">
        <v>23</v>
      </c>
      <c r="F2862" s="60" t="s">
        <v>0</v>
      </c>
      <c r="G2862" s="61">
        <v>26733.599999999999</v>
      </c>
      <c r="H2862" s="61">
        <f>H2863</f>
        <v>26733.599999999999</v>
      </c>
      <c r="I2862" s="61">
        <f t="shared" si="1353"/>
        <v>26733.599999999999</v>
      </c>
      <c r="J2862" s="61">
        <f t="shared" si="1354"/>
        <v>26733.03602</v>
      </c>
      <c r="K2862" s="61">
        <f t="shared" si="1342"/>
        <v>99.997890370170879</v>
      </c>
      <c r="L2862" s="61">
        <f t="shared" si="1343"/>
        <v>99.997890370170879</v>
      </c>
    </row>
    <row r="2863" spans="1:12" ht="30">
      <c r="A2863" s="58" t="s">
        <v>58</v>
      </c>
      <c r="B2863" s="59" t="s">
        <v>1101</v>
      </c>
      <c r="C2863" s="59" t="s">
        <v>19</v>
      </c>
      <c r="D2863" s="59" t="s">
        <v>17</v>
      </c>
      <c r="E2863" s="59" t="s">
        <v>59</v>
      </c>
      <c r="F2863" s="60" t="s">
        <v>0</v>
      </c>
      <c r="G2863" s="61">
        <v>26733.599999999999</v>
      </c>
      <c r="H2863" s="61">
        <f>H2864+H2866+H2868</f>
        <v>26733.599999999999</v>
      </c>
      <c r="I2863" s="61">
        <f t="shared" ref="I2863" si="1355">I2864+I2866+I2868</f>
        <v>26733.599999999999</v>
      </c>
      <c r="J2863" s="61">
        <f t="shared" ref="J2863" si="1356">J2864+J2866+J2868</f>
        <v>26733.03602</v>
      </c>
      <c r="K2863" s="61">
        <f t="shared" si="1342"/>
        <v>99.997890370170879</v>
      </c>
      <c r="L2863" s="61">
        <f t="shared" si="1343"/>
        <v>99.997890370170879</v>
      </c>
    </row>
    <row r="2864" spans="1:12" ht="60">
      <c r="A2864" s="58" t="s">
        <v>60</v>
      </c>
      <c r="B2864" s="59" t="s">
        <v>1101</v>
      </c>
      <c r="C2864" s="59" t="s">
        <v>19</v>
      </c>
      <c r="D2864" s="59" t="s">
        <v>17</v>
      </c>
      <c r="E2864" s="59" t="s">
        <v>59</v>
      </c>
      <c r="F2864" s="59" t="s">
        <v>61</v>
      </c>
      <c r="G2864" s="61">
        <v>23300.2</v>
      </c>
      <c r="H2864" s="61">
        <f>H2865</f>
        <v>23300.2</v>
      </c>
      <c r="I2864" s="61">
        <f t="shared" ref="I2864" si="1357">I2865</f>
        <v>23300.2</v>
      </c>
      <c r="J2864" s="61">
        <f t="shared" ref="J2864" si="1358">J2865</f>
        <v>23300.2</v>
      </c>
      <c r="K2864" s="61">
        <f t="shared" si="1342"/>
        <v>100</v>
      </c>
      <c r="L2864" s="61">
        <f t="shared" si="1343"/>
        <v>100</v>
      </c>
    </row>
    <row r="2865" spans="1:12" ht="30">
      <c r="A2865" s="58" t="s">
        <v>62</v>
      </c>
      <c r="B2865" s="59" t="s">
        <v>1101</v>
      </c>
      <c r="C2865" s="59" t="s">
        <v>19</v>
      </c>
      <c r="D2865" s="59" t="s">
        <v>17</v>
      </c>
      <c r="E2865" s="59" t="s">
        <v>59</v>
      </c>
      <c r="F2865" s="59" t="s">
        <v>63</v>
      </c>
      <c r="G2865" s="61">
        <v>23300.2</v>
      </c>
      <c r="H2865" s="61">
        <f>17950.57577+577.30397+4772.32026</f>
        <v>23300.2</v>
      </c>
      <c r="I2865" s="61">
        <f t="shared" ref="I2865:J2865" si="1359">17950.57577+577.30397+4772.32026</f>
        <v>23300.2</v>
      </c>
      <c r="J2865" s="61">
        <f t="shared" si="1359"/>
        <v>23300.2</v>
      </c>
      <c r="K2865" s="61">
        <f t="shared" si="1342"/>
        <v>100</v>
      </c>
      <c r="L2865" s="61">
        <f t="shared" si="1343"/>
        <v>100</v>
      </c>
    </row>
    <row r="2866" spans="1:12" ht="30">
      <c r="A2866" s="58" t="s">
        <v>64</v>
      </c>
      <c r="B2866" s="59" t="s">
        <v>1101</v>
      </c>
      <c r="C2866" s="59" t="s">
        <v>19</v>
      </c>
      <c r="D2866" s="59" t="s">
        <v>17</v>
      </c>
      <c r="E2866" s="59" t="s">
        <v>59</v>
      </c>
      <c r="F2866" s="59" t="s">
        <v>65</v>
      </c>
      <c r="G2866" s="61">
        <v>3430.6</v>
      </c>
      <c r="H2866" s="61">
        <f>H2867</f>
        <v>3430.6</v>
      </c>
      <c r="I2866" s="61">
        <f t="shared" ref="I2866" si="1360">I2867</f>
        <v>3430.6</v>
      </c>
      <c r="J2866" s="61">
        <f t="shared" ref="J2866" si="1361">J2867</f>
        <v>3430.03602</v>
      </c>
      <c r="K2866" s="61">
        <f t="shared" si="1342"/>
        <v>99.983560310149826</v>
      </c>
      <c r="L2866" s="61">
        <f t="shared" si="1343"/>
        <v>99.983560310149826</v>
      </c>
    </row>
    <row r="2867" spans="1:12" ht="30">
      <c r="A2867" s="58" t="s">
        <v>66</v>
      </c>
      <c r="B2867" s="59" t="s">
        <v>1101</v>
      </c>
      <c r="C2867" s="59" t="s">
        <v>19</v>
      </c>
      <c r="D2867" s="59" t="s">
        <v>17</v>
      </c>
      <c r="E2867" s="59" t="s">
        <v>59</v>
      </c>
      <c r="F2867" s="59" t="s">
        <v>67</v>
      </c>
      <c r="G2867" s="61">
        <v>3430.6</v>
      </c>
      <c r="H2867" s="61">
        <v>3430.6</v>
      </c>
      <c r="I2867" s="61">
        <v>3430.6</v>
      </c>
      <c r="J2867" s="61">
        <v>3430.03602</v>
      </c>
      <c r="K2867" s="61">
        <f t="shared" si="1342"/>
        <v>99.983560310149826</v>
      </c>
      <c r="L2867" s="61">
        <f t="shared" si="1343"/>
        <v>99.983560310149826</v>
      </c>
    </row>
    <row r="2868" spans="1:12" ht="15">
      <c r="A2868" s="58" t="s">
        <v>72</v>
      </c>
      <c r="B2868" s="59" t="s">
        <v>1101</v>
      </c>
      <c r="C2868" s="59" t="s">
        <v>19</v>
      </c>
      <c r="D2868" s="59" t="s">
        <v>17</v>
      </c>
      <c r="E2868" s="59" t="s">
        <v>59</v>
      </c>
      <c r="F2868" s="59" t="s">
        <v>73</v>
      </c>
      <c r="G2868" s="61">
        <v>2.8</v>
      </c>
      <c r="H2868" s="61">
        <f>H2869</f>
        <v>2.8</v>
      </c>
      <c r="I2868" s="61">
        <f t="shared" ref="I2868" si="1362">I2869</f>
        <v>2.8</v>
      </c>
      <c r="J2868" s="61">
        <f t="shared" ref="J2868" si="1363">J2869</f>
        <v>2.8</v>
      </c>
      <c r="K2868" s="61">
        <f t="shared" si="1342"/>
        <v>100</v>
      </c>
      <c r="L2868" s="61">
        <f t="shared" si="1343"/>
        <v>100</v>
      </c>
    </row>
    <row r="2869" spans="1:12" ht="15">
      <c r="A2869" s="58" t="s">
        <v>74</v>
      </c>
      <c r="B2869" s="59" t="s">
        <v>1101</v>
      </c>
      <c r="C2869" s="59" t="s">
        <v>19</v>
      </c>
      <c r="D2869" s="59" t="s">
        <v>17</v>
      </c>
      <c r="E2869" s="59" t="s">
        <v>59</v>
      </c>
      <c r="F2869" s="59" t="s">
        <v>75</v>
      </c>
      <c r="G2869" s="61">
        <v>2.8</v>
      </c>
      <c r="H2869" s="61">
        <f>0.302+0.58958+1.90842</f>
        <v>2.8</v>
      </c>
      <c r="I2869" s="61">
        <f t="shared" ref="I2869:J2869" si="1364">0.302+0.58958+1.90842</f>
        <v>2.8</v>
      </c>
      <c r="J2869" s="61">
        <f t="shared" si="1364"/>
        <v>2.8</v>
      </c>
      <c r="K2869" s="61">
        <f t="shared" si="1342"/>
        <v>100</v>
      </c>
      <c r="L2869" s="61">
        <f t="shared" si="1343"/>
        <v>100</v>
      </c>
    </row>
    <row r="2870" spans="1:12" ht="15">
      <c r="A2870" s="66" t="s">
        <v>0</v>
      </c>
      <c r="B2870" s="67" t="s">
        <v>0</v>
      </c>
      <c r="C2870" s="60" t="s">
        <v>0</v>
      </c>
      <c r="D2870" s="60" t="s">
        <v>0</v>
      </c>
      <c r="E2870" s="60" t="s">
        <v>0</v>
      </c>
      <c r="F2870" s="60" t="s">
        <v>0</v>
      </c>
      <c r="G2870" s="68" t="s">
        <v>0</v>
      </c>
      <c r="H2870" s="68"/>
      <c r="I2870" s="68"/>
      <c r="J2870" s="68"/>
      <c r="K2870" s="68"/>
      <c r="L2870" s="68"/>
    </row>
    <row r="2871" spans="1:12" ht="28.5">
      <c r="A2871" s="69" t="s">
        <v>1102</v>
      </c>
      <c r="B2871" s="70" t="s">
        <v>1103</v>
      </c>
      <c r="C2871" s="60" t="s">
        <v>0</v>
      </c>
      <c r="D2871" s="60" t="s">
        <v>0</v>
      </c>
      <c r="E2871" s="60" t="s">
        <v>0</v>
      </c>
      <c r="F2871" s="60" t="s">
        <v>0</v>
      </c>
      <c r="G2871" s="71">
        <v>57274.3</v>
      </c>
      <c r="H2871" s="71">
        <f>H2872</f>
        <v>59311.545579999991</v>
      </c>
      <c r="I2871" s="71">
        <f t="shared" ref="I2871:J2874" si="1365">I2872</f>
        <v>59311.545579999991</v>
      </c>
      <c r="J2871" s="71">
        <f t="shared" si="1365"/>
        <v>59310.356909999988</v>
      </c>
      <c r="K2871" s="71">
        <f t="shared" si="1342"/>
        <v>103.55492238229012</v>
      </c>
      <c r="L2871" s="71">
        <f t="shared" si="1343"/>
        <v>99.997995887666761</v>
      </c>
    </row>
    <row r="2872" spans="1:12" ht="15">
      <c r="A2872" s="58" t="s">
        <v>16</v>
      </c>
      <c r="B2872" s="59" t="s">
        <v>1103</v>
      </c>
      <c r="C2872" s="59" t="s">
        <v>17</v>
      </c>
      <c r="D2872" s="60" t="s">
        <v>0</v>
      </c>
      <c r="E2872" s="60" t="s">
        <v>0</v>
      </c>
      <c r="F2872" s="60" t="s">
        <v>0</v>
      </c>
      <c r="G2872" s="61">
        <v>57274.3</v>
      </c>
      <c r="H2872" s="61">
        <f>H2873</f>
        <v>59311.545579999991</v>
      </c>
      <c r="I2872" s="61">
        <f t="shared" si="1365"/>
        <v>59311.545579999991</v>
      </c>
      <c r="J2872" s="61">
        <f t="shared" si="1365"/>
        <v>59310.356909999988</v>
      </c>
      <c r="K2872" s="61">
        <f t="shared" si="1342"/>
        <v>103.55492238229012</v>
      </c>
      <c r="L2872" s="61">
        <f t="shared" si="1343"/>
        <v>99.997995887666761</v>
      </c>
    </row>
    <row r="2873" spans="1:12" ht="15">
      <c r="A2873" s="58" t="s">
        <v>361</v>
      </c>
      <c r="B2873" s="59" t="s">
        <v>1103</v>
      </c>
      <c r="C2873" s="59" t="s">
        <v>17</v>
      </c>
      <c r="D2873" s="59" t="s">
        <v>362</v>
      </c>
      <c r="E2873" s="60" t="s">
        <v>0</v>
      </c>
      <c r="F2873" s="60" t="s">
        <v>0</v>
      </c>
      <c r="G2873" s="61">
        <v>57274.3</v>
      </c>
      <c r="H2873" s="61">
        <f>H2874+H2889</f>
        <v>59311.545579999991</v>
      </c>
      <c r="I2873" s="61">
        <f t="shared" ref="I2873:J2873" si="1366">I2874+I2889</f>
        <v>59311.545579999991</v>
      </c>
      <c r="J2873" s="61">
        <f t="shared" si="1366"/>
        <v>59310.356909999988</v>
      </c>
      <c r="K2873" s="61">
        <f t="shared" si="1342"/>
        <v>103.55492238229012</v>
      </c>
      <c r="L2873" s="61">
        <f t="shared" si="1343"/>
        <v>99.997995887666761</v>
      </c>
    </row>
    <row r="2874" spans="1:12" ht="45">
      <c r="A2874" s="58" t="s">
        <v>739</v>
      </c>
      <c r="B2874" s="59" t="s">
        <v>1103</v>
      </c>
      <c r="C2874" s="59" t="s">
        <v>17</v>
      </c>
      <c r="D2874" s="59" t="s">
        <v>362</v>
      </c>
      <c r="E2874" s="59" t="s">
        <v>740</v>
      </c>
      <c r="F2874" s="60" t="s">
        <v>0</v>
      </c>
      <c r="G2874" s="61">
        <v>57274.3</v>
      </c>
      <c r="H2874" s="61">
        <f>H2875</f>
        <v>57274.339839999993</v>
      </c>
      <c r="I2874" s="61">
        <f t="shared" si="1365"/>
        <v>57274.339839999993</v>
      </c>
      <c r="J2874" s="61">
        <f t="shared" si="1365"/>
        <v>57273.15116999999</v>
      </c>
      <c r="K2874" s="61">
        <f t="shared" si="1342"/>
        <v>99.997994161430142</v>
      </c>
      <c r="L2874" s="61">
        <f t="shared" si="1343"/>
        <v>99.997924602879181</v>
      </c>
    </row>
    <row r="2875" spans="1:12" ht="30">
      <c r="A2875" s="58" t="s">
        <v>1104</v>
      </c>
      <c r="B2875" s="59" t="s">
        <v>1103</v>
      </c>
      <c r="C2875" s="59" t="s">
        <v>17</v>
      </c>
      <c r="D2875" s="59" t="s">
        <v>362</v>
      </c>
      <c r="E2875" s="59" t="s">
        <v>1105</v>
      </c>
      <c r="F2875" s="60" t="s">
        <v>0</v>
      </c>
      <c r="G2875" s="61">
        <v>57274.3</v>
      </c>
      <c r="H2875" s="61">
        <f>H2876+H2884</f>
        <v>57274.339839999993</v>
      </c>
      <c r="I2875" s="61">
        <f>I2876+I2884</f>
        <v>57274.339839999993</v>
      </c>
      <c r="J2875" s="61">
        <f>J2876+J2884</f>
        <v>57273.15116999999</v>
      </c>
      <c r="K2875" s="61">
        <f t="shared" si="1342"/>
        <v>99.997994161430142</v>
      </c>
      <c r="L2875" s="61">
        <f t="shared" si="1343"/>
        <v>99.997924602879181</v>
      </c>
    </row>
    <row r="2876" spans="1:12" ht="30">
      <c r="A2876" s="58" t="s">
        <v>58</v>
      </c>
      <c r="B2876" s="59" t="s">
        <v>1103</v>
      </c>
      <c r="C2876" s="59" t="s">
        <v>17</v>
      </c>
      <c r="D2876" s="59" t="s">
        <v>362</v>
      </c>
      <c r="E2876" s="59" t="s">
        <v>1106</v>
      </c>
      <c r="F2876" s="60" t="s">
        <v>0</v>
      </c>
      <c r="G2876" s="61">
        <v>43826.2</v>
      </c>
      <c r="H2876" s="61">
        <f>H2877+H2879+H2881</f>
        <v>43826.239839999995</v>
      </c>
      <c r="I2876" s="61">
        <f>I2877+I2879+I2881</f>
        <v>43826.239839999995</v>
      </c>
      <c r="J2876" s="61">
        <f>J2877+J2879+J2881</f>
        <v>43825.051169999992</v>
      </c>
      <c r="K2876" s="61">
        <f t="shared" si="1342"/>
        <v>99.997378668467704</v>
      </c>
      <c r="L2876" s="61">
        <f t="shared" si="1343"/>
        <v>99.997287766405833</v>
      </c>
    </row>
    <row r="2877" spans="1:12" ht="60">
      <c r="A2877" s="58" t="s">
        <v>60</v>
      </c>
      <c r="B2877" s="59" t="s">
        <v>1103</v>
      </c>
      <c r="C2877" s="59" t="s">
        <v>17</v>
      </c>
      <c r="D2877" s="59" t="s">
        <v>362</v>
      </c>
      <c r="E2877" s="59" t="s">
        <v>1106</v>
      </c>
      <c r="F2877" s="59" t="s">
        <v>61</v>
      </c>
      <c r="G2877" s="61">
        <v>42101.7</v>
      </c>
      <c r="H2877" s="61">
        <f>H2878</f>
        <v>42101.684999999998</v>
      </c>
      <c r="I2877" s="61">
        <f t="shared" ref="I2877:J2877" si="1367">I2878</f>
        <v>42101.684999999998</v>
      </c>
      <c r="J2877" s="61">
        <f t="shared" si="1367"/>
        <v>42100.496329999994</v>
      </c>
      <c r="K2877" s="61">
        <f t="shared" si="1342"/>
        <v>99.99714104181065</v>
      </c>
      <c r="L2877" s="61">
        <f t="shared" si="1343"/>
        <v>99.997176668819776</v>
      </c>
    </row>
    <row r="2878" spans="1:12" ht="30">
      <c r="A2878" s="58" t="s">
        <v>62</v>
      </c>
      <c r="B2878" s="59" t="s">
        <v>1103</v>
      </c>
      <c r="C2878" s="59" t="s">
        <v>17</v>
      </c>
      <c r="D2878" s="59" t="s">
        <v>362</v>
      </c>
      <c r="E2878" s="59" t="s">
        <v>1106</v>
      </c>
      <c r="F2878" s="59" t="s">
        <v>63</v>
      </c>
      <c r="G2878" s="61">
        <v>42101.7</v>
      </c>
      <c r="H2878" s="61">
        <f>32073.75572+1028.53696+8999.39232</f>
        <v>42101.684999999998</v>
      </c>
      <c r="I2878" s="61">
        <f>32073.75572+1028.53696+8999.39232</f>
        <v>42101.684999999998</v>
      </c>
      <c r="J2878" s="61">
        <f>32073.75572+1028.53696+8998.20365</f>
        <v>42100.496329999994</v>
      </c>
      <c r="K2878" s="61">
        <f t="shared" si="1342"/>
        <v>99.99714104181065</v>
      </c>
      <c r="L2878" s="61">
        <f t="shared" si="1343"/>
        <v>99.997176668819776</v>
      </c>
    </row>
    <row r="2879" spans="1:12" ht="30">
      <c r="A2879" s="58" t="s">
        <v>64</v>
      </c>
      <c r="B2879" s="59" t="s">
        <v>1103</v>
      </c>
      <c r="C2879" s="59" t="s">
        <v>17</v>
      </c>
      <c r="D2879" s="59" t="s">
        <v>362</v>
      </c>
      <c r="E2879" s="59" t="s">
        <v>1106</v>
      </c>
      <c r="F2879" s="59" t="s">
        <v>65</v>
      </c>
      <c r="G2879" s="61">
        <v>1716.4</v>
      </c>
      <c r="H2879" s="61">
        <f>H2880</f>
        <v>1716.43984</v>
      </c>
      <c r="I2879" s="61">
        <f t="shared" ref="I2879:J2879" si="1368">I2880</f>
        <v>1716.43984</v>
      </c>
      <c r="J2879" s="61">
        <f t="shared" si="1368"/>
        <v>1716.43984</v>
      </c>
      <c r="K2879" s="61">
        <f t="shared" si="1342"/>
        <v>100.00232113726403</v>
      </c>
      <c r="L2879" s="61">
        <f t="shared" si="1343"/>
        <v>100</v>
      </c>
    </row>
    <row r="2880" spans="1:12" ht="30">
      <c r="A2880" s="58" t="s">
        <v>66</v>
      </c>
      <c r="B2880" s="59" t="s">
        <v>1103</v>
      </c>
      <c r="C2880" s="59" t="s">
        <v>17</v>
      </c>
      <c r="D2880" s="59" t="s">
        <v>362</v>
      </c>
      <c r="E2880" s="59" t="s">
        <v>1106</v>
      </c>
      <c r="F2880" s="59" t="s">
        <v>67</v>
      </c>
      <c r="G2880" s="61">
        <v>1716.4</v>
      </c>
      <c r="H2880" s="61">
        <v>1716.43984</v>
      </c>
      <c r="I2880" s="61">
        <v>1716.43984</v>
      </c>
      <c r="J2880" s="61">
        <v>1716.43984</v>
      </c>
      <c r="K2880" s="61">
        <f t="shared" si="1342"/>
        <v>100.00232113726403</v>
      </c>
      <c r="L2880" s="61">
        <f t="shared" si="1343"/>
        <v>100</v>
      </c>
    </row>
    <row r="2881" spans="1:12" ht="15">
      <c r="A2881" s="58" t="s">
        <v>72</v>
      </c>
      <c r="B2881" s="59" t="s">
        <v>1103</v>
      </c>
      <c r="C2881" s="59" t="s">
        <v>17</v>
      </c>
      <c r="D2881" s="59" t="s">
        <v>362</v>
      </c>
      <c r="E2881" s="59" t="s">
        <v>1106</v>
      </c>
      <c r="F2881" s="59" t="s">
        <v>73</v>
      </c>
      <c r="G2881" s="61">
        <v>8.1</v>
      </c>
      <c r="H2881" s="61">
        <f>H2883+H2882</f>
        <v>8.1150000000000002</v>
      </c>
      <c r="I2881" s="61">
        <f t="shared" ref="I2881:J2881" si="1369">I2883+I2882</f>
        <v>8.1150000000000002</v>
      </c>
      <c r="J2881" s="61">
        <f t="shared" si="1369"/>
        <v>8.1150000000000002</v>
      </c>
      <c r="K2881" s="61">
        <f t="shared" si="1342"/>
        <v>100.1851851851852</v>
      </c>
      <c r="L2881" s="61">
        <f t="shared" si="1343"/>
        <v>100</v>
      </c>
    </row>
    <row r="2882" spans="1:12" s="26" customFormat="1" ht="15">
      <c r="A2882" s="58" t="s">
        <v>86</v>
      </c>
      <c r="B2882" s="59" t="s">
        <v>1103</v>
      </c>
      <c r="C2882" s="59" t="s">
        <v>17</v>
      </c>
      <c r="D2882" s="59" t="s">
        <v>362</v>
      </c>
      <c r="E2882" s="59" t="s">
        <v>1106</v>
      </c>
      <c r="F2882" s="59">
        <v>830</v>
      </c>
      <c r="G2882" s="61"/>
      <c r="H2882" s="61">
        <v>1.5</v>
      </c>
      <c r="I2882" s="61">
        <v>1.5</v>
      </c>
      <c r="J2882" s="61">
        <v>1.5</v>
      </c>
      <c r="K2882" s="61">
        <v>0</v>
      </c>
      <c r="L2882" s="61">
        <f t="shared" si="1343"/>
        <v>100</v>
      </c>
    </row>
    <row r="2883" spans="1:12" ht="15">
      <c r="A2883" s="58" t="s">
        <v>74</v>
      </c>
      <c r="B2883" s="59" t="s">
        <v>1103</v>
      </c>
      <c r="C2883" s="59" t="s">
        <v>17</v>
      </c>
      <c r="D2883" s="59" t="s">
        <v>362</v>
      </c>
      <c r="E2883" s="59" t="s">
        <v>1106</v>
      </c>
      <c r="F2883" s="59" t="s">
        <v>75</v>
      </c>
      <c r="G2883" s="61">
        <v>8.1</v>
      </c>
      <c r="H2883" s="61">
        <v>6.6150000000000002</v>
      </c>
      <c r="I2883" s="61">
        <v>6.6150000000000002</v>
      </c>
      <c r="J2883" s="61">
        <v>6.6150000000000002</v>
      </c>
      <c r="K2883" s="61">
        <f t="shared" si="1342"/>
        <v>81.666666666666671</v>
      </c>
      <c r="L2883" s="61">
        <f t="shared" si="1343"/>
        <v>100</v>
      </c>
    </row>
    <row r="2884" spans="1:12" ht="30">
      <c r="A2884" s="58" t="s">
        <v>76</v>
      </c>
      <c r="B2884" s="59" t="s">
        <v>1103</v>
      </c>
      <c r="C2884" s="59" t="s">
        <v>17</v>
      </c>
      <c r="D2884" s="59" t="s">
        <v>362</v>
      </c>
      <c r="E2884" s="59" t="s">
        <v>1107</v>
      </c>
      <c r="F2884" s="60" t="s">
        <v>0</v>
      </c>
      <c r="G2884" s="61">
        <v>13448.1</v>
      </c>
      <c r="H2884" s="61">
        <f>H2885+H2887</f>
        <v>13448.1</v>
      </c>
      <c r="I2884" s="61">
        <f t="shared" ref="I2884:J2884" si="1370">I2885+I2887</f>
        <v>13448.1</v>
      </c>
      <c r="J2884" s="61">
        <f t="shared" si="1370"/>
        <v>13448.1</v>
      </c>
      <c r="K2884" s="61">
        <f t="shared" si="1342"/>
        <v>100</v>
      </c>
      <c r="L2884" s="61">
        <f t="shared" si="1343"/>
        <v>100</v>
      </c>
    </row>
    <row r="2885" spans="1:12" ht="60">
      <c r="A2885" s="58" t="s">
        <v>60</v>
      </c>
      <c r="B2885" s="59" t="s">
        <v>1103</v>
      </c>
      <c r="C2885" s="59" t="s">
        <v>17</v>
      </c>
      <c r="D2885" s="59" t="s">
        <v>362</v>
      </c>
      <c r="E2885" s="59" t="s">
        <v>1107</v>
      </c>
      <c r="F2885" s="59" t="s">
        <v>61</v>
      </c>
      <c r="G2885" s="61">
        <v>11260.8</v>
      </c>
      <c r="H2885" s="61">
        <f>H2886</f>
        <v>11260.8112</v>
      </c>
      <c r="I2885" s="61">
        <f t="shared" ref="I2885:J2885" si="1371">I2886</f>
        <v>11260.8112</v>
      </c>
      <c r="J2885" s="61">
        <f t="shared" si="1371"/>
        <v>11260.8112</v>
      </c>
      <c r="K2885" s="61">
        <f t="shared" si="1342"/>
        <v>100.00009946007388</v>
      </c>
      <c r="L2885" s="61">
        <f t="shared" si="1343"/>
        <v>100</v>
      </c>
    </row>
    <row r="2886" spans="1:12" ht="15">
      <c r="A2886" s="58" t="s">
        <v>78</v>
      </c>
      <c r="B2886" s="59" t="s">
        <v>1103</v>
      </c>
      <c r="C2886" s="59" t="s">
        <v>17</v>
      </c>
      <c r="D2886" s="59" t="s">
        <v>362</v>
      </c>
      <c r="E2886" s="59" t="s">
        <v>1107</v>
      </c>
      <c r="F2886" s="59" t="s">
        <v>79</v>
      </c>
      <c r="G2886" s="61">
        <v>11260.8</v>
      </c>
      <c r="H2886" s="61">
        <f>8420.874+393.6722+2446.265</f>
        <v>11260.8112</v>
      </c>
      <c r="I2886" s="61">
        <f t="shared" ref="I2886:J2886" si="1372">8420.874+393.6722+2446.265</f>
        <v>11260.8112</v>
      </c>
      <c r="J2886" s="61">
        <f t="shared" si="1372"/>
        <v>11260.8112</v>
      </c>
      <c r="K2886" s="61">
        <f t="shared" si="1342"/>
        <v>100.00009946007388</v>
      </c>
      <c r="L2886" s="61">
        <f t="shared" si="1343"/>
        <v>100</v>
      </c>
    </row>
    <row r="2887" spans="1:12" ht="30">
      <c r="A2887" s="58" t="s">
        <v>64</v>
      </c>
      <c r="B2887" s="59" t="s">
        <v>1103</v>
      </c>
      <c r="C2887" s="59" t="s">
        <v>17</v>
      </c>
      <c r="D2887" s="59" t="s">
        <v>362</v>
      </c>
      <c r="E2887" s="59" t="s">
        <v>1107</v>
      </c>
      <c r="F2887" s="59" t="s">
        <v>65</v>
      </c>
      <c r="G2887" s="61">
        <v>2187.3000000000002</v>
      </c>
      <c r="H2887" s="61">
        <f>H2888</f>
        <v>2187.2887999999998</v>
      </c>
      <c r="I2887" s="61">
        <f t="shared" ref="I2887:J2887" si="1373">I2888</f>
        <v>2187.2887999999998</v>
      </c>
      <c r="J2887" s="61">
        <f t="shared" si="1373"/>
        <v>2187.2887999999998</v>
      </c>
      <c r="K2887" s="61">
        <f t="shared" si="1342"/>
        <v>99.999487953184271</v>
      </c>
      <c r="L2887" s="61">
        <f t="shared" si="1343"/>
        <v>100</v>
      </c>
    </row>
    <row r="2888" spans="1:12" ht="30">
      <c r="A2888" s="58" t="s">
        <v>66</v>
      </c>
      <c r="B2888" s="59" t="s">
        <v>1103</v>
      </c>
      <c r="C2888" s="59" t="s">
        <v>17</v>
      </c>
      <c r="D2888" s="59" t="s">
        <v>362</v>
      </c>
      <c r="E2888" s="59" t="s">
        <v>1107</v>
      </c>
      <c r="F2888" s="59" t="s">
        <v>67</v>
      </c>
      <c r="G2888" s="61">
        <v>2187.3000000000002</v>
      </c>
      <c r="H2888" s="61">
        <v>2187.2887999999998</v>
      </c>
      <c r="I2888" s="61">
        <v>2187.2887999999998</v>
      </c>
      <c r="J2888" s="61">
        <v>2187.2887999999998</v>
      </c>
      <c r="K2888" s="61">
        <f t="shared" si="1342"/>
        <v>99.999487953184271</v>
      </c>
      <c r="L2888" s="61">
        <f t="shared" si="1343"/>
        <v>100</v>
      </c>
    </row>
    <row r="2889" spans="1:12" s="26" customFormat="1" ht="15">
      <c r="A2889" s="58" t="s">
        <v>641</v>
      </c>
      <c r="B2889" s="59" t="s">
        <v>1103</v>
      </c>
      <c r="C2889" s="59" t="s">
        <v>17</v>
      </c>
      <c r="D2889" s="59" t="s">
        <v>362</v>
      </c>
      <c r="E2889" s="59" t="s">
        <v>642</v>
      </c>
      <c r="F2889" s="59"/>
      <c r="G2889" s="61"/>
      <c r="H2889" s="61">
        <f>H2890</f>
        <v>2037.2057400000001</v>
      </c>
      <c r="I2889" s="61">
        <f t="shared" ref="I2889:J2889" si="1374">I2890</f>
        <v>2037.2057400000001</v>
      </c>
      <c r="J2889" s="61">
        <f t="shared" si="1374"/>
        <v>2037.2057400000001</v>
      </c>
      <c r="K2889" s="61">
        <v>0</v>
      </c>
      <c r="L2889" s="61">
        <f t="shared" si="1343"/>
        <v>100</v>
      </c>
    </row>
    <row r="2890" spans="1:12" s="26" customFormat="1" ht="15">
      <c r="A2890" s="58" t="s">
        <v>641</v>
      </c>
      <c r="B2890" s="59" t="s">
        <v>1103</v>
      </c>
      <c r="C2890" s="59" t="s">
        <v>17</v>
      </c>
      <c r="D2890" s="59" t="s">
        <v>362</v>
      </c>
      <c r="E2890" s="59" t="s">
        <v>643</v>
      </c>
      <c r="F2890" s="59"/>
      <c r="G2890" s="61"/>
      <c r="H2890" s="61">
        <f>H2891+H2894</f>
        <v>2037.2057400000001</v>
      </c>
      <c r="I2890" s="61">
        <f t="shared" ref="I2890:J2890" si="1375">I2891+I2894</f>
        <v>2037.2057400000001</v>
      </c>
      <c r="J2890" s="61">
        <f t="shared" si="1375"/>
        <v>2037.2057400000001</v>
      </c>
      <c r="K2890" s="61">
        <v>0</v>
      </c>
      <c r="L2890" s="61">
        <f t="shared" si="1343"/>
        <v>100</v>
      </c>
    </row>
    <row r="2891" spans="1:12" s="26" customFormat="1" ht="60">
      <c r="A2891" s="58" t="s">
        <v>60</v>
      </c>
      <c r="B2891" s="59" t="s">
        <v>1103</v>
      </c>
      <c r="C2891" s="59" t="s">
        <v>17</v>
      </c>
      <c r="D2891" s="59" t="s">
        <v>362</v>
      </c>
      <c r="E2891" s="59" t="s">
        <v>643</v>
      </c>
      <c r="F2891" s="59">
        <v>100</v>
      </c>
      <c r="G2891" s="61"/>
      <c r="H2891" s="61">
        <f>H2892+H2893</f>
        <v>159.5</v>
      </c>
      <c r="I2891" s="61">
        <f t="shared" ref="I2891:J2891" si="1376">I2892+I2893</f>
        <v>159.5</v>
      </c>
      <c r="J2891" s="61">
        <f t="shared" si="1376"/>
        <v>159.5</v>
      </c>
      <c r="K2891" s="61">
        <v>0</v>
      </c>
      <c r="L2891" s="61">
        <f t="shared" si="1343"/>
        <v>100</v>
      </c>
    </row>
    <row r="2892" spans="1:12" s="26" customFormat="1" ht="15">
      <c r="A2892" s="58" t="s">
        <v>78</v>
      </c>
      <c r="B2892" s="59" t="s">
        <v>1103</v>
      </c>
      <c r="C2892" s="59" t="s">
        <v>17</v>
      </c>
      <c r="D2892" s="59" t="s">
        <v>362</v>
      </c>
      <c r="E2892" s="59" t="s">
        <v>643</v>
      </c>
      <c r="F2892" s="59">
        <v>110</v>
      </c>
      <c r="G2892" s="61"/>
      <c r="H2892" s="61">
        <v>51.524999999999999</v>
      </c>
      <c r="I2892" s="61">
        <v>51.524999999999999</v>
      </c>
      <c r="J2892" s="61">
        <v>51.524999999999999</v>
      </c>
      <c r="K2892" s="61">
        <v>0</v>
      </c>
      <c r="L2892" s="61">
        <f t="shared" si="1343"/>
        <v>100</v>
      </c>
    </row>
    <row r="2893" spans="1:12" s="26" customFormat="1" ht="30">
      <c r="A2893" s="58" t="s">
        <v>62</v>
      </c>
      <c r="B2893" s="59" t="s">
        <v>1103</v>
      </c>
      <c r="C2893" s="59" t="s">
        <v>17</v>
      </c>
      <c r="D2893" s="59" t="s">
        <v>362</v>
      </c>
      <c r="E2893" s="59" t="s">
        <v>643</v>
      </c>
      <c r="F2893" s="59">
        <v>120</v>
      </c>
      <c r="G2893" s="61"/>
      <c r="H2893" s="61">
        <v>107.97499999999999</v>
      </c>
      <c r="I2893" s="61">
        <v>107.97499999999999</v>
      </c>
      <c r="J2893" s="61">
        <v>107.97499999999999</v>
      </c>
      <c r="K2893" s="61">
        <v>0</v>
      </c>
      <c r="L2893" s="61">
        <f t="shared" si="1343"/>
        <v>100</v>
      </c>
    </row>
    <row r="2894" spans="1:12" s="26" customFormat="1" ht="30">
      <c r="A2894" s="58" t="s">
        <v>64</v>
      </c>
      <c r="B2894" s="59" t="s">
        <v>1103</v>
      </c>
      <c r="C2894" s="59" t="s">
        <v>17</v>
      </c>
      <c r="D2894" s="59" t="s">
        <v>362</v>
      </c>
      <c r="E2894" s="59" t="s">
        <v>643</v>
      </c>
      <c r="F2894" s="59">
        <v>200</v>
      </c>
      <c r="G2894" s="61"/>
      <c r="H2894" s="61">
        <f>H2895</f>
        <v>1877.7057400000001</v>
      </c>
      <c r="I2894" s="61">
        <f t="shared" ref="I2894:J2894" si="1377">I2895</f>
        <v>1877.7057400000001</v>
      </c>
      <c r="J2894" s="61">
        <f t="shared" si="1377"/>
        <v>1877.7057400000001</v>
      </c>
      <c r="K2894" s="61">
        <v>0</v>
      </c>
      <c r="L2894" s="61">
        <f t="shared" si="1343"/>
        <v>100</v>
      </c>
    </row>
    <row r="2895" spans="1:12" s="26" customFormat="1" ht="30">
      <c r="A2895" s="58" t="s">
        <v>66</v>
      </c>
      <c r="B2895" s="59" t="s">
        <v>1103</v>
      </c>
      <c r="C2895" s="59" t="s">
        <v>17</v>
      </c>
      <c r="D2895" s="59" t="s">
        <v>362</v>
      </c>
      <c r="E2895" s="59" t="s">
        <v>643</v>
      </c>
      <c r="F2895" s="59">
        <v>240</v>
      </c>
      <c r="G2895" s="61"/>
      <c r="H2895" s="61">
        <v>1877.7057400000001</v>
      </c>
      <c r="I2895" s="61">
        <v>1877.7057400000001</v>
      </c>
      <c r="J2895" s="61">
        <v>1877.7057400000001</v>
      </c>
      <c r="K2895" s="61">
        <v>0</v>
      </c>
      <c r="L2895" s="61">
        <f t="shared" si="1343"/>
        <v>100</v>
      </c>
    </row>
    <row r="2896" spans="1:12" ht="15">
      <c r="A2896" s="66" t="s">
        <v>0</v>
      </c>
      <c r="B2896" s="67" t="s">
        <v>0</v>
      </c>
      <c r="C2896" s="60" t="s">
        <v>0</v>
      </c>
      <c r="D2896" s="60" t="s">
        <v>0</v>
      </c>
      <c r="E2896" s="60" t="s">
        <v>0</v>
      </c>
      <c r="F2896" s="60" t="s">
        <v>0</v>
      </c>
      <c r="G2896" s="68" t="s">
        <v>0</v>
      </c>
      <c r="H2896" s="68"/>
      <c r="I2896" s="68"/>
      <c r="J2896" s="68"/>
      <c r="K2896" s="68"/>
      <c r="L2896" s="68"/>
    </row>
    <row r="2897" spans="1:12" ht="28.5">
      <c r="A2897" s="69" t="s">
        <v>1108</v>
      </c>
      <c r="B2897" s="70" t="s">
        <v>1109</v>
      </c>
      <c r="C2897" s="60" t="s">
        <v>0</v>
      </c>
      <c r="D2897" s="60" t="s">
        <v>0</v>
      </c>
      <c r="E2897" s="60" t="s">
        <v>0</v>
      </c>
      <c r="F2897" s="60" t="s">
        <v>0</v>
      </c>
      <c r="G2897" s="71">
        <v>177872.6</v>
      </c>
      <c r="H2897" s="71">
        <f>H2898</f>
        <v>178752.44819</v>
      </c>
      <c r="I2897" s="71">
        <f t="shared" ref="I2897:J2898" si="1378">I2898</f>
        <v>178752.44819</v>
      </c>
      <c r="J2897" s="71">
        <f t="shared" si="1378"/>
        <v>178752.44819</v>
      </c>
      <c r="K2897" s="71">
        <f t="shared" si="1342"/>
        <v>100.49465077251921</v>
      </c>
      <c r="L2897" s="71">
        <f t="shared" si="1343"/>
        <v>100</v>
      </c>
    </row>
    <row r="2898" spans="1:12" ht="15">
      <c r="A2898" s="58" t="s">
        <v>30</v>
      </c>
      <c r="B2898" s="59" t="s">
        <v>1109</v>
      </c>
      <c r="C2898" s="59" t="s">
        <v>19</v>
      </c>
      <c r="D2898" s="60" t="s">
        <v>0</v>
      </c>
      <c r="E2898" s="60" t="s">
        <v>0</v>
      </c>
      <c r="F2898" s="60" t="s">
        <v>0</v>
      </c>
      <c r="G2898" s="61">
        <v>177872.6</v>
      </c>
      <c r="H2898" s="61">
        <f>H2899</f>
        <v>178752.44819</v>
      </c>
      <c r="I2898" s="61">
        <f t="shared" si="1378"/>
        <v>178752.44819</v>
      </c>
      <c r="J2898" s="61">
        <f t="shared" si="1378"/>
        <v>178752.44819</v>
      </c>
      <c r="K2898" s="61">
        <f t="shared" si="1342"/>
        <v>100.49465077251921</v>
      </c>
      <c r="L2898" s="61">
        <f t="shared" si="1343"/>
        <v>100</v>
      </c>
    </row>
    <row r="2899" spans="1:12" ht="15">
      <c r="A2899" s="58" t="s">
        <v>530</v>
      </c>
      <c r="B2899" s="59" t="s">
        <v>1109</v>
      </c>
      <c r="C2899" s="59" t="s">
        <v>19</v>
      </c>
      <c r="D2899" s="59" t="s">
        <v>95</v>
      </c>
      <c r="E2899" s="60" t="s">
        <v>0</v>
      </c>
      <c r="F2899" s="60" t="s">
        <v>0</v>
      </c>
      <c r="G2899" s="61">
        <v>177872.6</v>
      </c>
      <c r="H2899" s="61">
        <f>H2900+H2914</f>
        <v>178752.44819</v>
      </c>
      <c r="I2899" s="61">
        <f t="shared" ref="I2899:J2899" si="1379">I2900+I2914</f>
        <v>178752.44819</v>
      </c>
      <c r="J2899" s="61">
        <f t="shared" si="1379"/>
        <v>178752.44819</v>
      </c>
      <c r="K2899" s="61">
        <f t="shared" si="1342"/>
        <v>100.49465077251921</v>
      </c>
      <c r="L2899" s="61">
        <f t="shared" si="1343"/>
        <v>100</v>
      </c>
    </row>
    <row r="2900" spans="1:12" ht="45">
      <c r="A2900" s="58" t="s">
        <v>187</v>
      </c>
      <c r="B2900" s="59" t="s">
        <v>1109</v>
      </c>
      <c r="C2900" s="59" t="s">
        <v>19</v>
      </c>
      <c r="D2900" s="59" t="s">
        <v>95</v>
      </c>
      <c r="E2900" s="59" t="s">
        <v>188</v>
      </c>
      <c r="F2900" s="60" t="s">
        <v>0</v>
      </c>
      <c r="G2900" s="61">
        <v>177872.6</v>
      </c>
      <c r="H2900" s="61">
        <f>H2901+H2905</f>
        <v>177872.6</v>
      </c>
      <c r="I2900" s="61">
        <f t="shared" ref="I2900:J2900" si="1380">I2901+I2905</f>
        <v>177872.6</v>
      </c>
      <c r="J2900" s="61">
        <f t="shared" si="1380"/>
        <v>177872.6</v>
      </c>
      <c r="K2900" s="61">
        <f t="shared" si="1342"/>
        <v>100</v>
      </c>
      <c r="L2900" s="61">
        <f t="shared" si="1343"/>
        <v>100</v>
      </c>
    </row>
    <row r="2901" spans="1:12" ht="30">
      <c r="A2901" s="58" t="s">
        <v>189</v>
      </c>
      <c r="B2901" s="59" t="s">
        <v>1109</v>
      </c>
      <c r="C2901" s="59" t="s">
        <v>19</v>
      </c>
      <c r="D2901" s="59" t="s">
        <v>95</v>
      </c>
      <c r="E2901" s="59" t="s">
        <v>190</v>
      </c>
      <c r="F2901" s="60" t="s">
        <v>0</v>
      </c>
      <c r="G2901" s="61">
        <v>4000</v>
      </c>
      <c r="H2901" s="61">
        <f>H2902</f>
        <v>4000</v>
      </c>
      <c r="I2901" s="61">
        <f t="shared" ref="I2901:J2903" si="1381">I2902</f>
        <v>4000</v>
      </c>
      <c r="J2901" s="61">
        <f t="shared" si="1381"/>
        <v>4000</v>
      </c>
      <c r="K2901" s="61">
        <f t="shared" si="1342"/>
        <v>100</v>
      </c>
      <c r="L2901" s="61">
        <f t="shared" si="1343"/>
        <v>100</v>
      </c>
    </row>
    <row r="2902" spans="1:12" ht="15">
      <c r="A2902" s="58" t="s">
        <v>1110</v>
      </c>
      <c r="B2902" s="59" t="s">
        <v>1109</v>
      </c>
      <c r="C2902" s="59" t="s">
        <v>19</v>
      </c>
      <c r="D2902" s="59" t="s">
        <v>95</v>
      </c>
      <c r="E2902" s="59" t="s">
        <v>1111</v>
      </c>
      <c r="F2902" s="60" t="s">
        <v>0</v>
      </c>
      <c r="G2902" s="61">
        <v>4000</v>
      </c>
      <c r="H2902" s="61">
        <f>H2903</f>
        <v>4000</v>
      </c>
      <c r="I2902" s="61">
        <f t="shared" si="1381"/>
        <v>4000</v>
      </c>
      <c r="J2902" s="61">
        <f t="shared" si="1381"/>
        <v>4000</v>
      </c>
      <c r="K2902" s="61">
        <f t="shared" si="1342"/>
        <v>100</v>
      </c>
      <c r="L2902" s="61">
        <f t="shared" si="1343"/>
        <v>100</v>
      </c>
    </row>
    <row r="2903" spans="1:12" ht="30">
      <c r="A2903" s="58" t="s">
        <v>64</v>
      </c>
      <c r="B2903" s="59" t="s">
        <v>1109</v>
      </c>
      <c r="C2903" s="59" t="s">
        <v>19</v>
      </c>
      <c r="D2903" s="59" t="s">
        <v>95</v>
      </c>
      <c r="E2903" s="59" t="s">
        <v>1111</v>
      </c>
      <c r="F2903" s="59" t="s">
        <v>65</v>
      </c>
      <c r="G2903" s="61">
        <v>4000</v>
      </c>
      <c r="H2903" s="61">
        <f>H2904</f>
        <v>4000</v>
      </c>
      <c r="I2903" s="61">
        <f t="shared" si="1381"/>
        <v>4000</v>
      </c>
      <c r="J2903" s="61">
        <f t="shared" si="1381"/>
        <v>4000</v>
      </c>
      <c r="K2903" s="61">
        <f t="shared" si="1342"/>
        <v>100</v>
      </c>
      <c r="L2903" s="61">
        <f t="shared" si="1343"/>
        <v>100</v>
      </c>
    </row>
    <row r="2904" spans="1:12" ht="30">
      <c r="A2904" s="58" t="s">
        <v>66</v>
      </c>
      <c r="B2904" s="59" t="s">
        <v>1109</v>
      </c>
      <c r="C2904" s="59" t="s">
        <v>19</v>
      </c>
      <c r="D2904" s="59" t="s">
        <v>95</v>
      </c>
      <c r="E2904" s="59" t="s">
        <v>1111</v>
      </c>
      <c r="F2904" s="59" t="s">
        <v>67</v>
      </c>
      <c r="G2904" s="61">
        <v>4000</v>
      </c>
      <c r="H2904" s="61">
        <v>4000</v>
      </c>
      <c r="I2904" s="61">
        <v>4000</v>
      </c>
      <c r="J2904" s="61">
        <v>4000</v>
      </c>
      <c r="K2904" s="61">
        <f t="shared" si="1342"/>
        <v>100</v>
      </c>
      <c r="L2904" s="61">
        <f t="shared" si="1343"/>
        <v>100</v>
      </c>
    </row>
    <row r="2905" spans="1:12" ht="30">
      <c r="A2905" s="58" t="s">
        <v>22</v>
      </c>
      <c r="B2905" s="59" t="s">
        <v>1109</v>
      </c>
      <c r="C2905" s="59" t="s">
        <v>19</v>
      </c>
      <c r="D2905" s="59" t="s">
        <v>95</v>
      </c>
      <c r="E2905" s="59" t="s">
        <v>527</v>
      </c>
      <c r="F2905" s="60" t="s">
        <v>0</v>
      </c>
      <c r="G2905" s="61">
        <v>173872.6</v>
      </c>
      <c r="H2905" s="61">
        <f>H2906+H2911</f>
        <v>173872.6</v>
      </c>
      <c r="I2905" s="61">
        <f t="shared" ref="I2905:J2905" si="1382">I2906+I2911</f>
        <v>173872.6</v>
      </c>
      <c r="J2905" s="61">
        <f t="shared" si="1382"/>
        <v>173872.6</v>
      </c>
      <c r="K2905" s="61">
        <f t="shared" ref="K2905:K2940" si="1383">J2905/G2905*100</f>
        <v>100</v>
      </c>
      <c r="L2905" s="61">
        <f t="shared" ref="L2905:L2940" si="1384">J2905/H2905*100</f>
        <v>100</v>
      </c>
    </row>
    <row r="2906" spans="1:12" ht="30">
      <c r="A2906" s="58" t="s">
        <v>58</v>
      </c>
      <c r="B2906" s="59" t="s">
        <v>1109</v>
      </c>
      <c r="C2906" s="59" t="s">
        <v>19</v>
      </c>
      <c r="D2906" s="59" t="s">
        <v>95</v>
      </c>
      <c r="E2906" s="59" t="s">
        <v>615</v>
      </c>
      <c r="F2906" s="60" t="s">
        <v>0</v>
      </c>
      <c r="G2906" s="61">
        <v>6865.4</v>
      </c>
      <c r="H2906" s="61">
        <f>H2907+H2909</f>
        <v>6865.4000000000005</v>
      </c>
      <c r="I2906" s="61">
        <f t="shared" ref="I2906:J2906" si="1385">I2907+I2909</f>
        <v>6865.4000000000005</v>
      </c>
      <c r="J2906" s="61">
        <f t="shared" si="1385"/>
        <v>6865.4000000000005</v>
      </c>
      <c r="K2906" s="61">
        <f t="shared" si="1383"/>
        <v>100.00000000000003</v>
      </c>
      <c r="L2906" s="61">
        <f t="shared" si="1384"/>
        <v>100</v>
      </c>
    </row>
    <row r="2907" spans="1:12" ht="60">
      <c r="A2907" s="58" t="s">
        <v>60</v>
      </c>
      <c r="B2907" s="59" t="s">
        <v>1109</v>
      </c>
      <c r="C2907" s="59" t="s">
        <v>19</v>
      </c>
      <c r="D2907" s="59" t="s">
        <v>95</v>
      </c>
      <c r="E2907" s="59" t="s">
        <v>615</v>
      </c>
      <c r="F2907" s="59" t="s">
        <v>61</v>
      </c>
      <c r="G2907" s="61">
        <v>6600.2</v>
      </c>
      <c r="H2907" s="61">
        <f>H2908</f>
        <v>6600.2000000000007</v>
      </c>
      <c r="I2907" s="61">
        <f t="shared" ref="I2907:J2907" si="1386">I2908</f>
        <v>6600.2000000000007</v>
      </c>
      <c r="J2907" s="61">
        <f t="shared" si="1386"/>
        <v>6600.2000000000007</v>
      </c>
      <c r="K2907" s="61">
        <f t="shared" si="1383"/>
        <v>100.00000000000003</v>
      </c>
      <c r="L2907" s="61">
        <f t="shared" si="1384"/>
        <v>100</v>
      </c>
    </row>
    <row r="2908" spans="1:12" ht="30">
      <c r="A2908" s="58" t="s">
        <v>62</v>
      </c>
      <c r="B2908" s="59" t="s">
        <v>1109</v>
      </c>
      <c r="C2908" s="59" t="s">
        <v>19</v>
      </c>
      <c r="D2908" s="59" t="s">
        <v>95</v>
      </c>
      <c r="E2908" s="59" t="s">
        <v>615</v>
      </c>
      <c r="F2908" s="59" t="s">
        <v>63</v>
      </c>
      <c r="G2908" s="61">
        <v>6600.2</v>
      </c>
      <c r="H2908" s="61">
        <f>4959.89875+214.8575+1425.44375</f>
        <v>6600.2000000000007</v>
      </c>
      <c r="I2908" s="61">
        <f t="shared" ref="I2908:J2908" si="1387">4959.89875+214.8575+1425.44375</f>
        <v>6600.2000000000007</v>
      </c>
      <c r="J2908" s="61">
        <f t="shared" si="1387"/>
        <v>6600.2000000000007</v>
      </c>
      <c r="K2908" s="61">
        <f t="shared" si="1383"/>
        <v>100.00000000000003</v>
      </c>
      <c r="L2908" s="61">
        <f t="shared" si="1384"/>
        <v>100</v>
      </c>
    </row>
    <row r="2909" spans="1:12" ht="30">
      <c r="A2909" s="58" t="s">
        <v>64</v>
      </c>
      <c r="B2909" s="59" t="s">
        <v>1109</v>
      </c>
      <c r="C2909" s="59" t="s">
        <v>19</v>
      </c>
      <c r="D2909" s="59" t="s">
        <v>95</v>
      </c>
      <c r="E2909" s="59" t="s">
        <v>615</v>
      </c>
      <c r="F2909" s="59" t="s">
        <v>65</v>
      </c>
      <c r="G2909" s="61">
        <v>265.2</v>
      </c>
      <c r="H2909" s="61">
        <f>H2910</f>
        <v>265.2</v>
      </c>
      <c r="I2909" s="61">
        <f t="shared" ref="I2909:J2909" si="1388">I2910</f>
        <v>265.2</v>
      </c>
      <c r="J2909" s="61">
        <f t="shared" si="1388"/>
        <v>265.2</v>
      </c>
      <c r="K2909" s="61">
        <f t="shared" si="1383"/>
        <v>100</v>
      </c>
      <c r="L2909" s="61">
        <f t="shared" si="1384"/>
        <v>100</v>
      </c>
    </row>
    <row r="2910" spans="1:12" ht="30">
      <c r="A2910" s="58" t="s">
        <v>66</v>
      </c>
      <c r="B2910" s="59" t="s">
        <v>1109</v>
      </c>
      <c r="C2910" s="59" t="s">
        <v>19</v>
      </c>
      <c r="D2910" s="59" t="s">
        <v>95</v>
      </c>
      <c r="E2910" s="59" t="s">
        <v>615</v>
      </c>
      <c r="F2910" s="59" t="s">
        <v>67</v>
      </c>
      <c r="G2910" s="61">
        <v>265.2</v>
      </c>
      <c r="H2910" s="61">
        <v>265.2</v>
      </c>
      <c r="I2910" s="61">
        <v>265.2</v>
      </c>
      <c r="J2910" s="61">
        <v>265.2</v>
      </c>
      <c r="K2910" s="61">
        <f t="shared" si="1383"/>
        <v>100</v>
      </c>
      <c r="L2910" s="61">
        <f t="shared" si="1384"/>
        <v>100</v>
      </c>
    </row>
    <row r="2911" spans="1:12" ht="30">
      <c r="A2911" s="58" t="s">
        <v>76</v>
      </c>
      <c r="B2911" s="59" t="s">
        <v>1109</v>
      </c>
      <c r="C2911" s="59" t="s">
        <v>19</v>
      </c>
      <c r="D2911" s="59" t="s">
        <v>95</v>
      </c>
      <c r="E2911" s="59" t="s">
        <v>616</v>
      </c>
      <c r="F2911" s="60" t="s">
        <v>0</v>
      </c>
      <c r="G2911" s="61">
        <v>167007.20000000001</v>
      </c>
      <c r="H2911" s="61">
        <f>H2912</f>
        <v>167007.20000000001</v>
      </c>
      <c r="I2911" s="61">
        <f t="shared" ref="I2911:J2912" si="1389">I2912</f>
        <v>167007.20000000001</v>
      </c>
      <c r="J2911" s="61">
        <f t="shared" si="1389"/>
        <v>167007.20000000001</v>
      </c>
      <c r="K2911" s="61">
        <f t="shared" si="1383"/>
        <v>100</v>
      </c>
      <c r="L2911" s="61">
        <f t="shared" si="1384"/>
        <v>100</v>
      </c>
    </row>
    <row r="2912" spans="1:12" ht="30">
      <c r="A2912" s="58" t="s">
        <v>82</v>
      </c>
      <c r="B2912" s="59" t="s">
        <v>1109</v>
      </c>
      <c r="C2912" s="59" t="s">
        <v>19</v>
      </c>
      <c r="D2912" s="59" t="s">
        <v>95</v>
      </c>
      <c r="E2912" s="59" t="s">
        <v>616</v>
      </c>
      <c r="F2912" s="59" t="s">
        <v>83</v>
      </c>
      <c r="G2912" s="61">
        <v>167007.20000000001</v>
      </c>
      <c r="H2912" s="61">
        <f>H2913</f>
        <v>167007.20000000001</v>
      </c>
      <c r="I2912" s="61">
        <f t="shared" si="1389"/>
        <v>167007.20000000001</v>
      </c>
      <c r="J2912" s="61">
        <f t="shared" si="1389"/>
        <v>167007.20000000001</v>
      </c>
      <c r="K2912" s="61">
        <f t="shared" si="1383"/>
        <v>100</v>
      </c>
      <c r="L2912" s="61">
        <f t="shared" si="1384"/>
        <v>100</v>
      </c>
    </row>
    <row r="2913" spans="1:12" ht="14.25" customHeight="1">
      <c r="A2913" s="58" t="s">
        <v>272</v>
      </c>
      <c r="B2913" s="59" t="s">
        <v>1109</v>
      </c>
      <c r="C2913" s="59" t="s">
        <v>19</v>
      </c>
      <c r="D2913" s="59" t="s">
        <v>95</v>
      </c>
      <c r="E2913" s="59" t="s">
        <v>616</v>
      </c>
      <c r="F2913" s="59" t="s">
        <v>273</v>
      </c>
      <c r="G2913" s="61">
        <v>167007.20000000001</v>
      </c>
      <c r="H2913" s="61">
        <v>167007.20000000001</v>
      </c>
      <c r="I2913" s="61">
        <v>167007.20000000001</v>
      </c>
      <c r="J2913" s="61">
        <v>167007.20000000001</v>
      </c>
      <c r="K2913" s="61">
        <f t="shared" si="1383"/>
        <v>100</v>
      </c>
      <c r="L2913" s="61">
        <f t="shared" si="1384"/>
        <v>100</v>
      </c>
    </row>
    <row r="2914" spans="1:12" s="27" customFormat="1" ht="14.25" customHeight="1">
      <c r="A2914" s="58" t="s">
        <v>641</v>
      </c>
      <c r="B2914" s="59" t="s">
        <v>1109</v>
      </c>
      <c r="C2914" s="59" t="s">
        <v>19</v>
      </c>
      <c r="D2914" s="59" t="s">
        <v>95</v>
      </c>
      <c r="E2914" s="59" t="s">
        <v>642</v>
      </c>
      <c r="F2914" s="59"/>
      <c r="G2914" s="61"/>
      <c r="H2914" s="61">
        <f>H2915</f>
        <v>879.84819000000005</v>
      </c>
      <c r="I2914" s="61">
        <f t="shared" ref="I2914:J2916" si="1390">I2915</f>
        <v>879.84819000000005</v>
      </c>
      <c r="J2914" s="61">
        <f t="shared" si="1390"/>
        <v>879.84819000000005</v>
      </c>
      <c r="K2914" s="61">
        <v>0</v>
      </c>
      <c r="L2914" s="61">
        <f t="shared" si="1384"/>
        <v>100</v>
      </c>
    </row>
    <row r="2915" spans="1:12" s="27" customFormat="1" ht="14.25" customHeight="1">
      <c r="A2915" s="58" t="s">
        <v>641</v>
      </c>
      <c r="B2915" s="59" t="s">
        <v>1109</v>
      </c>
      <c r="C2915" s="59" t="s">
        <v>19</v>
      </c>
      <c r="D2915" s="59" t="s">
        <v>95</v>
      </c>
      <c r="E2915" s="59" t="s">
        <v>1255</v>
      </c>
      <c r="F2915" s="59"/>
      <c r="G2915" s="61"/>
      <c r="H2915" s="61">
        <f>H2916</f>
        <v>879.84819000000005</v>
      </c>
      <c r="I2915" s="61">
        <f t="shared" si="1390"/>
        <v>879.84819000000005</v>
      </c>
      <c r="J2915" s="61">
        <f t="shared" si="1390"/>
        <v>879.84819000000005</v>
      </c>
      <c r="K2915" s="61">
        <v>0</v>
      </c>
      <c r="L2915" s="61">
        <f t="shared" si="1384"/>
        <v>100</v>
      </c>
    </row>
    <row r="2916" spans="1:12" s="27" customFormat="1" ht="15">
      <c r="A2916" s="58" t="s">
        <v>26</v>
      </c>
      <c r="B2916" s="59" t="s">
        <v>1109</v>
      </c>
      <c r="C2916" s="59" t="s">
        <v>19</v>
      </c>
      <c r="D2916" s="59" t="s">
        <v>95</v>
      </c>
      <c r="E2916" s="59" t="s">
        <v>1255</v>
      </c>
      <c r="F2916" s="59">
        <v>500</v>
      </c>
      <c r="G2916" s="61"/>
      <c r="H2916" s="61">
        <f>H2917</f>
        <v>879.84819000000005</v>
      </c>
      <c r="I2916" s="61">
        <f t="shared" si="1390"/>
        <v>879.84819000000005</v>
      </c>
      <c r="J2916" s="61">
        <f t="shared" si="1390"/>
        <v>879.84819000000005</v>
      </c>
      <c r="K2916" s="61">
        <v>0</v>
      </c>
      <c r="L2916" s="61">
        <f t="shared" si="1384"/>
        <v>100</v>
      </c>
    </row>
    <row r="2917" spans="1:12" s="27" customFormat="1" ht="15">
      <c r="A2917" s="58" t="s">
        <v>202</v>
      </c>
      <c r="B2917" s="59" t="s">
        <v>1109</v>
      </c>
      <c r="C2917" s="59" t="s">
        <v>19</v>
      </c>
      <c r="D2917" s="59" t="s">
        <v>95</v>
      </c>
      <c r="E2917" s="59" t="s">
        <v>1255</v>
      </c>
      <c r="F2917" s="59">
        <v>540</v>
      </c>
      <c r="G2917" s="61"/>
      <c r="H2917" s="61">
        <v>879.84819000000005</v>
      </c>
      <c r="I2917" s="61">
        <v>879.84819000000005</v>
      </c>
      <c r="J2917" s="61">
        <v>879.84819000000005</v>
      </c>
      <c r="K2917" s="61">
        <v>0</v>
      </c>
      <c r="L2917" s="61">
        <f t="shared" si="1384"/>
        <v>100</v>
      </c>
    </row>
    <row r="2918" spans="1:12" ht="15">
      <c r="A2918" s="66" t="s">
        <v>0</v>
      </c>
      <c r="B2918" s="67" t="s">
        <v>0</v>
      </c>
      <c r="C2918" s="60" t="s">
        <v>0</v>
      </c>
      <c r="D2918" s="60" t="s">
        <v>0</v>
      </c>
      <c r="E2918" s="60" t="s">
        <v>0</v>
      </c>
      <c r="F2918" s="60" t="s">
        <v>0</v>
      </c>
      <c r="G2918" s="68" t="s">
        <v>0</v>
      </c>
      <c r="H2918" s="68"/>
      <c r="I2918" s="68"/>
      <c r="J2918" s="68"/>
      <c r="K2918" s="68"/>
      <c r="L2918" s="68"/>
    </row>
    <row r="2919" spans="1:12" ht="28.5">
      <c r="A2919" s="69" t="s">
        <v>1112</v>
      </c>
      <c r="B2919" s="70" t="s">
        <v>1113</v>
      </c>
      <c r="C2919" s="60" t="s">
        <v>0</v>
      </c>
      <c r="D2919" s="60" t="s">
        <v>0</v>
      </c>
      <c r="E2919" s="60" t="s">
        <v>0</v>
      </c>
      <c r="F2919" s="60" t="s">
        <v>0</v>
      </c>
      <c r="G2919" s="71">
        <v>10774.1</v>
      </c>
      <c r="H2919" s="71">
        <f>H2920+H2930</f>
        <v>10774.1</v>
      </c>
      <c r="I2919" s="71">
        <f t="shared" ref="I2919:J2919" si="1391">I2920+I2930</f>
        <v>9293.8627500000002</v>
      </c>
      <c r="J2919" s="71">
        <f t="shared" si="1391"/>
        <v>9111.4113200000011</v>
      </c>
      <c r="K2919" s="71">
        <f t="shared" si="1383"/>
        <v>84.567725564084256</v>
      </c>
      <c r="L2919" s="71">
        <f t="shared" si="1384"/>
        <v>84.567725564084256</v>
      </c>
    </row>
    <row r="2920" spans="1:12" ht="15">
      <c r="A2920" s="58" t="s">
        <v>16</v>
      </c>
      <c r="B2920" s="59" t="s">
        <v>1113</v>
      </c>
      <c r="C2920" s="59" t="s">
        <v>17</v>
      </c>
      <c r="D2920" s="60" t="s">
        <v>0</v>
      </c>
      <c r="E2920" s="60" t="s">
        <v>0</v>
      </c>
      <c r="F2920" s="60" t="s">
        <v>0</v>
      </c>
      <c r="G2920" s="61">
        <v>10510.3</v>
      </c>
      <c r="H2920" s="61">
        <f>H2921</f>
        <v>10510.2799</v>
      </c>
      <c r="I2920" s="61">
        <f t="shared" ref="I2920:J2923" si="1392">I2921</f>
        <v>9030.0426499999994</v>
      </c>
      <c r="J2920" s="61">
        <f t="shared" si="1392"/>
        <v>8847.5912200000002</v>
      </c>
      <c r="K2920" s="61">
        <f t="shared" si="1383"/>
        <v>84.18019675936938</v>
      </c>
      <c r="L2920" s="61">
        <f t="shared" si="1384"/>
        <v>84.180357746704743</v>
      </c>
    </row>
    <row r="2921" spans="1:12" ht="15">
      <c r="A2921" s="58" t="s">
        <v>361</v>
      </c>
      <c r="B2921" s="59" t="s">
        <v>1113</v>
      </c>
      <c r="C2921" s="59" t="s">
        <v>17</v>
      </c>
      <c r="D2921" s="59" t="s">
        <v>362</v>
      </c>
      <c r="E2921" s="60" t="s">
        <v>0</v>
      </c>
      <c r="F2921" s="60" t="s">
        <v>0</v>
      </c>
      <c r="G2921" s="61">
        <v>10510.3</v>
      </c>
      <c r="H2921" s="61">
        <f>H2922</f>
        <v>10510.2799</v>
      </c>
      <c r="I2921" s="61">
        <f t="shared" si="1392"/>
        <v>9030.0426499999994</v>
      </c>
      <c r="J2921" s="61">
        <f t="shared" si="1392"/>
        <v>8847.5912200000002</v>
      </c>
      <c r="K2921" s="61">
        <f t="shared" si="1383"/>
        <v>84.18019675936938</v>
      </c>
      <c r="L2921" s="61">
        <f t="shared" si="1384"/>
        <v>84.180357746704743</v>
      </c>
    </row>
    <row r="2922" spans="1:12" ht="45">
      <c r="A2922" s="58" t="s">
        <v>739</v>
      </c>
      <c r="B2922" s="59" t="s">
        <v>1113</v>
      </c>
      <c r="C2922" s="59" t="s">
        <v>17</v>
      </c>
      <c r="D2922" s="59" t="s">
        <v>362</v>
      </c>
      <c r="E2922" s="59" t="s">
        <v>740</v>
      </c>
      <c r="F2922" s="60" t="s">
        <v>0</v>
      </c>
      <c r="G2922" s="61">
        <v>10510.3</v>
      </c>
      <c r="H2922" s="61">
        <f>H2923</f>
        <v>10510.2799</v>
      </c>
      <c r="I2922" s="61">
        <f t="shared" si="1392"/>
        <v>9030.0426499999994</v>
      </c>
      <c r="J2922" s="61">
        <f t="shared" si="1392"/>
        <v>8847.5912200000002</v>
      </c>
      <c r="K2922" s="61">
        <f t="shared" si="1383"/>
        <v>84.18019675936938</v>
      </c>
      <c r="L2922" s="61">
        <f t="shared" si="1384"/>
        <v>84.180357746704743</v>
      </c>
    </row>
    <row r="2923" spans="1:12" ht="30">
      <c r="A2923" s="58" t="s">
        <v>741</v>
      </c>
      <c r="B2923" s="59" t="s">
        <v>1113</v>
      </c>
      <c r="C2923" s="59" t="s">
        <v>17</v>
      </c>
      <c r="D2923" s="59" t="s">
        <v>362</v>
      </c>
      <c r="E2923" s="59" t="s">
        <v>742</v>
      </c>
      <c r="F2923" s="60" t="s">
        <v>0</v>
      </c>
      <c r="G2923" s="61">
        <v>10510.3</v>
      </c>
      <c r="H2923" s="61">
        <f>H2924</f>
        <v>10510.2799</v>
      </c>
      <c r="I2923" s="61">
        <f t="shared" si="1392"/>
        <v>9030.0426499999994</v>
      </c>
      <c r="J2923" s="61">
        <f t="shared" si="1392"/>
        <v>8847.5912200000002</v>
      </c>
      <c r="K2923" s="61">
        <f t="shared" si="1383"/>
        <v>84.18019675936938</v>
      </c>
      <c r="L2923" s="61">
        <f t="shared" si="1384"/>
        <v>84.180357746704743</v>
      </c>
    </row>
    <row r="2924" spans="1:12" ht="30">
      <c r="A2924" s="58" t="s">
        <v>58</v>
      </c>
      <c r="B2924" s="59" t="s">
        <v>1113</v>
      </c>
      <c r="C2924" s="59" t="s">
        <v>17</v>
      </c>
      <c r="D2924" s="59" t="s">
        <v>362</v>
      </c>
      <c r="E2924" s="59" t="s">
        <v>743</v>
      </c>
      <c r="F2924" s="60" t="s">
        <v>0</v>
      </c>
      <c r="G2924" s="61">
        <v>10510.3</v>
      </c>
      <c r="H2924" s="61">
        <f>H2925+H2927</f>
        <v>10510.2799</v>
      </c>
      <c r="I2924" s="61">
        <f t="shared" ref="I2924:J2924" si="1393">I2925+I2927</f>
        <v>9030.0426499999994</v>
      </c>
      <c r="J2924" s="61">
        <f t="shared" si="1393"/>
        <v>8847.5912200000002</v>
      </c>
      <c r="K2924" s="61">
        <f t="shared" si="1383"/>
        <v>84.18019675936938</v>
      </c>
      <c r="L2924" s="61">
        <f t="shared" si="1384"/>
        <v>84.180357746704743</v>
      </c>
    </row>
    <row r="2925" spans="1:12" ht="60">
      <c r="A2925" s="58" t="s">
        <v>60</v>
      </c>
      <c r="B2925" s="59" t="s">
        <v>1113</v>
      </c>
      <c r="C2925" s="59" t="s">
        <v>17</v>
      </c>
      <c r="D2925" s="59" t="s">
        <v>362</v>
      </c>
      <c r="E2925" s="59" t="s">
        <v>743</v>
      </c>
      <c r="F2925" s="59" t="s">
        <v>61</v>
      </c>
      <c r="G2925" s="61">
        <v>6948.2</v>
      </c>
      <c r="H2925" s="61">
        <f>H2926</f>
        <v>6948.2</v>
      </c>
      <c r="I2925" s="61">
        <f t="shared" ref="I2925:J2925" si="1394">I2926</f>
        <v>5486.40906</v>
      </c>
      <c r="J2925" s="61">
        <f t="shared" si="1394"/>
        <v>5303.9576299999999</v>
      </c>
      <c r="K2925" s="61">
        <f t="shared" si="1383"/>
        <v>76.335707521372441</v>
      </c>
      <c r="L2925" s="61">
        <f t="shared" si="1384"/>
        <v>76.335707521372441</v>
      </c>
    </row>
    <row r="2926" spans="1:12" ht="30">
      <c r="A2926" s="58" t="s">
        <v>62</v>
      </c>
      <c r="B2926" s="59" t="s">
        <v>1113</v>
      </c>
      <c r="C2926" s="59" t="s">
        <v>17</v>
      </c>
      <c r="D2926" s="59" t="s">
        <v>362</v>
      </c>
      <c r="E2926" s="59" t="s">
        <v>743</v>
      </c>
      <c r="F2926" s="59" t="s">
        <v>63</v>
      </c>
      <c r="G2926" s="61">
        <v>6948.2</v>
      </c>
      <c r="H2926" s="61">
        <f>4871.2+626+1451</f>
        <v>6948.2</v>
      </c>
      <c r="I2926" s="61">
        <f>3800+626+1060.40906</f>
        <v>5486.40906</v>
      </c>
      <c r="J2926" s="61">
        <f>3617.54857+626+1060.40906</f>
        <v>5303.9576299999999</v>
      </c>
      <c r="K2926" s="61">
        <f t="shared" si="1383"/>
        <v>76.335707521372441</v>
      </c>
      <c r="L2926" s="61">
        <f t="shared" si="1384"/>
        <v>76.335707521372441</v>
      </c>
    </row>
    <row r="2927" spans="1:12" ht="30">
      <c r="A2927" s="58" t="s">
        <v>64</v>
      </c>
      <c r="B2927" s="59" t="s">
        <v>1113</v>
      </c>
      <c r="C2927" s="59" t="s">
        <v>17</v>
      </c>
      <c r="D2927" s="59" t="s">
        <v>362</v>
      </c>
      <c r="E2927" s="59" t="s">
        <v>743</v>
      </c>
      <c r="F2927" s="59" t="s">
        <v>65</v>
      </c>
      <c r="G2927" s="61">
        <v>3562.1</v>
      </c>
      <c r="H2927" s="61">
        <f>H2928</f>
        <v>3562.0799000000002</v>
      </c>
      <c r="I2927" s="61">
        <f t="shared" ref="I2927:J2927" si="1395">I2928</f>
        <v>3543.6335899999999</v>
      </c>
      <c r="J2927" s="61">
        <f t="shared" si="1395"/>
        <v>3543.6335899999999</v>
      </c>
      <c r="K2927" s="61">
        <f t="shared" si="1383"/>
        <v>99.481586423738804</v>
      </c>
      <c r="L2927" s="61">
        <f t="shared" si="1384"/>
        <v>99.482147775517333</v>
      </c>
    </row>
    <row r="2928" spans="1:12" ht="30">
      <c r="A2928" s="58" t="s">
        <v>66</v>
      </c>
      <c r="B2928" s="59" t="s">
        <v>1113</v>
      </c>
      <c r="C2928" s="59" t="s">
        <v>17</v>
      </c>
      <c r="D2928" s="59" t="s">
        <v>362</v>
      </c>
      <c r="E2928" s="59" t="s">
        <v>743</v>
      </c>
      <c r="F2928" s="59" t="s">
        <v>67</v>
      </c>
      <c r="G2928" s="61">
        <v>3562.1</v>
      </c>
      <c r="H2928" s="61">
        <v>3562.0799000000002</v>
      </c>
      <c r="I2928" s="61">
        <v>3543.6335899999999</v>
      </c>
      <c r="J2928" s="61">
        <v>3543.6335899999999</v>
      </c>
      <c r="K2928" s="61">
        <f t="shared" si="1383"/>
        <v>99.481586423738804</v>
      </c>
      <c r="L2928" s="61">
        <f t="shared" si="1384"/>
        <v>99.482147775517333</v>
      </c>
    </row>
    <row r="2929" spans="1:12" ht="15">
      <c r="A2929" s="62" t="s">
        <v>0</v>
      </c>
      <c r="B2929" s="60" t="s">
        <v>0</v>
      </c>
      <c r="C2929" s="60" t="s">
        <v>0</v>
      </c>
      <c r="D2929" s="60" t="s">
        <v>0</v>
      </c>
      <c r="E2929" s="60" t="s">
        <v>0</v>
      </c>
      <c r="F2929" s="60" t="s">
        <v>0</v>
      </c>
      <c r="G2929" s="63" t="s">
        <v>0</v>
      </c>
      <c r="H2929" s="63"/>
      <c r="I2929" s="63"/>
      <c r="J2929" s="63"/>
      <c r="K2929" s="63"/>
      <c r="L2929" s="63"/>
    </row>
    <row r="2930" spans="1:12" ht="15">
      <c r="A2930" s="58" t="s">
        <v>30</v>
      </c>
      <c r="B2930" s="59" t="s">
        <v>1113</v>
      </c>
      <c r="C2930" s="59" t="s">
        <v>19</v>
      </c>
      <c r="D2930" s="60" t="s">
        <v>0</v>
      </c>
      <c r="E2930" s="60" t="s">
        <v>0</v>
      </c>
      <c r="F2930" s="60" t="s">
        <v>0</v>
      </c>
      <c r="G2930" s="61">
        <v>263.8</v>
      </c>
      <c r="H2930" s="61">
        <f>H2931</f>
        <v>263.82010000000002</v>
      </c>
      <c r="I2930" s="61">
        <f t="shared" ref="I2930:J2933" si="1396">I2931</f>
        <v>263.82010000000002</v>
      </c>
      <c r="J2930" s="61">
        <f t="shared" si="1396"/>
        <v>263.82010000000002</v>
      </c>
      <c r="K2930" s="61">
        <f t="shared" si="1383"/>
        <v>100.00761940864291</v>
      </c>
      <c r="L2930" s="61">
        <f t="shared" si="1384"/>
        <v>100</v>
      </c>
    </row>
    <row r="2931" spans="1:12" ht="15">
      <c r="A2931" s="58" t="s">
        <v>50</v>
      </c>
      <c r="B2931" s="59" t="s">
        <v>1113</v>
      </c>
      <c r="C2931" s="59" t="s">
        <v>19</v>
      </c>
      <c r="D2931" s="59" t="s">
        <v>51</v>
      </c>
      <c r="E2931" s="60" t="s">
        <v>0</v>
      </c>
      <c r="F2931" s="60" t="s">
        <v>0</v>
      </c>
      <c r="G2931" s="61">
        <v>263.8</v>
      </c>
      <c r="H2931" s="61">
        <f>H2932</f>
        <v>263.82010000000002</v>
      </c>
      <c r="I2931" s="61">
        <f t="shared" si="1396"/>
        <v>263.82010000000002</v>
      </c>
      <c r="J2931" s="61">
        <f t="shared" si="1396"/>
        <v>263.82010000000002</v>
      </c>
      <c r="K2931" s="61">
        <f t="shared" si="1383"/>
        <v>100.00761940864291</v>
      </c>
      <c r="L2931" s="61">
        <f t="shared" si="1384"/>
        <v>100</v>
      </c>
    </row>
    <row r="2932" spans="1:12" ht="45">
      <c r="A2932" s="58" t="s">
        <v>739</v>
      </c>
      <c r="B2932" s="59" t="s">
        <v>1113</v>
      </c>
      <c r="C2932" s="59" t="s">
        <v>19</v>
      </c>
      <c r="D2932" s="59" t="s">
        <v>51</v>
      </c>
      <c r="E2932" s="59" t="s">
        <v>740</v>
      </c>
      <c r="F2932" s="60" t="s">
        <v>0</v>
      </c>
      <c r="G2932" s="61">
        <v>263.8</v>
      </c>
      <c r="H2932" s="61">
        <f>H2933</f>
        <v>263.82010000000002</v>
      </c>
      <c r="I2932" s="61">
        <f t="shared" si="1396"/>
        <v>263.82010000000002</v>
      </c>
      <c r="J2932" s="61">
        <f t="shared" si="1396"/>
        <v>263.82010000000002</v>
      </c>
      <c r="K2932" s="61">
        <f t="shared" si="1383"/>
        <v>100.00761940864291</v>
      </c>
      <c r="L2932" s="61">
        <f t="shared" si="1384"/>
        <v>100</v>
      </c>
    </row>
    <row r="2933" spans="1:12" ht="30">
      <c r="A2933" s="58" t="s">
        <v>745</v>
      </c>
      <c r="B2933" s="59" t="s">
        <v>1113</v>
      </c>
      <c r="C2933" s="59" t="s">
        <v>19</v>
      </c>
      <c r="D2933" s="59" t="s">
        <v>51</v>
      </c>
      <c r="E2933" s="59" t="s">
        <v>746</v>
      </c>
      <c r="F2933" s="60" t="s">
        <v>0</v>
      </c>
      <c r="G2933" s="61">
        <v>263.8</v>
      </c>
      <c r="H2933" s="61">
        <f>H2934</f>
        <v>263.82010000000002</v>
      </c>
      <c r="I2933" s="61">
        <f t="shared" si="1396"/>
        <v>263.82010000000002</v>
      </c>
      <c r="J2933" s="61">
        <f t="shared" si="1396"/>
        <v>263.82010000000002</v>
      </c>
      <c r="K2933" s="61">
        <f t="shared" si="1383"/>
        <v>100.00761940864291</v>
      </c>
      <c r="L2933" s="61">
        <f t="shared" si="1384"/>
        <v>100</v>
      </c>
    </row>
    <row r="2934" spans="1:12" ht="30">
      <c r="A2934" s="58" t="s">
        <v>747</v>
      </c>
      <c r="B2934" s="59" t="s">
        <v>1113</v>
      </c>
      <c r="C2934" s="59" t="s">
        <v>19</v>
      </c>
      <c r="D2934" s="59" t="s">
        <v>51</v>
      </c>
      <c r="E2934" s="59" t="s">
        <v>748</v>
      </c>
      <c r="F2934" s="60" t="s">
        <v>0</v>
      </c>
      <c r="G2934" s="61">
        <v>263.8</v>
      </c>
      <c r="H2934" s="61">
        <f>H2935+H2937</f>
        <v>263.82010000000002</v>
      </c>
      <c r="I2934" s="61">
        <f t="shared" ref="I2934:J2934" si="1397">I2935+I2937</f>
        <v>263.82010000000002</v>
      </c>
      <c r="J2934" s="61">
        <f t="shared" si="1397"/>
        <v>263.82010000000002</v>
      </c>
      <c r="K2934" s="61">
        <f t="shared" si="1383"/>
        <v>100.00761940864291</v>
      </c>
      <c r="L2934" s="61">
        <f t="shared" si="1384"/>
        <v>100</v>
      </c>
    </row>
    <row r="2935" spans="1:12" ht="60">
      <c r="A2935" s="58" t="s">
        <v>60</v>
      </c>
      <c r="B2935" s="59" t="s">
        <v>1113</v>
      </c>
      <c r="C2935" s="59" t="s">
        <v>19</v>
      </c>
      <c r="D2935" s="59" t="s">
        <v>51</v>
      </c>
      <c r="E2935" s="59" t="s">
        <v>748</v>
      </c>
      <c r="F2935" s="59" t="s">
        <v>61</v>
      </c>
      <c r="G2935" s="61">
        <v>199.6</v>
      </c>
      <c r="H2935" s="61">
        <f>H2936</f>
        <v>199.6001</v>
      </c>
      <c r="I2935" s="61">
        <f t="shared" ref="I2935:J2935" si="1398">I2936</f>
        <v>199.6001</v>
      </c>
      <c r="J2935" s="61">
        <f t="shared" si="1398"/>
        <v>199.6001</v>
      </c>
      <c r="K2935" s="61">
        <f t="shared" si="1383"/>
        <v>100.00005010020041</v>
      </c>
      <c r="L2935" s="61">
        <f t="shared" si="1384"/>
        <v>100</v>
      </c>
    </row>
    <row r="2936" spans="1:12" ht="30">
      <c r="A2936" s="58" t="s">
        <v>62</v>
      </c>
      <c r="B2936" s="59" t="s">
        <v>1113</v>
      </c>
      <c r="C2936" s="59" t="s">
        <v>19</v>
      </c>
      <c r="D2936" s="59" t="s">
        <v>51</v>
      </c>
      <c r="E2936" s="59" t="s">
        <v>748</v>
      </c>
      <c r="F2936" s="59" t="s">
        <v>63</v>
      </c>
      <c r="G2936" s="61">
        <v>199.6</v>
      </c>
      <c r="H2936" s="61">
        <v>199.6001</v>
      </c>
      <c r="I2936" s="61">
        <v>199.6001</v>
      </c>
      <c r="J2936" s="61">
        <v>199.6001</v>
      </c>
      <c r="K2936" s="61">
        <f t="shared" si="1383"/>
        <v>100.00005010020041</v>
      </c>
      <c r="L2936" s="61">
        <f t="shared" si="1384"/>
        <v>100</v>
      </c>
    </row>
    <row r="2937" spans="1:12" ht="30">
      <c r="A2937" s="58" t="s">
        <v>64</v>
      </c>
      <c r="B2937" s="59" t="s">
        <v>1113</v>
      </c>
      <c r="C2937" s="59" t="s">
        <v>19</v>
      </c>
      <c r="D2937" s="59" t="s">
        <v>51</v>
      </c>
      <c r="E2937" s="59" t="s">
        <v>748</v>
      </c>
      <c r="F2937" s="59" t="s">
        <v>65</v>
      </c>
      <c r="G2937" s="61">
        <v>64.2</v>
      </c>
      <c r="H2937" s="61">
        <f>H2938</f>
        <v>64.22</v>
      </c>
      <c r="I2937" s="61">
        <f t="shared" ref="I2937:J2937" si="1399">I2938</f>
        <v>64.22</v>
      </c>
      <c r="J2937" s="61">
        <f t="shared" si="1399"/>
        <v>64.22</v>
      </c>
      <c r="K2937" s="61">
        <f t="shared" si="1383"/>
        <v>100.03115264797506</v>
      </c>
      <c r="L2937" s="61">
        <f t="shared" si="1384"/>
        <v>100</v>
      </c>
    </row>
    <row r="2938" spans="1:12" ht="30">
      <c r="A2938" s="58" t="s">
        <v>66</v>
      </c>
      <c r="B2938" s="59" t="s">
        <v>1113</v>
      </c>
      <c r="C2938" s="59" t="s">
        <v>19</v>
      </c>
      <c r="D2938" s="59" t="s">
        <v>51</v>
      </c>
      <c r="E2938" s="59" t="s">
        <v>748</v>
      </c>
      <c r="F2938" s="59" t="s">
        <v>67</v>
      </c>
      <c r="G2938" s="61">
        <v>64.2</v>
      </c>
      <c r="H2938" s="61">
        <v>64.22</v>
      </c>
      <c r="I2938" s="61">
        <v>64.22</v>
      </c>
      <c r="J2938" s="61">
        <v>64.22</v>
      </c>
      <c r="K2938" s="61">
        <f t="shared" ref="K2938" si="1400">J2938/G2938*100</f>
        <v>100.03115264797506</v>
      </c>
      <c r="L2938" s="61">
        <f t="shared" ref="L2938" si="1401">J2938/H2938*100</f>
        <v>100</v>
      </c>
    </row>
    <row r="2939" spans="1:12" ht="14.25">
      <c r="A2939" s="66" t="s">
        <v>0</v>
      </c>
      <c r="B2939" s="67" t="s">
        <v>0</v>
      </c>
      <c r="C2939" s="67" t="s">
        <v>0</v>
      </c>
      <c r="D2939" s="67" t="s">
        <v>0</v>
      </c>
      <c r="E2939" s="67" t="s">
        <v>0</v>
      </c>
      <c r="F2939" s="67" t="s">
        <v>0</v>
      </c>
      <c r="G2939" s="68" t="s">
        <v>0</v>
      </c>
      <c r="H2939" s="68"/>
      <c r="I2939" s="68"/>
      <c r="J2939" s="68"/>
      <c r="K2939" s="68"/>
      <c r="L2939" s="68"/>
    </row>
    <row r="2940" spans="1:12" ht="14.25">
      <c r="A2940" s="69" t="s">
        <v>1114</v>
      </c>
      <c r="B2940" s="67" t="s">
        <v>0</v>
      </c>
      <c r="C2940" s="67" t="s">
        <v>0</v>
      </c>
      <c r="D2940" s="67" t="s">
        <v>0</v>
      </c>
      <c r="E2940" s="67" t="s">
        <v>0</v>
      </c>
      <c r="F2940" s="67" t="s">
        <v>0</v>
      </c>
      <c r="G2940" s="71">
        <v>69632078.5</v>
      </c>
      <c r="H2940" s="71">
        <f>H8+H208+H377+H490+H746+H769+H903+H955+H1263+H1484+H1605+H1726+H1775+H2219+H2237+H2311+H2415+H2427+H2607+H2620+H2634+H2655+H2668+H2693+H2744+H2759+H2772+H2815+H2831+H2845+H2858+H2871+H2897+H2919</f>
        <v>71386328.853469953</v>
      </c>
      <c r="I2940" s="71">
        <f t="shared" ref="I2940:J2940" si="1402">I8+I208+I377+I490+I746+I769+I903+I955+I1263+I1484+I1605+I1726+I1775+I2219+I2237+I2311+I2415+I2427+I2607+I2620+I2634+I2655+I2668+I2693+I2744+I2759+I2772+I2815+I2831+I2845+I2858+I2871+I2897+I2919</f>
        <v>68213054.111180007</v>
      </c>
      <c r="J2940" s="71">
        <f t="shared" si="1402"/>
        <v>68059140.593820021</v>
      </c>
      <c r="K2940" s="71">
        <f t="shared" si="1383"/>
        <v>97.741072878960551</v>
      </c>
      <c r="L2940" s="71">
        <f t="shared" si="1384"/>
        <v>95.33918004597291</v>
      </c>
    </row>
    <row r="2941" spans="1:12">
      <c r="H2941" s="5"/>
    </row>
    <row r="2942" spans="1:12">
      <c r="H2942" s="5">
        <v>71386328.844669998</v>
      </c>
      <c r="I2942" s="5">
        <v>68213054.111179993</v>
      </c>
      <c r="J2942" s="5">
        <v>68059115.631589994</v>
      </c>
    </row>
    <row r="2943" spans="1:12">
      <c r="H2943" s="5">
        <f>H2942-H2940</f>
        <v>-8.7999552488327026E-3</v>
      </c>
      <c r="I2943" s="5">
        <f t="shared" ref="I2943:J2943" si="1403">I2942-I2940</f>
        <v>0</v>
      </c>
      <c r="J2943" s="32">
        <f t="shared" si="1403"/>
        <v>-24.962230026721954</v>
      </c>
    </row>
  </sheetData>
  <mergeCells count="2">
    <mergeCell ref="A3:N3"/>
    <mergeCell ref="H1:L1"/>
  </mergeCells>
  <pageMargins left="0.98425196850393704" right="0.39370078740157483" top="0.55118110236220474" bottom="0.74803149606299213" header="0.31496062992125984" footer="0.31496062992125984"/>
  <pageSetup paperSize="9" scale="60" fitToHeight="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2126"/>
  <sheetViews>
    <sheetView view="pageBreakPreview" topLeftCell="A670" zoomScaleNormal="100" zoomScaleSheetLayoutView="100" workbookViewId="0">
      <selection activeCell="A677" sqref="A677"/>
    </sheetView>
  </sheetViews>
  <sheetFormatPr defaultRowHeight="12.75"/>
  <cols>
    <col min="1" max="1" width="78.1640625" style="9" customWidth="1"/>
    <col min="2" max="2" width="21" style="9" customWidth="1"/>
    <col min="3" max="3" width="9.33203125" style="9"/>
    <col min="4" max="4" width="22" style="9" customWidth="1"/>
    <col min="5" max="5" width="23" style="9" customWidth="1"/>
    <col min="6" max="6" width="20.6640625" style="9" customWidth="1"/>
    <col min="7" max="7" width="20.1640625" style="9" customWidth="1"/>
    <col min="8" max="8" width="17.83203125" style="9" customWidth="1"/>
    <col min="9" max="9" width="17.6640625" style="9" customWidth="1"/>
    <col min="10" max="16384" width="9.33203125" style="9"/>
  </cols>
  <sheetData>
    <row r="1" spans="1:11" ht="39.75" customHeight="1">
      <c r="A1" s="9" t="s">
        <v>0</v>
      </c>
      <c r="D1" s="108" t="s">
        <v>1128</v>
      </c>
      <c r="E1" s="110"/>
      <c r="F1" s="110"/>
      <c r="G1" s="110"/>
      <c r="H1" s="110"/>
      <c r="I1" s="110"/>
      <c r="J1"/>
      <c r="K1"/>
    </row>
    <row r="2" spans="1:11" ht="21.75" customHeight="1">
      <c r="A2" s="10"/>
      <c r="B2" s="11"/>
    </row>
    <row r="3" spans="1:11" ht="39.75" customHeight="1">
      <c r="A3" s="117" t="s">
        <v>1129</v>
      </c>
      <c r="B3" s="118"/>
      <c r="C3" s="118"/>
      <c r="D3" s="118"/>
      <c r="E3" s="118"/>
      <c r="F3" s="118"/>
      <c r="G3" s="118"/>
      <c r="H3" s="118"/>
      <c r="I3" s="118"/>
      <c r="J3"/>
      <c r="K3"/>
    </row>
    <row r="4" spans="1:11" ht="22.5" customHeight="1">
      <c r="A4" s="16"/>
      <c r="B4" s="16"/>
    </row>
    <row r="5" spans="1:11" ht="24.75" customHeight="1">
      <c r="A5" s="16"/>
      <c r="B5" s="16"/>
      <c r="D5"/>
      <c r="E5"/>
      <c r="F5"/>
      <c r="G5"/>
      <c r="H5"/>
      <c r="I5" s="52" t="s">
        <v>1257</v>
      </c>
    </row>
    <row r="6" spans="1:11" ht="195">
      <c r="A6" s="37" t="s">
        <v>1</v>
      </c>
      <c r="B6" s="37" t="s">
        <v>5</v>
      </c>
      <c r="C6" s="37" t="s">
        <v>6</v>
      </c>
      <c r="D6" s="38" t="s">
        <v>1120</v>
      </c>
      <c r="E6" s="38" t="s">
        <v>1119</v>
      </c>
      <c r="F6" s="38" t="s">
        <v>1115</v>
      </c>
      <c r="G6" s="38" t="s">
        <v>1116</v>
      </c>
      <c r="H6" s="38" t="s">
        <v>1117</v>
      </c>
      <c r="I6" s="38" t="s">
        <v>1118</v>
      </c>
    </row>
    <row r="7" spans="1:11">
      <c r="A7" s="12" t="s">
        <v>7</v>
      </c>
      <c r="B7" s="12" t="s">
        <v>8</v>
      </c>
      <c r="C7" s="12" t="s">
        <v>9</v>
      </c>
      <c r="D7" s="12" t="s">
        <v>10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</row>
    <row r="8" spans="1:11" ht="31.5">
      <c r="A8" s="85" t="s">
        <v>1122</v>
      </c>
      <c r="B8" s="36" t="s">
        <v>0</v>
      </c>
      <c r="C8" s="36" t="s">
        <v>0</v>
      </c>
      <c r="D8" s="86">
        <v>63876255.600000001</v>
      </c>
      <c r="E8" s="86">
        <f>E10+E166+E387+E724+E799+E1001+E1056+E1121+E1157+E1217+E1258+E1350+E1424+E1432+E1499+E1561+E1600+E1679+E1716+E1731+E1806+E1886</f>
        <v>65490566.462170005</v>
      </c>
      <c r="F8" s="86">
        <f t="shared" ref="F8:G8" si="0">F10+F166+F387+F724+F799+F1001+F1056+F1121+F1157+F1217+F1258+F1350+F1424+F1432+F1499+F1561+F1600+F1679+F1716+F1731+F1806+F1886</f>
        <v>64688751.294629999</v>
      </c>
      <c r="G8" s="86">
        <f t="shared" si="0"/>
        <v>64569640.859919988</v>
      </c>
      <c r="H8" s="86">
        <f t="shared" ref="H8:H71" si="1">G8/D8*100</f>
        <v>101.08551331540477</v>
      </c>
      <c r="I8" s="86">
        <f t="shared" ref="I8:I71" si="2">G8/E8*100</f>
        <v>98.593804188910198</v>
      </c>
    </row>
    <row r="9" spans="1:11" ht="15.75">
      <c r="A9" s="85" t="s">
        <v>0</v>
      </c>
      <c r="B9" s="87" t="s">
        <v>0</v>
      </c>
      <c r="C9" s="88" t="s">
        <v>0</v>
      </c>
      <c r="D9" s="86" t="s">
        <v>0</v>
      </c>
      <c r="E9" s="86"/>
      <c r="F9" s="86"/>
      <c r="G9" s="86"/>
      <c r="H9" s="86"/>
      <c r="I9" s="86"/>
    </row>
    <row r="10" spans="1:11" ht="36" customHeight="1">
      <c r="A10" s="89" t="s">
        <v>140</v>
      </c>
      <c r="B10" s="90" t="s">
        <v>141</v>
      </c>
      <c r="C10" s="90" t="s">
        <v>0</v>
      </c>
      <c r="D10" s="91">
        <v>12143967.199999999</v>
      </c>
      <c r="E10" s="91">
        <f>E11+E31+E54+E70+E76+E81+E101+E128</f>
        <v>12595297.963970002</v>
      </c>
      <c r="F10" s="91">
        <f t="shared" ref="F10:G10" si="3">F11+F31+F54+F70+F76+F81+F101+F128</f>
        <v>12594135.422980001</v>
      </c>
      <c r="G10" s="91">
        <f t="shared" si="3"/>
        <v>12590199.69706</v>
      </c>
      <c r="H10" s="91">
        <f t="shared" si="1"/>
        <v>103.67451994649657</v>
      </c>
      <c r="I10" s="91">
        <f t="shared" si="2"/>
        <v>99.959522458900253</v>
      </c>
    </row>
    <row r="11" spans="1:11" ht="47.25">
      <c r="A11" s="85" t="s">
        <v>307</v>
      </c>
      <c r="B11" s="88" t="s">
        <v>308</v>
      </c>
      <c r="C11" s="88" t="s">
        <v>0</v>
      </c>
      <c r="D11" s="86">
        <v>149772.29999999999</v>
      </c>
      <c r="E11" s="86">
        <f>E12+E15+E21+E24+E27+E18</f>
        <v>159799.11614</v>
      </c>
      <c r="F11" s="86">
        <f t="shared" ref="F11:G11" si="4">F12+F15+F21+F24+F27+F18</f>
        <v>159799.11614</v>
      </c>
      <c r="G11" s="86">
        <f t="shared" si="4"/>
        <v>159799.11603999999</v>
      </c>
      <c r="H11" s="86">
        <f t="shared" si="1"/>
        <v>106.69470659127222</v>
      </c>
      <c r="I11" s="86">
        <f t="shared" si="2"/>
        <v>99.999999937421421</v>
      </c>
    </row>
    <row r="12" spans="1:11" ht="47.25">
      <c r="A12" s="92" t="s">
        <v>328</v>
      </c>
      <c r="B12" s="36" t="s">
        <v>329</v>
      </c>
      <c r="C12" s="36" t="s">
        <v>0</v>
      </c>
      <c r="D12" s="93">
        <v>81403.5</v>
      </c>
      <c r="E12" s="93">
        <f>E13</f>
        <v>83906.3</v>
      </c>
      <c r="F12" s="93">
        <f t="shared" ref="F12:G13" si="5">F13</f>
        <v>83906.3</v>
      </c>
      <c r="G12" s="93">
        <f t="shared" si="5"/>
        <v>83906.3</v>
      </c>
      <c r="H12" s="93">
        <f t="shared" si="1"/>
        <v>103.07456067613801</v>
      </c>
      <c r="I12" s="93">
        <f t="shared" si="2"/>
        <v>100</v>
      </c>
    </row>
    <row r="13" spans="1:11" ht="31.5">
      <c r="A13" s="92" t="s">
        <v>82</v>
      </c>
      <c r="B13" s="36" t="s">
        <v>329</v>
      </c>
      <c r="C13" s="36" t="s">
        <v>83</v>
      </c>
      <c r="D13" s="93">
        <v>81403.5</v>
      </c>
      <c r="E13" s="93">
        <f>E14</f>
        <v>83906.3</v>
      </c>
      <c r="F13" s="93">
        <f t="shared" si="5"/>
        <v>83906.3</v>
      </c>
      <c r="G13" s="93">
        <f t="shared" si="5"/>
        <v>83906.3</v>
      </c>
      <c r="H13" s="93">
        <f t="shared" si="1"/>
        <v>103.07456067613801</v>
      </c>
      <c r="I13" s="93">
        <f t="shared" si="2"/>
        <v>100</v>
      </c>
    </row>
    <row r="14" spans="1:11" ht="15.75">
      <c r="A14" s="92" t="s">
        <v>272</v>
      </c>
      <c r="B14" s="36" t="s">
        <v>329</v>
      </c>
      <c r="C14" s="36" t="s">
        <v>273</v>
      </c>
      <c r="D14" s="93">
        <v>81403.5</v>
      </c>
      <c r="E14" s="93">
        <f>КВСР!H633</f>
        <v>83906.3</v>
      </c>
      <c r="F14" s="93">
        <f>КВСР!I633</f>
        <v>83906.3</v>
      </c>
      <c r="G14" s="93">
        <f>КВСР!J633</f>
        <v>83906.3</v>
      </c>
      <c r="H14" s="93">
        <f t="shared" si="1"/>
        <v>103.07456067613801</v>
      </c>
      <c r="I14" s="93">
        <f t="shared" si="2"/>
        <v>100</v>
      </c>
    </row>
    <row r="15" spans="1:11" ht="31.5">
      <c r="A15" s="92" t="s">
        <v>330</v>
      </c>
      <c r="B15" s="36" t="s">
        <v>331</v>
      </c>
      <c r="C15" s="36" t="s">
        <v>0</v>
      </c>
      <c r="D15" s="93">
        <v>2795.6</v>
      </c>
      <c r="E15" s="93">
        <f>E16</f>
        <v>2516</v>
      </c>
      <c r="F15" s="93">
        <f t="shared" ref="F15:G16" si="6">F16</f>
        <v>2516</v>
      </c>
      <c r="G15" s="93">
        <f t="shared" si="6"/>
        <v>2516</v>
      </c>
      <c r="H15" s="93">
        <f t="shared" si="1"/>
        <v>89.998569180140223</v>
      </c>
      <c r="I15" s="93">
        <f t="shared" si="2"/>
        <v>100</v>
      </c>
    </row>
    <row r="16" spans="1:11" ht="31.5">
      <c r="A16" s="92" t="s">
        <v>64</v>
      </c>
      <c r="B16" s="36" t="s">
        <v>331</v>
      </c>
      <c r="C16" s="36" t="s">
        <v>65</v>
      </c>
      <c r="D16" s="93">
        <v>2795.6</v>
      </c>
      <c r="E16" s="93">
        <f>E17</f>
        <v>2516</v>
      </c>
      <c r="F16" s="93">
        <f t="shared" si="6"/>
        <v>2516</v>
      </c>
      <c r="G16" s="93">
        <f t="shared" si="6"/>
        <v>2516</v>
      </c>
      <c r="H16" s="93">
        <f t="shared" si="1"/>
        <v>89.998569180140223</v>
      </c>
      <c r="I16" s="93">
        <f t="shared" si="2"/>
        <v>100</v>
      </c>
    </row>
    <row r="17" spans="1:9" ht="31.5">
      <c r="A17" s="92" t="s">
        <v>66</v>
      </c>
      <c r="B17" s="36" t="s">
        <v>331</v>
      </c>
      <c r="C17" s="36" t="s">
        <v>67</v>
      </c>
      <c r="D17" s="93">
        <v>2795.6</v>
      </c>
      <c r="E17" s="93">
        <f>КВСР!H636</f>
        <v>2516</v>
      </c>
      <c r="F17" s="93">
        <f>КВСР!I636</f>
        <v>2516</v>
      </c>
      <c r="G17" s="93">
        <f>КВСР!J636</f>
        <v>2516</v>
      </c>
      <c r="H17" s="93">
        <f t="shared" si="1"/>
        <v>89.998569180140223</v>
      </c>
      <c r="I17" s="93">
        <f t="shared" si="2"/>
        <v>100</v>
      </c>
    </row>
    <row r="18" spans="1:9" ht="31.5">
      <c r="A18" s="94" t="s">
        <v>310</v>
      </c>
      <c r="B18" s="95" t="s">
        <v>1154</v>
      </c>
      <c r="C18" s="96"/>
      <c r="D18" s="93"/>
      <c r="E18" s="93">
        <f>E19</f>
        <v>6502.1</v>
      </c>
      <c r="F18" s="93">
        <f t="shared" ref="F18:G19" si="7">F19</f>
        <v>6502.1</v>
      </c>
      <c r="G18" s="93">
        <f t="shared" si="7"/>
        <v>6502.1</v>
      </c>
      <c r="H18" s="93">
        <v>0</v>
      </c>
      <c r="I18" s="93">
        <f t="shared" si="2"/>
        <v>100</v>
      </c>
    </row>
    <row r="19" spans="1:9" ht="31.5">
      <c r="A19" s="94" t="s">
        <v>82</v>
      </c>
      <c r="B19" s="95" t="s">
        <v>1154</v>
      </c>
      <c r="C19" s="95">
        <v>600</v>
      </c>
      <c r="D19" s="93"/>
      <c r="E19" s="93">
        <f>E20</f>
        <v>6502.1</v>
      </c>
      <c r="F19" s="93">
        <f t="shared" si="7"/>
        <v>6502.1</v>
      </c>
      <c r="G19" s="93">
        <f t="shared" si="7"/>
        <v>6502.1</v>
      </c>
      <c r="H19" s="93">
        <v>0</v>
      </c>
      <c r="I19" s="93">
        <f t="shared" si="2"/>
        <v>100</v>
      </c>
    </row>
    <row r="20" spans="1:9" ht="15.75">
      <c r="A20" s="94" t="s">
        <v>272</v>
      </c>
      <c r="B20" s="95" t="s">
        <v>1154</v>
      </c>
      <c r="C20" s="96">
        <v>610</v>
      </c>
      <c r="D20" s="93"/>
      <c r="E20" s="93">
        <f>КВСР!H565</f>
        <v>6502.1</v>
      </c>
      <c r="F20" s="93">
        <f>КВСР!I565</f>
        <v>6502.1</v>
      </c>
      <c r="G20" s="93">
        <f>КВСР!J565</f>
        <v>6502.1</v>
      </c>
      <c r="H20" s="93">
        <v>0</v>
      </c>
      <c r="I20" s="93">
        <f t="shared" si="2"/>
        <v>100</v>
      </c>
    </row>
    <row r="21" spans="1:9" ht="31.5">
      <c r="A21" s="92" t="s">
        <v>76</v>
      </c>
      <c r="B21" s="36" t="s">
        <v>309</v>
      </c>
      <c r="C21" s="36" t="s">
        <v>0</v>
      </c>
      <c r="D21" s="93">
        <v>64993.2</v>
      </c>
      <c r="E21" s="93">
        <f>E22</f>
        <v>64973.2</v>
      </c>
      <c r="F21" s="93">
        <f t="shared" ref="F21:G22" si="8">F22</f>
        <v>64973.2</v>
      </c>
      <c r="G21" s="93">
        <f t="shared" si="8"/>
        <v>64973.2</v>
      </c>
      <c r="H21" s="93">
        <f t="shared" si="1"/>
        <v>99.969227549959072</v>
      </c>
      <c r="I21" s="93">
        <f t="shared" si="2"/>
        <v>100</v>
      </c>
    </row>
    <row r="22" spans="1:9" ht="31.5">
      <c r="A22" s="92" t="s">
        <v>82</v>
      </c>
      <c r="B22" s="36" t="s">
        <v>309</v>
      </c>
      <c r="C22" s="36" t="s">
        <v>83</v>
      </c>
      <c r="D22" s="93">
        <v>64993.2</v>
      </c>
      <c r="E22" s="93">
        <f>E23</f>
        <v>64973.2</v>
      </c>
      <c r="F22" s="93">
        <f t="shared" si="8"/>
        <v>64973.2</v>
      </c>
      <c r="G22" s="93">
        <f t="shared" si="8"/>
        <v>64973.2</v>
      </c>
      <c r="H22" s="93">
        <f t="shared" si="1"/>
        <v>99.969227549959072</v>
      </c>
      <c r="I22" s="93">
        <f t="shared" si="2"/>
        <v>100</v>
      </c>
    </row>
    <row r="23" spans="1:9" ht="15.75">
      <c r="A23" s="92" t="s">
        <v>272</v>
      </c>
      <c r="B23" s="36" t="s">
        <v>309</v>
      </c>
      <c r="C23" s="36" t="s">
        <v>273</v>
      </c>
      <c r="D23" s="93">
        <v>64993.2</v>
      </c>
      <c r="E23" s="93">
        <f>КВСР!H568</f>
        <v>64973.2</v>
      </c>
      <c r="F23" s="93">
        <f>КВСР!I568</f>
        <v>64973.2</v>
      </c>
      <c r="G23" s="93">
        <f>КВСР!J568</f>
        <v>64973.2</v>
      </c>
      <c r="H23" s="93">
        <f t="shared" si="1"/>
        <v>99.969227549959072</v>
      </c>
      <c r="I23" s="93">
        <f t="shared" si="2"/>
        <v>100</v>
      </c>
    </row>
    <row r="24" spans="1:9" ht="15.75">
      <c r="A24" s="92" t="s">
        <v>304</v>
      </c>
      <c r="B24" s="36" t="s">
        <v>332</v>
      </c>
      <c r="C24" s="36" t="s">
        <v>0</v>
      </c>
      <c r="D24" s="93">
        <v>580</v>
      </c>
      <c r="E24" s="93">
        <f>E25</f>
        <v>580</v>
      </c>
      <c r="F24" s="93">
        <f t="shared" ref="F24:G25" si="9">F25</f>
        <v>580</v>
      </c>
      <c r="G24" s="93">
        <f t="shared" si="9"/>
        <v>579.99990000000003</v>
      </c>
      <c r="H24" s="93">
        <f t="shared" si="1"/>
        <v>99.999982758620703</v>
      </c>
      <c r="I24" s="93">
        <f t="shared" si="2"/>
        <v>99.999982758620703</v>
      </c>
    </row>
    <row r="25" spans="1:9" ht="31.5">
      <c r="A25" s="92" t="s">
        <v>64</v>
      </c>
      <c r="B25" s="36" t="s">
        <v>332</v>
      </c>
      <c r="C25" s="36" t="s">
        <v>65</v>
      </c>
      <c r="D25" s="93">
        <v>580</v>
      </c>
      <c r="E25" s="93">
        <f>E26</f>
        <v>580</v>
      </c>
      <c r="F25" s="93">
        <f t="shared" si="9"/>
        <v>580</v>
      </c>
      <c r="G25" s="93">
        <f t="shared" si="9"/>
        <v>579.99990000000003</v>
      </c>
      <c r="H25" s="93">
        <f t="shared" si="1"/>
        <v>99.999982758620703</v>
      </c>
      <c r="I25" s="93">
        <f t="shared" si="2"/>
        <v>99.999982758620703</v>
      </c>
    </row>
    <row r="26" spans="1:9" ht="31.5">
      <c r="A26" s="92" t="s">
        <v>66</v>
      </c>
      <c r="B26" s="36" t="s">
        <v>332</v>
      </c>
      <c r="C26" s="36" t="s">
        <v>67</v>
      </c>
      <c r="D26" s="93">
        <v>580</v>
      </c>
      <c r="E26" s="93">
        <f>КВСР!H639</f>
        <v>580</v>
      </c>
      <c r="F26" s="93">
        <f>КВСР!I639</f>
        <v>580</v>
      </c>
      <c r="G26" s="93">
        <f>КВСР!J639</f>
        <v>579.99990000000003</v>
      </c>
      <c r="H26" s="93">
        <f t="shared" si="1"/>
        <v>99.999982758620703</v>
      </c>
      <c r="I26" s="93">
        <f t="shared" si="2"/>
        <v>99.999982758620703</v>
      </c>
    </row>
    <row r="27" spans="1:9" ht="47.25">
      <c r="A27" s="94" t="s">
        <v>312</v>
      </c>
      <c r="B27" s="95" t="s">
        <v>1141</v>
      </c>
      <c r="C27" s="96"/>
      <c r="D27" s="93"/>
      <c r="E27" s="93">
        <f>E28</f>
        <v>1321.51614</v>
      </c>
      <c r="F27" s="93">
        <f t="shared" ref="F27:G28" si="10">F28</f>
        <v>1321.51614</v>
      </c>
      <c r="G27" s="93">
        <f t="shared" si="10"/>
        <v>1321.51614</v>
      </c>
      <c r="H27" s="93">
        <v>0</v>
      </c>
      <c r="I27" s="93">
        <f t="shared" si="2"/>
        <v>100</v>
      </c>
    </row>
    <row r="28" spans="1:9" ht="31.5">
      <c r="A28" s="94" t="s">
        <v>82</v>
      </c>
      <c r="B28" s="95" t="s">
        <v>1141</v>
      </c>
      <c r="C28" s="95">
        <v>600</v>
      </c>
      <c r="D28" s="93"/>
      <c r="E28" s="93">
        <f>E29</f>
        <v>1321.51614</v>
      </c>
      <c r="F28" s="93">
        <f t="shared" si="10"/>
        <v>1321.51614</v>
      </c>
      <c r="G28" s="93">
        <f t="shared" si="10"/>
        <v>1321.51614</v>
      </c>
      <c r="H28" s="93">
        <v>0</v>
      </c>
      <c r="I28" s="93">
        <f t="shared" si="2"/>
        <v>100</v>
      </c>
    </row>
    <row r="29" spans="1:9" ht="15.75">
      <c r="A29" s="94" t="s">
        <v>272</v>
      </c>
      <c r="B29" s="95" t="s">
        <v>1141</v>
      </c>
      <c r="C29" s="95">
        <v>610</v>
      </c>
      <c r="D29" s="93"/>
      <c r="E29" s="93">
        <f>КВСР!H519</f>
        <v>1321.51614</v>
      </c>
      <c r="F29" s="93">
        <f>КВСР!I519</f>
        <v>1321.51614</v>
      </c>
      <c r="G29" s="93">
        <f>КВСР!J519</f>
        <v>1321.51614</v>
      </c>
      <c r="H29" s="93">
        <v>0</v>
      </c>
      <c r="I29" s="93">
        <f t="shared" si="2"/>
        <v>100</v>
      </c>
    </row>
    <row r="30" spans="1:9" ht="15.75">
      <c r="A30" s="92"/>
      <c r="B30" s="36"/>
      <c r="C30" s="36"/>
      <c r="D30" s="93"/>
      <c r="E30" s="93"/>
      <c r="F30" s="93"/>
      <c r="G30" s="93"/>
      <c r="H30" s="93"/>
      <c r="I30" s="93"/>
    </row>
    <row r="31" spans="1:9" ht="78.75">
      <c r="A31" s="85" t="s">
        <v>292</v>
      </c>
      <c r="B31" s="88" t="s">
        <v>293</v>
      </c>
      <c r="C31" s="88" t="s">
        <v>0</v>
      </c>
      <c r="D31" s="86">
        <v>2295353.6</v>
      </c>
      <c r="E31" s="86">
        <f>E32+E35+E38+E42+E47+E50</f>
        <v>2309249.2838599999</v>
      </c>
      <c r="F31" s="86">
        <f t="shared" ref="F31:G31" si="11">F32+F35+F38+F42+F47+F50</f>
        <v>2309249.2838599999</v>
      </c>
      <c r="G31" s="86">
        <f t="shared" si="11"/>
        <v>2305624.26712</v>
      </c>
      <c r="H31" s="86">
        <f t="shared" si="1"/>
        <v>100.44745468062088</v>
      </c>
      <c r="I31" s="86">
        <f t="shared" si="2"/>
        <v>99.843021852801414</v>
      </c>
    </row>
    <row r="32" spans="1:9" ht="31.5">
      <c r="A32" s="92" t="s">
        <v>310</v>
      </c>
      <c r="B32" s="36" t="s">
        <v>311</v>
      </c>
      <c r="C32" s="36" t="s">
        <v>0</v>
      </c>
      <c r="D32" s="93">
        <v>6502.1</v>
      </c>
      <c r="E32" s="93">
        <f>E33</f>
        <v>0</v>
      </c>
      <c r="F32" s="93">
        <f t="shared" ref="F32:G33" si="12">F33</f>
        <v>0</v>
      </c>
      <c r="G32" s="93">
        <f t="shared" si="12"/>
        <v>0</v>
      </c>
      <c r="H32" s="93">
        <f t="shared" si="1"/>
        <v>0</v>
      </c>
      <c r="I32" s="93">
        <v>0</v>
      </c>
    </row>
    <row r="33" spans="1:9" ht="31.5">
      <c r="A33" s="92" t="s">
        <v>82</v>
      </c>
      <c r="B33" s="36" t="s">
        <v>311</v>
      </c>
      <c r="C33" s="36" t="s">
        <v>83</v>
      </c>
      <c r="D33" s="93">
        <v>6502.1</v>
      </c>
      <c r="E33" s="93">
        <f>E34</f>
        <v>0</v>
      </c>
      <c r="F33" s="93">
        <f t="shared" si="12"/>
        <v>0</v>
      </c>
      <c r="G33" s="93">
        <f t="shared" si="12"/>
        <v>0</v>
      </c>
      <c r="H33" s="93">
        <f t="shared" si="1"/>
        <v>0</v>
      </c>
      <c r="I33" s="93">
        <v>0</v>
      </c>
    </row>
    <row r="34" spans="1:9" ht="15.75">
      <c r="A34" s="92" t="s">
        <v>272</v>
      </c>
      <c r="B34" s="36" t="s">
        <v>311</v>
      </c>
      <c r="C34" s="36" t="s">
        <v>273</v>
      </c>
      <c r="D34" s="93">
        <v>6502.1</v>
      </c>
      <c r="E34" s="93">
        <v>0</v>
      </c>
      <c r="F34" s="93">
        <v>0</v>
      </c>
      <c r="G34" s="93">
        <v>0</v>
      </c>
      <c r="H34" s="93">
        <f t="shared" si="1"/>
        <v>0</v>
      </c>
      <c r="I34" s="93">
        <v>0</v>
      </c>
    </row>
    <row r="35" spans="1:9" ht="31.5">
      <c r="A35" s="94" t="s">
        <v>82</v>
      </c>
      <c r="B35" s="95" t="s">
        <v>1142</v>
      </c>
      <c r="C35" s="95">
        <v>600</v>
      </c>
      <c r="D35" s="93"/>
      <c r="E35" s="93">
        <f>E36+E37</f>
        <v>42688</v>
      </c>
      <c r="F35" s="93">
        <f t="shared" ref="F35:G35" si="13">F36+F37</f>
        <v>42688</v>
      </c>
      <c r="G35" s="93">
        <f t="shared" si="13"/>
        <v>42688</v>
      </c>
      <c r="H35" s="93">
        <v>0</v>
      </c>
      <c r="I35" s="93">
        <f t="shared" si="2"/>
        <v>100</v>
      </c>
    </row>
    <row r="36" spans="1:9" ht="15.75">
      <c r="A36" s="94" t="s">
        <v>272</v>
      </c>
      <c r="B36" s="95" t="s">
        <v>1142</v>
      </c>
      <c r="C36" s="95">
        <v>610</v>
      </c>
      <c r="D36" s="93"/>
      <c r="E36" s="93">
        <f>КВСР!H523</f>
        <v>41932.123659999997</v>
      </c>
      <c r="F36" s="93">
        <f>КВСР!I523</f>
        <v>41932.123659999997</v>
      </c>
      <c r="G36" s="93">
        <f>КВСР!J523</f>
        <v>41932.123659999997</v>
      </c>
      <c r="H36" s="93">
        <v>0</v>
      </c>
      <c r="I36" s="93">
        <f t="shared" si="2"/>
        <v>100</v>
      </c>
    </row>
    <row r="37" spans="1:9" ht="15.75">
      <c r="A37" s="94" t="s">
        <v>84</v>
      </c>
      <c r="B37" s="95" t="s">
        <v>1142</v>
      </c>
      <c r="C37" s="95">
        <v>620</v>
      </c>
      <c r="D37" s="93"/>
      <c r="E37" s="93">
        <f>КВСР!H524</f>
        <v>755.87634000000003</v>
      </c>
      <c r="F37" s="93">
        <f>КВСР!I524</f>
        <v>755.87634000000003</v>
      </c>
      <c r="G37" s="93">
        <f>КВСР!J524</f>
        <v>755.87634000000003</v>
      </c>
      <c r="H37" s="93">
        <v>0</v>
      </c>
      <c r="I37" s="93">
        <f t="shared" si="2"/>
        <v>100</v>
      </c>
    </row>
    <row r="38" spans="1:9" ht="31.5">
      <c r="A38" s="92" t="s">
        <v>76</v>
      </c>
      <c r="B38" s="36" t="s">
        <v>294</v>
      </c>
      <c r="C38" s="36" t="s">
        <v>0</v>
      </c>
      <c r="D38" s="93">
        <v>2113264.4</v>
      </c>
      <c r="E38" s="93">
        <f>E39</f>
        <v>2087203.4</v>
      </c>
      <c r="F38" s="93">
        <f t="shared" ref="F38:G38" si="14">F39</f>
        <v>2087203.4</v>
      </c>
      <c r="G38" s="93">
        <f t="shared" si="14"/>
        <v>2084164.4162599999</v>
      </c>
      <c r="H38" s="93">
        <f t="shared" si="1"/>
        <v>98.622984244659591</v>
      </c>
      <c r="I38" s="93">
        <f t="shared" si="2"/>
        <v>99.854399253086683</v>
      </c>
    </row>
    <row r="39" spans="1:9" ht="31.5">
      <c r="A39" s="92" t="s">
        <v>82</v>
      </c>
      <c r="B39" s="36" t="s">
        <v>294</v>
      </c>
      <c r="C39" s="36" t="s">
        <v>83</v>
      </c>
      <c r="D39" s="93">
        <v>2113264.4</v>
      </c>
      <c r="E39" s="93">
        <f>E40+E41</f>
        <v>2087203.4</v>
      </c>
      <c r="F39" s="93">
        <f t="shared" ref="F39:G39" si="15">F40+F41</f>
        <v>2087203.4</v>
      </c>
      <c r="G39" s="93">
        <f t="shared" si="15"/>
        <v>2084164.4162599999</v>
      </c>
      <c r="H39" s="93">
        <f t="shared" si="1"/>
        <v>98.622984244659591</v>
      </c>
      <c r="I39" s="93">
        <f t="shared" si="2"/>
        <v>99.854399253086683</v>
      </c>
    </row>
    <row r="40" spans="1:9" ht="15.75">
      <c r="A40" s="92" t="s">
        <v>272</v>
      </c>
      <c r="B40" s="36" t="s">
        <v>294</v>
      </c>
      <c r="C40" s="36" t="s">
        <v>273</v>
      </c>
      <c r="D40" s="93">
        <v>2081062.3</v>
      </c>
      <c r="E40" s="93">
        <f>КВСР!H527+КВСР!H575+КВСР!H611+КВСР!H627</f>
        <v>2055028.7999999998</v>
      </c>
      <c r="F40" s="93">
        <f>КВСР!I527+КВСР!I575+КВСР!I611+КВСР!I627</f>
        <v>2055028.7999999998</v>
      </c>
      <c r="G40" s="93">
        <f>КВСР!J527+КВСР!J575+КВСР!J611+КВСР!J627</f>
        <v>2051989.8162599998</v>
      </c>
      <c r="H40" s="93">
        <f t="shared" si="1"/>
        <v>98.602997914094146</v>
      </c>
      <c r="I40" s="93">
        <f t="shared" si="2"/>
        <v>99.852119652045744</v>
      </c>
    </row>
    <row r="41" spans="1:9" ht="15.75">
      <c r="A41" s="92" t="s">
        <v>84</v>
      </c>
      <c r="B41" s="36" t="s">
        <v>294</v>
      </c>
      <c r="C41" s="36" t="s">
        <v>85</v>
      </c>
      <c r="D41" s="93">
        <v>32202.1</v>
      </c>
      <c r="E41" s="93">
        <f>КВСР!H528</f>
        <v>32174.6</v>
      </c>
      <c r="F41" s="93">
        <f>КВСР!I528</f>
        <v>32174.6</v>
      </c>
      <c r="G41" s="93">
        <f>КВСР!J528</f>
        <v>32174.6</v>
      </c>
      <c r="H41" s="93">
        <f t="shared" si="1"/>
        <v>99.914601842736957</v>
      </c>
      <c r="I41" s="93">
        <f t="shared" si="2"/>
        <v>100</v>
      </c>
    </row>
    <row r="42" spans="1:9" ht="15.75">
      <c r="A42" s="92" t="s">
        <v>304</v>
      </c>
      <c r="B42" s="36" t="s">
        <v>321</v>
      </c>
      <c r="C42" s="36" t="s">
        <v>0</v>
      </c>
      <c r="D42" s="93">
        <v>1357.3</v>
      </c>
      <c r="E42" s="93">
        <f>E43+E45</f>
        <v>1357.28386</v>
      </c>
      <c r="F42" s="93">
        <f t="shared" ref="F42:G42" si="16">F43+F45</f>
        <v>1357.28386</v>
      </c>
      <c r="G42" s="93">
        <f t="shared" si="16"/>
        <v>771.25085999999999</v>
      </c>
      <c r="H42" s="93">
        <f t="shared" si="1"/>
        <v>56.822431297428722</v>
      </c>
      <c r="I42" s="93">
        <f t="shared" si="2"/>
        <v>56.823106995466667</v>
      </c>
    </row>
    <row r="43" spans="1:9" ht="31.5">
      <c r="A43" s="92" t="s">
        <v>64</v>
      </c>
      <c r="B43" s="36" t="s">
        <v>321</v>
      </c>
      <c r="C43" s="36" t="s">
        <v>65</v>
      </c>
      <c r="D43" s="93">
        <v>478.5</v>
      </c>
      <c r="E43" s="93">
        <f>E44</f>
        <v>478.48385999999999</v>
      </c>
      <c r="F43" s="93">
        <f t="shared" ref="F43:G43" si="17">F44</f>
        <v>478.48385999999999</v>
      </c>
      <c r="G43" s="93">
        <f t="shared" si="17"/>
        <v>478.48385999999999</v>
      </c>
      <c r="H43" s="93">
        <f t="shared" si="1"/>
        <v>99.996626959247649</v>
      </c>
      <c r="I43" s="93">
        <f t="shared" si="2"/>
        <v>100</v>
      </c>
    </row>
    <row r="44" spans="1:9" ht="31.5">
      <c r="A44" s="92" t="s">
        <v>66</v>
      </c>
      <c r="B44" s="36" t="s">
        <v>321</v>
      </c>
      <c r="C44" s="36" t="s">
        <v>67</v>
      </c>
      <c r="D44" s="93">
        <v>478.5</v>
      </c>
      <c r="E44" s="93">
        <f>КВСР!H643</f>
        <v>478.48385999999999</v>
      </c>
      <c r="F44" s="93">
        <f>КВСР!I643</f>
        <v>478.48385999999999</v>
      </c>
      <c r="G44" s="93">
        <f>КВСР!J643</f>
        <v>478.48385999999999</v>
      </c>
      <c r="H44" s="93">
        <f t="shared" si="1"/>
        <v>99.996626959247649</v>
      </c>
      <c r="I44" s="93">
        <f t="shared" si="2"/>
        <v>100</v>
      </c>
    </row>
    <row r="45" spans="1:9" ht="15.75">
      <c r="A45" s="92" t="s">
        <v>72</v>
      </c>
      <c r="B45" s="36" t="s">
        <v>321</v>
      </c>
      <c r="C45" s="36" t="s">
        <v>73</v>
      </c>
      <c r="D45" s="93">
        <v>878.8</v>
      </c>
      <c r="E45" s="93">
        <f>E46</f>
        <v>878.8</v>
      </c>
      <c r="F45" s="93">
        <f t="shared" ref="F45:G45" si="18">F46</f>
        <v>878.8</v>
      </c>
      <c r="G45" s="93">
        <f t="shared" si="18"/>
        <v>292.767</v>
      </c>
      <c r="H45" s="93">
        <f t="shared" si="1"/>
        <v>33.314406008192989</v>
      </c>
      <c r="I45" s="93">
        <f t="shared" si="2"/>
        <v>33.314406008192989</v>
      </c>
    </row>
    <row r="46" spans="1:9" ht="47.25">
      <c r="A46" s="92" t="s">
        <v>222</v>
      </c>
      <c r="B46" s="36" t="s">
        <v>321</v>
      </c>
      <c r="C46" s="36" t="s">
        <v>223</v>
      </c>
      <c r="D46" s="93">
        <v>878.8</v>
      </c>
      <c r="E46" s="93">
        <f>КВСР!H614</f>
        <v>878.8</v>
      </c>
      <c r="F46" s="93">
        <f>КВСР!I614</f>
        <v>878.8</v>
      </c>
      <c r="G46" s="93">
        <f>КВСР!J614</f>
        <v>292.767</v>
      </c>
      <c r="H46" s="93">
        <f t="shared" si="1"/>
        <v>33.314406008192989</v>
      </c>
      <c r="I46" s="93">
        <f t="shared" si="2"/>
        <v>33.314406008192989</v>
      </c>
    </row>
    <row r="47" spans="1:9" ht="47.25">
      <c r="A47" s="92" t="s">
        <v>312</v>
      </c>
      <c r="B47" s="36" t="s">
        <v>313</v>
      </c>
      <c r="C47" s="36" t="s">
        <v>0</v>
      </c>
      <c r="D47" s="93">
        <v>1321.5</v>
      </c>
      <c r="E47" s="93">
        <f>E48</f>
        <v>0</v>
      </c>
      <c r="F47" s="93">
        <f t="shared" ref="F47:G48" si="19">F48</f>
        <v>0</v>
      </c>
      <c r="G47" s="93">
        <f t="shared" si="19"/>
        <v>0</v>
      </c>
      <c r="H47" s="93">
        <f t="shared" si="1"/>
        <v>0</v>
      </c>
      <c r="I47" s="93">
        <v>0</v>
      </c>
    </row>
    <row r="48" spans="1:9" ht="31.5">
      <c r="A48" s="92" t="s">
        <v>82</v>
      </c>
      <c r="B48" s="36" t="s">
        <v>313</v>
      </c>
      <c r="C48" s="36" t="s">
        <v>83</v>
      </c>
      <c r="D48" s="93">
        <v>1321.5</v>
      </c>
      <c r="E48" s="93">
        <f>E49</f>
        <v>0</v>
      </c>
      <c r="F48" s="93">
        <f t="shared" si="19"/>
        <v>0</v>
      </c>
      <c r="G48" s="93">
        <f t="shared" si="19"/>
        <v>0</v>
      </c>
      <c r="H48" s="93">
        <f t="shared" si="1"/>
        <v>0</v>
      </c>
      <c r="I48" s="93">
        <v>0</v>
      </c>
    </row>
    <row r="49" spans="1:9" ht="15.75">
      <c r="A49" s="92" t="s">
        <v>272</v>
      </c>
      <c r="B49" s="36" t="s">
        <v>313</v>
      </c>
      <c r="C49" s="36" t="s">
        <v>273</v>
      </c>
      <c r="D49" s="93">
        <v>1321.5</v>
      </c>
      <c r="E49" s="93">
        <f>КВСР!H578</f>
        <v>0</v>
      </c>
      <c r="F49" s="93">
        <f>КВСР!I578</f>
        <v>0</v>
      </c>
      <c r="G49" s="93">
        <f>КВСР!J578</f>
        <v>0</v>
      </c>
      <c r="H49" s="93">
        <f t="shared" si="1"/>
        <v>0</v>
      </c>
      <c r="I49" s="93">
        <v>0</v>
      </c>
    </row>
    <row r="50" spans="1:9" ht="63">
      <c r="A50" s="92" t="s">
        <v>295</v>
      </c>
      <c r="B50" s="36" t="s">
        <v>296</v>
      </c>
      <c r="C50" s="36" t="s">
        <v>0</v>
      </c>
      <c r="D50" s="93">
        <v>172908.3</v>
      </c>
      <c r="E50" s="93">
        <f>E51</f>
        <v>178000.6</v>
      </c>
      <c r="F50" s="93">
        <f t="shared" ref="F50:G51" si="20">F51</f>
        <v>178000.6</v>
      </c>
      <c r="G50" s="93">
        <f t="shared" si="20"/>
        <v>178000.6</v>
      </c>
      <c r="H50" s="93">
        <f t="shared" si="1"/>
        <v>102.94508707794827</v>
      </c>
      <c r="I50" s="93">
        <f t="shared" si="2"/>
        <v>100</v>
      </c>
    </row>
    <row r="51" spans="1:9" ht="31.5">
      <c r="A51" s="92" t="s">
        <v>82</v>
      </c>
      <c r="B51" s="36" t="s">
        <v>296</v>
      </c>
      <c r="C51" s="36" t="s">
        <v>83</v>
      </c>
      <c r="D51" s="93">
        <v>172908.3</v>
      </c>
      <c r="E51" s="93">
        <f>E52</f>
        <v>178000.6</v>
      </c>
      <c r="F51" s="93">
        <f t="shared" si="20"/>
        <v>178000.6</v>
      </c>
      <c r="G51" s="93">
        <f t="shared" si="20"/>
        <v>178000.6</v>
      </c>
      <c r="H51" s="93">
        <f t="shared" si="1"/>
        <v>102.94508707794827</v>
      </c>
      <c r="I51" s="93">
        <f t="shared" si="2"/>
        <v>100</v>
      </c>
    </row>
    <row r="52" spans="1:9" ht="15.75">
      <c r="A52" s="92" t="s">
        <v>272</v>
      </c>
      <c r="B52" s="36" t="s">
        <v>296</v>
      </c>
      <c r="C52" s="36" t="s">
        <v>273</v>
      </c>
      <c r="D52" s="93">
        <v>172908.3</v>
      </c>
      <c r="E52" s="93">
        <f>КВСР!H531</f>
        <v>178000.6</v>
      </c>
      <c r="F52" s="93">
        <f>КВСР!I531</f>
        <v>178000.6</v>
      </c>
      <c r="G52" s="93">
        <f>КВСР!J531</f>
        <v>178000.6</v>
      </c>
      <c r="H52" s="93">
        <f t="shared" si="1"/>
        <v>102.94508707794827</v>
      </c>
      <c r="I52" s="93">
        <f t="shared" si="2"/>
        <v>100</v>
      </c>
    </row>
    <row r="53" spans="1:9" ht="15.75">
      <c r="A53" s="85" t="s">
        <v>0</v>
      </c>
      <c r="B53" s="87" t="s">
        <v>0</v>
      </c>
      <c r="C53" s="88" t="s">
        <v>0</v>
      </c>
      <c r="D53" s="86" t="s">
        <v>0</v>
      </c>
      <c r="E53" s="86"/>
      <c r="F53" s="86"/>
      <c r="G53" s="86"/>
      <c r="H53" s="86"/>
      <c r="I53" s="86"/>
    </row>
    <row r="54" spans="1:9" ht="15.75">
      <c r="A54" s="85" t="s">
        <v>333</v>
      </c>
      <c r="B54" s="88" t="s">
        <v>334</v>
      </c>
      <c r="C54" s="88" t="s">
        <v>0</v>
      </c>
      <c r="D54" s="86">
        <v>308207.09999999998</v>
      </c>
      <c r="E54" s="86">
        <f>E55+E66</f>
        <v>308367.10000000003</v>
      </c>
      <c r="F54" s="86">
        <f t="shared" ref="F54:G54" si="21">F55+F66</f>
        <v>308367.10000000003</v>
      </c>
      <c r="G54" s="86">
        <f t="shared" si="21"/>
        <v>308367.02500000002</v>
      </c>
      <c r="H54" s="86">
        <f t="shared" si="1"/>
        <v>100.05188881112734</v>
      </c>
      <c r="I54" s="86">
        <f t="shared" si="2"/>
        <v>99.999975678339226</v>
      </c>
    </row>
    <row r="55" spans="1:9" ht="31.5">
      <c r="A55" s="92" t="s">
        <v>76</v>
      </c>
      <c r="B55" s="36" t="s">
        <v>335</v>
      </c>
      <c r="C55" s="36" t="s">
        <v>0</v>
      </c>
      <c r="D55" s="93">
        <v>235207.1</v>
      </c>
      <c r="E55" s="93">
        <f>E56+E58+E60+E62+E64</f>
        <v>235367.10000000003</v>
      </c>
      <c r="F55" s="93">
        <f t="shared" ref="F55:G55" si="22">F56+F58+F60+F62+F64</f>
        <v>235367.10000000003</v>
      </c>
      <c r="G55" s="93">
        <f t="shared" si="22"/>
        <v>235367.10000000003</v>
      </c>
      <c r="H55" s="93">
        <f t="shared" si="1"/>
        <v>100.06802515740385</v>
      </c>
      <c r="I55" s="93">
        <f t="shared" si="2"/>
        <v>100</v>
      </c>
    </row>
    <row r="56" spans="1:9" ht="63">
      <c r="A56" s="92" t="s">
        <v>60</v>
      </c>
      <c r="B56" s="36" t="s">
        <v>335</v>
      </c>
      <c r="C56" s="36" t="s">
        <v>61</v>
      </c>
      <c r="D56" s="93">
        <v>73835.600000000006</v>
      </c>
      <c r="E56" s="93">
        <f>E57</f>
        <v>73835.640080000012</v>
      </c>
      <c r="F56" s="93">
        <f t="shared" ref="F56:G56" si="23">F57</f>
        <v>73835.640080000012</v>
      </c>
      <c r="G56" s="93">
        <f t="shared" si="23"/>
        <v>73835.640080000012</v>
      </c>
      <c r="H56" s="93">
        <f t="shared" si="1"/>
        <v>100.00005428275792</v>
      </c>
      <c r="I56" s="93">
        <f t="shared" si="2"/>
        <v>100</v>
      </c>
    </row>
    <row r="57" spans="1:9" ht="15.75">
      <c r="A57" s="92" t="s">
        <v>78</v>
      </c>
      <c r="B57" s="36" t="s">
        <v>335</v>
      </c>
      <c r="C57" s="36" t="s">
        <v>79</v>
      </c>
      <c r="D57" s="93">
        <v>73835.600000000006</v>
      </c>
      <c r="E57" s="93">
        <f>КВСР!H647</f>
        <v>73835.640080000012</v>
      </c>
      <c r="F57" s="93">
        <f>КВСР!I647</f>
        <v>73835.640080000012</v>
      </c>
      <c r="G57" s="93">
        <f>КВСР!J647</f>
        <v>73835.640080000012</v>
      </c>
      <c r="H57" s="93">
        <f t="shared" si="1"/>
        <v>100.00005428275792</v>
      </c>
      <c r="I57" s="93">
        <f t="shared" si="2"/>
        <v>100</v>
      </c>
    </row>
    <row r="58" spans="1:9" ht="31.5">
      <c r="A58" s="92" t="s">
        <v>64</v>
      </c>
      <c r="B58" s="36" t="s">
        <v>335</v>
      </c>
      <c r="C58" s="36" t="s">
        <v>65</v>
      </c>
      <c r="D58" s="93">
        <v>16546.2</v>
      </c>
      <c r="E58" s="93">
        <f>E59</f>
        <v>16706.186799999999</v>
      </c>
      <c r="F58" s="93">
        <f t="shared" ref="F58:G58" si="24">F59</f>
        <v>16706.186799999999</v>
      </c>
      <c r="G58" s="93">
        <f t="shared" si="24"/>
        <v>16706.186799999999</v>
      </c>
      <c r="H58" s="93">
        <f t="shared" si="1"/>
        <v>100.96690962275325</v>
      </c>
      <c r="I58" s="93">
        <f t="shared" si="2"/>
        <v>100</v>
      </c>
    </row>
    <row r="59" spans="1:9" ht="31.5">
      <c r="A59" s="92" t="s">
        <v>66</v>
      </c>
      <c r="B59" s="36" t="s">
        <v>335</v>
      </c>
      <c r="C59" s="36" t="s">
        <v>67</v>
      </c>
      <c r="D59" s="93">
        <v>16546.2</v>
      </c>
      <c r="E59" s="93">
        <f>КВСР!H649</f>
        <v>16706.186799999999</v>
      </c>
      <c r="F59" s="93">
        <f>КВСР!I649</f>
        <v>16706.186799999999</v>
      </c>
      <c r="G59" s="93">
        <f>КВСР!J649</f>
        <v>16706.186799999999</v>
      </c>
      <c r="H59" s="93">
        <f t="shared" si="1"/>
        <v>100.96690962275325</v>
      </c>
      <c r="I59" s="93">
        <f t="shared" si="2"/>
        <v>100</v>
      </c>
    </row>
    <row r="60" spans="1:9" ht="15.75">
      <c r="A60" s="92" t="s">
        <v>68</v>
      </c>
      <c r="B60" s="36" t="s">
        <v>335</v>
      </c>
      <c r="C60" s="36" t="s">
        <v>69</v>
      </c>
      <c r="D60" s="93">
        <v>507.1</v>
      </c>
      <c r="E60" s="93">
        <f>E61</f>
        <v>507.07499999999999</v>
      </c>
      <c r="F60" s="93">
        <f t="shared" ref="F60:G60" si="25">F61</f>
        <v>507.07499999999999</v>
      </c>
      <c r="G60" s="93">
        <f t="shared" si="25"/>
        <v>507.07499999999999</v>
      </c>
      <c r="H60" s="93">
        <f t="shared" si="1"/>
        <v>99.995070005915991</v>
      </c>
      <c r="I60" s="93">
        <f t="shared" si="2"/>
        <v>100</v>
      </c>
    </row>
    <row r="61" spans="1:9" ht="31.5">
      <c r="A61" s="92" t="s">
        <v>80</v>
      </c>
      <c r="B61" s="36" t="s">
        <v>335</v>
      </c>
      <c r="C61" s="36" t="s">
        <v>81</v>
      </c>
      <c r="D61" s="93">
        <v>507.1</v>
      </c>
      <c r="E61" s="93">
        <f>КВСР!H651</f>
        <v>507.07499999999999</v>
      </c>
      <c r="F61" s="93">
        <f>КВСР!I651</f>
        <v>507.07499999999999</v>
      </c>
      <c r="G61" s="93">
        <f>КВСР!J651</f>
        <v>507.07499999999999</v>
      </c>
      <c r="H61" s="93">
        <f t="shared" si="1"/>
        <v>99.995070005915991</v>
      </c>
      <c r="I61" s="93">
        <f t="shared" si="2"/>
        <v>100</v>
      </c>
    </row>
    <row r="62" spans="1:9" ht="31.5">
      <c r="A62" s="92" t="s">
        <v>82</v>
      </c>
      <c r="B62" s="36" t="s">
        <v>335</v>
      </c>
      <c r="C62" s="36" t="s">
        <v>83</v>
      </c>
      <c r="D62" s="93">
        <v>143732.70000000001</v>
      </c>
      <c r="E62" s="93">
        <f>E63</f>
        <v>143732.70000000001</v>
      </c>
      <c r="F62" s="93">
        <f t="shared" ref="F62:G62" si="26">F63</f>
        <v>143732.70000000001</v>
      </c>
      <c r="G62" s="93">
        <f t="shared" si="26"/>
        <v>143732.70000000001</v>
      </c>
      <c r="H62" s="93">
        <f t="shared" si="1"/>
        <v>100</v>
      </c>
      <c r="I62" s="93">
        <f t="shared" si="2"/>
        <v>100</v>
      </c>
    </row>
    <row r="63" spans="1:9" ht="15.75">
      <c r="A63" s="92" t="s">
        <v>272</v>
      </c>
      <c r="B63" s="36" t="s">
        <v>335</v>
      </c>
      <c r="C63" s="36" t="s">
        <v>273</v>
      </c>
      <c r="D63" s="93">
        <v>143732.70000000001</v>
      </c>
      <c r="E63" s="93">
        <f>КВСР!H653</f>
        <v>143732.70000000001</v>
      </c>
      <c r="F63" s="93">
        <f>КВСР!I653</f>
        <v>143732.70000000001</v>
      </c>
      <c r="G63" s="93">
        <f>КВСР!J653</f>
        <v>143732.70000000001</v>
      </c>
      <c r="H63" s="93">
        <f t="shared" si="1"/>
        <v>100</v>
      </c>
      <c r="I63" s="93">
        <f t="shared" si="2"/>
        <v>100</v>
      </c>
    </row>
    <row r="64" spans="1:9" ht="15.75">
      <c r="A64" s="92" t="s">
        <v>72</v>
      </c>
      <c r="B64" s="36" t="s">
        <v>335</v>
      </c>
      <c r="C64" s="36" t="s">
        <v>73</v>
      </c>
      <c r="D64" s="93">
        <v>585.5</v>
      </c>
      <c r="E64" s="93">
        <f>E65</f>
        <v>585.49811999999997</v>
      </c>
      <c r="F64" s="93">
        <f t="shared" ref="F64:G64" si="27">F65</f>
        <v>585.49811999999997</v>
      </c>
      <c r="G64" s="93">
        <f t="shared" si="27"/>
        <v>585.49811999999997</v>
      </c>
      <c r="H64" s="93">
        <f t="shared" si="1"/>
        <v>99.999678906917154</v>
      </c>
      <c r="I64" s="93">
        <f t="shared" si="2"/>
        <v>100</v>
      </c>
    </row>
    <row r="65" spans="1:9" ht="15.75">
      <c r="A65" s="92" t="s">
        <v>74</v>
      </c>
      <c r="B65" s="36" t="s">
        <v>335</v>
      </c>
      <c r="C65" s="36" t="s">
        <v>75</v>
      </c>
      <c r="D65" s="93">
        <v>585.5</v>
      </c>
      <c r="E65" s="93">
        <f>КВСР!H655</f>
        <v>585.49811999999997</v>
      </c>
      <c r="F65" s="93">
        <f>КВСР!I655</f>
        <v>585.49811999999997</v>
      </c>
      <c r="G65" s="93">
        <f>КВСР!J655</f>
        <v>585.49811999999997</v>
      </c>
      <c r="H65" s="93">
        <f t="shared" si="1"/>
        <v>99.999678906917154</v>
      </c>
      <c r="I65" s="93">
        <f t="shared" si="2"/>
        <v>100</v>
      </c>
    </row>
    <row r="66" spans="1:9" ht="31.5">
      <c r="A66" s="92" t="s">
        <v>336</v>
      </c>
      <c r="B66" s="36" t="s">
        <v>337</v>
      </c>
      <c r="C66" s="36" t="s">
        <v>0</v>
      </c>
      <c r="D66" s="93">
        <v>73000</v>
      </c>
      <c r="E66" s="93">
        <f>E67</f>
        <v>73000</v>
      </c>
      <c r="F66" s="93">
        <f t="shared" ref="F66:G67" si="28">F67</f>
        <v>73000</v>
      </c>
      <c r="G66" s="93">
        <f t="shared" si="28"/>
        <v>72999.925000000003</v>
      </c>
      <c r="H66" s="93">
        <f t="shared" si="1"/>
        <v>99.999897260273968</v>
      </c>
      <c r="I66" s="93">
        <f t="shared" si="2"/>
        <v>99.999897260273968</v>
      </c>
    </row>
    <row r="67" spans="1:9" ht="15.75">
      <c r="A67" s="92" t="s">
        <v>68</v>
      </c>
      <c r="B67" s="36" t="s">
        <v>337</v>
      </c>
      <c r="C67" s="36" t="s">
        <v>69</v>
      </c>
      <c r="D67" s="93">
        <v>73000</v>
      </c>
      <c r="E67" s="93">
        <f>E68</f>
        <v>73000</v>
      </c>
      <c r="F67" s="93">
        <f t="shared" si="28"/>
        <v>73000</v>
      </c>
      <c r="G67" s="93">
        <f t="shared" si="28"/>
        <v>72999.925000000003</v>
      </c>
      <c r="H67" s="93">
        <f t="shared" si="1"/>
        <v>99.999897260273968</v>
      </c>
      <c r="I67" s="93">
        <f t="shared" si="2"/>
        <v>99.999897260273968</v>
      </c>
    </row>
    <row r="68" spans="1:9" ht="31.5">
      <c r="A68" s="92" t="s">
        <v>80</v>
      </c>
      <c r="B68" s="36" t="s">
        <v>337</v>
      </c>
      <c r="C68" s="36" t="s">
        <v>81</v>
      </c>
      <c r="D68" s="93">
        <v>73000</v>
      </c>
      <c r="E68" s="93">
        <f>КВСР!H658</f>
        <v>73000</v>
      </c>
      <c r="F68" s="93">
        <f>КВСР!I658</f>
        <v>73000</v>
      </c>
      <c r="G68" s="93">
        <f>КВСР!J658</f>
        <v>72999.925000000003</v>
      </c>
      <c r="H68" s="93">
        <f t="shared" si="1"/>
        <v>99.999897260273968</v>
      </c>
      <c r="I68" s="93">
        <f t="shared" si="2"/>
        <v>99.999897260273968</v>
      </c>
    </row>
    <row r="69" spans="1:9" ht="15.75">
      <c r="A69" s="85" t="s">
        <v>0</v>
      </c>
      <c r="B69" s="87" t="s">
        <v>0</v>
      </c>
      <c r="C69" s="88" t="s">
        <v>0</v>
      </c>
      <c r="D69" s="86" t="s">
        <v>0</v>
      </c>
      <c r="E69" s="86"/>
      <c r="F69" s="86"/>
      <c r="G69" s="86"/>
      <c r="H69" s="86"/>
      <c r="I69" s="86"/>
    </row>
    <row r="70" spans="1:9" ht="31.5">
      <c r="A70" s="85" t="s">
        <v>323</v>
      </c>
      <c r="B70" s="88" t="s">
        <v>324</v>
      </c>
      <c r="C70" s="88" t="s">
        <v>0</v>
      </c>
      <c r="D70" s="86">
        <v>148228.9</v>
      </c>
      <c r="E70" s="86">
        <f>E71</f>
        <v>153678.5</v>
      </c>
      <c r="F70" s="86">
        <f t="shared" ref="F70:G71" si="29">F71</f>
        <v>153678.5</v>
      </c>
      <c r="G70" s="86">
        <f t="shared" si="29"/>
        <v>153678.5</v>
      </c>
      <c r="H70" s="86">
        <f t="shared" si="1"/>
        <v>103.67647604481986</v>
      </c>
      <c r="I70" s="86">
        <f t="shared" si="2"/>
        <v>100</v>
      </c>
    </row>
    <row r="71" spans="1:9" ht="31.5">
      <c r="A71" s="92" t="s">
        <v>76</v>
      </c>
      <c r="B71" s="36" t="s">
        <v>325</v>
      </c>
      <c r="C71" s="36" t="s">
        <v>0</v>
      </c>
      <c r="D71" s="93">
        <v>148228.9</v>
      </c>
      <c r="E71" s="93">
        <f>E72</f>
        <v>153678.5</v>
      </c>
      <c r="F71" s="93">
        <f t="shared" si="29"/>
        <v>153678.5</v>
      </c>
      <c r="G71" s="93">
        <f t="shared" si="29"/>
        <v>153678.5</v>
      </c>
      <c r="H71" s="93">
        <f t="shared" si="1"/>
        <v>103.67647604481986</v>
      </c>
      <c r="I71" s="93">
        <f t="shared" si="2"/>
        <v>100</v>
      </c>
    </row>
    <row r="72" spans="1:9" ht="31.5">
      <c r="A72" s="92" t="s">
        <v>82</v>
      </c>
      <c r="B72" s="36" t="s">
        <v>325</v>
      </c>
      <c r="C72" s="36" t="s">
        <v>83</v>
      </c>
      <c r="D72" s="93">
        <v>148228.9</v>
      </c>
      <c r="E72" s="93">
        <f>E73+E74</f>
        <v>153678.5</v>
      </c>
      <c r="F72" s="93">
        <f t="shared" ref="F72:G72" si="30">F73+F74</f>
        <v>153678.5</v>
      </c>
      <c r="G72" s="93">
        <f t="shared" si="30"/>
        <v>153678.5</v>
      </c>
      <c r="H72" s="93">
        <f t="shared" ref="H72:H135" si="31">G72/D72*100</f>
        <v>103.67647604481986</v>
      </c>
      <c r="I72" s="93">
        <f t="shared" ref="I72:I135" si="32">G72/E72*100</f>
        <v>100</v>
      </c>
    </row>
    <row r="73" spans="1:9" ht="15.75">
      <c r="A73" s="92" t="s">
        <v>272</v>
      </c>
      <c r="B73" s="36" t="s">
        <v>325</v>
      </c>
      <c r="C73" s="36" t="s">
        <v>273</v>
      </c>
      <c r="D73" s="93">
        <v>71306.3</v>
      </c>
      <c r="E73" s="93">
        <f>КВСР!H620</f>
        <v>74289.399999999994</v>
      </c>
      <c r="F73" s="93">
        <f>КВСР!I620</f>
        <v>74289.399999999994</v>
      </c>
      <c r="G73" s="93">
        <f>КВСР!J620</f>
        <v>74289.399999999994</v>
      </c>
      <c r="H73" s="93">
        <f t="shared" si="31"/>
        <v>104.18350131755538</v>
      </c>
      <c r="I73" s="93">
        <f t="shared" si="32"/>
        <v>100</v>
      </c>
    </row>
    <row r="74" spans="1:9" ht="15.75">
      <c r="A74" s="92" t="s">
        <v>84</v>
      </c>
      <c r="B74" s="36" t="s">
        <v>325</v>
      </c>
      <c r="C74" s="36" t="s">
        <v>85</v>
      </c>
      <c r="D74" s="93">
        <v>76922.600000000006</v>
      </c>
      <c r="E74" s="93">
        <f>КВСР!H621</f>
        <v>79389.100000000006</v>
      </c>
      <c r="F74" s="93">
        <f>КВСР!I621</f>
        <v>79389.100000000006</v>
      </c>
      <c r="G74" s="93">
        <f>КВСР!J621</f>
        <v>79389.100000000006</v>
      </c>
      <c r="H74" s="93">
        <f t="shared" si="31"/>
        <v>103.20646988011326</v>
      </c>
      <c r="I74" s="93">
        <f t="shared" si="32"/>
        <v>100</v>
      </c>
    </row>
    <row r="75" spans="1:9" ht="15.75">
      <c r="A75" s="85" t="s">
        <v>0</v>
      </c>
      <c r="B75" s="87" t="s">
        <v>0</v>
      </c>
      <c r="C75" s="88" t="s">
        <v>0</v>
      </c>
      <c r="D75" s="86" t="s">
        <v>0</v>
      </c>
      <c r="E75" s="86"/>
      <c r="F75" s="86"/>
      <c r="G75" s="86"/>
      <c r="H75" s="86"/>
      <c r="I75" s="86"/>
    </row>
    <row r="76" spans="1:9" ht="31.5">
      <c r="A76" s="85" t="s">
        <v>297</v>
      </c>
      <c r="B76" s="88" t="s">
        <v>298</v>
      </c>
      <c r="C76" s="88" t="s">
        <v>0</v>
      </c>
      <c r="D76" s="86">
        <v>290034.59999999998</v>
      </c>
      <c r="E76" s="86">
        <f>E77</f>
        <v>288918.90000000002</v>
      </c>
      <c r="F76" s="86">
        <f t="shared" ref="F76:G78" si="33">F77</f>
        <v>288918.90000000002</v>
      </c>
      <c r="G76" s="86">
        <f t="shared" si="33"/>
        <v>288714.36057999998</v>
      </c>
      <c r="H76" s="86">
        <f t="shared" si="31"/>
        <v>99.54479933773419</v>
      </c>
      <c r="I76" s="86">
        <f t="shared" si="32"/>
        <v>99.929205247562535</v>
      </c>
    </row>
    <row r="77" spans="1:9" ht="31.5">
      <c r="A77" s="92" t="s">
        <v>76</v>
      </c>
      <c r="B77" s="36" t="s">
        <v>299</v>
      </c>
      <c r="C77" s="36" t="s">
        <v>0</v>
      </c>
      <c r="D77" s="93">
        <v>290034.59999999998</v>
      </c>
      <c r="E77" s="93">
        <f>E78</f>
        <v>288918.90000000002</v>
      </c>
      <c r="F77" s="93">
        <f t="shared" si="33"/>
        <v>288918.90000000002</v>
      </c>
      <c r="G77" s="93">
        <f t="shared" si="33"/>
        <v>288714.36057999998</v>
      </c>
      <c r="H77" s="93">
        <f t="shared" si="31"/>
        <v>99.54479933773419</v>
      </c>
      <c r="I77" s="93">
        <f t="shared" si="32"/>
        <v>99.929205247562535</v>
      </c>
    </row>
    <row r="78" spans="1:9" ht="31.5">
      <c r="A78" s="92" t="s">
        <v>82</v>
      </c>
      <c r="B78" s="36" t="s">
        <v>299</v>
      </c>
      <c r="C78" s="36" t="s">
        <v>83</v>
      </c>
      <c r="D78" s="93">
        <v>290034.59999999998</v>
      </c>
      <c r="E78" s="93">
        <f>E79</f>
        <v>288918.90000000002</v>
      </c>
      <c r="F78" s="93">
        <f t="shared" si="33"/>
        <v>288918.90000000002</v>
      </c>
      <c r="G78" s="93">
        <f t="shared" si="33"/>
        <v>288714.36057999998</v>
      </c>
      <c r="H78" s="93">
        <f t="shared" si="31"/>
        <v>99.54479933773419</v>
      </c>
      <c r="I78" s="93">
        <f t="shared" si="32"/>
        <v>99.929205247562535</v>
      </c>
    </row>
    <row r="79" spans="1:9" ht="15.75">
      <c r="A79" s="92" t="s">
        <v>272</v>
      </c>
      <c r="B79" s="36" t="s">
        <v>299</v>
      </c>
      <c r="C79" s="36" t="s">
        <v>273</v>
      </c>
      <c r="D79" s="93">
        <v>290034.59999999998</v>
      </c>
      <c r="E79" s="93">
        <f>КВСР!H535</f>
        <v>288918.90000000002</v>
      </c>
      <c r="F79" s="93">
        <f>КВСР!I535</f>
        <v>288918.90000000002</v>
      </c>
      <c r="G79" s="93">
        <f>КВСР!J535</f>
        <v>288714.36057999998</v>
      </c>
      <c r="H79" s="93">
        <f t="shared" si="31"/>
        <v>99.54479933773419</v>
      </c>
      <c r="I79" s="93">
        <f t="shared" si="32"/>
        <v>99.929205247562535</v>
      </c>
    </row>
    <row r="80" spans="1:9" ht="15.75">
      <c r="A80" s="85" t="s">
        <v>0</v>
      </c>
      <c r="B80" s="87" t="s">
        <v>0</v>
      </c>
      <c r="C80" s="88" t="s">
        <v>0</v>
      </c>
      <c r="D80" s="86" t="s">
        <v>0</v>
      </c>
      <c r="E80" s="86"/>
      <c r="F80" s="86"/>
      <c r="G80" s="86"/>
      <c r="H80" s="86"/>
      <c r="I80" s="86"/>
    </row>
    <row r="81" spans="1:9" ht="31.5">
      <c r="A81" s="85" t="s">
        <v>285</v>
      </c>
      <c r="B81" s="88" t="s">
        <v>286</v>
      </c>
      <c r="C81" s="88" t="s">
        <v>0</v>
      </c>
      <c r="D81" s="86">
        <v>157427.5</v>
      </c>
      <c r="E81" s="86">
        <f>E85+E94+E82</f>
        <v>195149.7</v>
      </c>
      <c r="F81" s="86">
        <f t="shared" ref="F81:G81" si="34">F85+F94+F82</f>
        <v>193987.15901</v>
      </c>
      <c r="G81" s="86">
        <f t="shared" si="34"/>
        <v>193973.96134000001</v>
      </c>
      <c r="H81" s="86">
        <f t="shared" si="31"/>
        <v>123.21478861063029</v>
      </c>
      <c r="I81" s="86">
        <f t="shared" si="32"/>
        <v>99.397519616991474</v>
      </c>
    </row>
    <row r="82" spans="1:9" ht="31.5">
      <c r="A82" s="94" t="s">
        <v>1158</v>
      </c>
      <c r="B82" s="95" t="s">
        <v>1157</v>
      </c>
      <c r="C82" s="96"/>
      <c r="D82" s="86"/>
      <c r="E82" s="93">
        <f>E83</f>
        <v>26400</v>
      </c>
      <c r="F82" s="93">
        <f t="shared" ref="F82:G83" si="35">F83</f>
        <v>25237.459009999999</v>
      </c>
      <c r="G82" s="93">
        <f t="shared" si="35"/>
        <v>25237.459009999999</v>
      </c>
      <c r="H82" s="93">
        <v>0</v>
      </c>
      <c r="I82" s="93">
        <f t="shared" si="32"/>
        <v>95.596435643939387</v>
      </c>
    </row>
    <row r="83" spans="1:9" ht="15.75">
      <c r="A83" s="94" t="s">
        <v>68</v>
      </c>
      <c r="B83" s="95" t="s">
        <v>1157</v>
      </c>
      <c r="C83" s="96">
        <v>300</v>
      </c>
      <c r="D83" s="86"/>
      <c r="E83" s="93">
        <f>E84</f>
        <v>26400</v>
      </c>
      <c r="F83" s="93">
        <f t="shared" si="35"/>
        <v>25237.459009999999</v>
      </c>
      <c r="G83" s="93">
        <f t="shared" si="35"/>
        <v>25237.459009999999</v>
      </c>
      <c r="H83" s="93">
        <v>0</v>
      </c>
      <c r="I83" s="93">
        <f t="shared" si="32"/>
        <v>95.596435643939387</v>
      </c>
    </row>
    <row r="84" spans="1:9" ht="15.75">
      <c r="A84" s="94" t="s">
        <v>70</v>
      </c>
      <c r="B84" s="95" t="s">
        <v>1157</v>
      </c>
      <c r="C84" s="96">
        <v>360</v>
      </c>
      <c r="D84" s="86"/>
      <c r="E84" s="93">
        <f>КВСР!H662</f>
        <v>26400</v>
      </c>
      <c r="F84" s="93">
        <f>КВСР!I662</f>
        <v>25237.459009999999</v>
      </c>
      <c r="G84" s="93">
        <f>КВСР!J662</f>
        <v>25237.459009999999</v>
      </c>
      <c r="H84" s="93">
        <v>0</v>
      </c>
      <c r="I84" s="93">
        <f t="shared" si="32"/>
        <v>95.596435643939387</v>
      </c>
    </row>
    <row r="85" spans="1:9" ht="31.5">
      <c r="A85" s="92" t="s">
        <v>76</v>
      </c>
      <c r="B85" s="36" t="s">
        <v>287</v>
      </c>
      <c r="C85" s="36" t="s">
        <v>0</v>
      </c>
      <c r="D85" s="93">
        <v>127891.5</v>
      </c>
      <c r="E85" s="93">
        <f>E86+E88+E91</f>
        <v>139213.67600000001</v>
      </c>
      <c r="F85" s="93">
        <f t="shared" ref="F85:G85" si="36">F86+F88+F91</f>
        <v>139213.67600000001</v>
      </c>
      <c r="G85" s="93">
        <f t="shared" si="36"/>
        <v>139213.67600000001</v>
      </c>
      <c r="H85" s="93">
        <f t="shared" si="31"/>
        <v>108.85295426201115</v>
      </c>
      <c r="I85" s="93">
        <f t="shared" si="32"/>
        <v>100</v>
      </c>
    </row>
    <row r="86" spans="1:9" ht="63">
      <c r="A86" s="92" t="s">
        <v>60</v>
      </c>
      <c r="B86" s="36" t="s">
        <v>287</v>
      </c>
      <c r="C86" s="36" t="s">
        <v>61</v>
      </c>
      <c r="D86" s="93">
        <v>1708.3</v>
      </c>
      <c r="E86" s="93">
        <f>E87</f>
        <v>1708.25</v>
      </c>
      <c r="F86" s="93">
        <f t="shared" ref="F86:G86" si="37">F87</f>
        <v>1708.25</v>
      </c>
      <c r="G86" s="93">
        <f t="shared" si="37"/>
        <v>1708.25</v>
      </c>
      <c r="H86" s="93">
        <f t="shared" si="31"/>
        <v>99.997073113621738</v>
      </c>
      <c r="I86" s="93">
        <f t="shared" si="32"/>
        <v>100</v>
      </c>
    </row>
    <row r="87" spans="1:9" ht="15.75">
      <c r="A87" s="92" t="s">
        <v>78</v>
      </c>
      <c r="B87" s="36" t="s">
        <v>287</v>
      </c>
      <c r="C87" s="36" t="s">
        <v>79</v>
      </c>
      <c r="D87" s="93">
        <v>1708.3</v>
      </c>
      <c r="E87" s="93">
        <f>КВСР!H665</f>
        <v>1708.25</v>
      </c>
      <c r="F87" s="93">
        <f>КВСР!I665</f>
        <v>1708.25</v>
      </c>
      <c r="G87" s="93">
        <f>КВСР!J665</f>
        <v>1708.25</v>
      </c>
      <c r="H87" s="93">
        <f t="shared" si="31"/>
        <v>99.997073113621738</v>
      </c>
      <c r="I87" s="93">
        <f t="shared" si="32"/>
        <v>100</v>
      </c>
    </row>
    <row r="88" spans="1:9" ht="15.75">
      <c r="A88" s="92" t="s">
        <v>68</v>
      </c>
      <c r="B88" s="36" t="s">
        <v>287</v>
      </c>
      <c r="C88" s="36" t="s">
        <v>69</v>
      </c>
      <c r="D88" s="93">
        <v>180.5</v>
      </c>
      <c r="E88" s="93">
        <f>E89+E90</f>
        <v>180.5</v>
      </c>
      <c r="F88" s="93">
        <f t="shared" ref="F88:G88" si="38">F89+F90</f>
        <v>180.5</v>
      </c>
      <c r="G88" s="93">
        <f t="shared" si="38"/>
        <v>180.5</v>
      </c>
      <c r="H88" s="93">
        <f t="shared" si="31"/>
        <v>100</v>
      </c>
      <c r="I88" s="93">
        <f t="shared" si="32"/>
        <v>100</v>
      </c>
    </row>
    <row r="89" spans="1:9" ht="31.5">
      <c r="A89" s="92" t="s">
        <v>80</v>
      </c>
      <c r="B89" s="36" t="s">
        <v>287</v>
      </c>
      <c r="C89" s="36" t="s">
        <v>81</v>
      </c>
      <c r="D89" s="93">
        <v>134.30000000000001</v>
      </c>
      <c r="E89" s="93">
        <f>КВСР!H667</f>
        <v>134.30000000000001</v>
      </c>
      <c r="F89" s="93">
        <f>КВСР!I667</f>
        <v>134.30000000000001</v>
      </c>
      <c r="G89" s="93">
        <f>КВСР!J667</f>
        <v>134.30000000000001</v>
      </c>
      <c r="H89" s="93">
        <f t="shared" si="31"/>
        <v>100</v>
      </c>
      <c r="I89" s="93">
        <f t="shared" si="32"/>
        <v>100</v>
      </c>
    </row>
    <row r="90" spans="1:9" ht="15.75">
      <c r="A90" s="92" t="s">
        <v>70</v>
      </c>
      <c r="B90" s="36" t="s">
        <v>287</v>
      </c>
      <c r="C90" s="36" t="s">
        <v>71</v>
      </c>
      <c r="D90" s="93">
        <v>46.2</v>
      </c>
      <c r="E90" s="93">
        <f>КВСР!H668</f>
        <v>46.2</v>
      </c>
      <c r="F90" s="93">
        <f>КВСР!I668</f>
        <v>46.2</v>
      </c>
      <c r="G90" s="93">
        <f>КВСР!J668</f>
        <v>46.2</v>
      </c>
      <c r="H90" s="93">
        <f t="shared" si="31"/>
        <v>100</v>
      </c>
      <c r="I90" s="93">
        <f t="shared" si="32"/>
        <v>100</v>
      </c>
    </row>
    <row r="91" spans="1:9" ht="31.5">
      <c r="A91" s="92" t="s">
        <v>82</v>
      </c>
      <c r="B91" s="36" t="s">
        <v>287</v>
      </c>
      <c r="C91" s="36" t="s">
        <v>83</v>
      </c>
      <c r="D91" s="93">
        <v>126002.7</v>
      </c>
      <c r="E91" s="93">
        <f>E92+E93</f>
        <v>137324.92600000001</v>
      </c>
      <c r="F91" s="93">
        <f t="shared" ref="F91:G91" si="39">F92+F93</f>
        <v>137324.92600000001</v>
      </c>
      <c r="G91" s="93">
        <f t="shared" si="39"/>
        <v>137324.92600000001</v>
      </c>
      <c r="H91" s="93">
        <f t="shared" si="31"/>
        <v>108.98570110005581</v>
      </c>
      <c r="I91" s="93">
        <f t="shared" si="32"/>
        <v>100</v>
      </c>
    </row>
    <row r="92" spans="1:9" ht="15.75">
      <c r="A92" s="92" t="s">
        <v>272</v>
      </c>
      <c r="B92" s="36" t="s">
        <v>287</v>
      </c>
      <c r="C92" s="36" t="s">
        <v>273</v>
      </c>
      <c r="D92" s="93">
        <v>43121.1</v>
      </c>
      <c r="E92" s="93">
        <f>КВСР!H670</f>
        <v>54034.226000000002</v>
      </c>
      <c r="F92" s="93">
        <f>КВСР!I670</f>
        <v>54034.226000000002</v>
      </c>
      <c r="G92" s="93">
        <f>КВСР!J670</f>
        <v>54034.226000000002</v>
      </c>
      <c r="H92" s="93">
        <f t="shared" si="31"/>
        <v>125.30808815174011</v>
      </c>
      <c r="I92" s="93">
        <f t="shared" si="32"/>
        <v>100</v>
      </c>
    </row>
    <row r="93" spans="1:9" ht="15.75">
      <c r="A93" s="92" t="s">
        <v>84</v>
      </c>
      <c r="B93" s="36" t="s">
        <v>287</v>
      </c>
      <c r="C93" s="36" t="s">
        <v>85</v>
      </c>
      <c r="D93" s="93">
        <v>82881.600000000006</v>
      </c>
      <c r="E93" s="93">
        <f>КВСР!H497+КВСР!H507+КВСР!H671</f>
        <v>83290.7</v>
      </c>
      <c r="F93" s="93">
        <f>КВСР!I497+КВСР!I507+КВСР!I671</f>
        <v>83290.7</v>
      </c>
      <c r="G93" s="93">
        <f>КВСР!J497+КВСР!J507+КВСР!J671</f>
        <v>83290.7</v>
      </c>
      <c r="H93" s="93">
        <f t="shared" si="31"/>
        <v>100.49359568348099</v>
      </c>
      <c r="I93" s="93">
        <f t="shared" si="32"/>
        <v>100</v>
      </c>
    </row>
    <row r="94" spans="1:9" ht="15.75">
      <c r="A94" s="92" t="s">
        <v>304</v>
      </c>
      <c r="B94" s="36" t="s">
        <v>338</v>
      </c>
      <c r="C94" s="36" t="s">
        <v>0</v>
      </c>
      <c r="D94" s="93">
        <v>29536</v>
      </c>
      <c r="E94" s="93">
        <f>E95+E97</f>
        <v>29536.024000000001</v>
      </c>
      <c r="F94" s="93">
        <f t="shared" ref="F94:G94" si="40">F95+F97</f>
        <v>29536.024000000001</v>
      </c>
      <c r="G94" s="93">
        <f t="shared" si="40"/>
        <v>29522.82633</v>
      </c>
      <c r="H94" s="93">
        <f t="shared" si="31"/>
        <v>99.955397921180932</v>
      </c>
      <c r="I94" s="93">
        <f t="shared" si="32"/>
        <v>99.955316700717731</v>
      </c>
    </row>
    <row r="95" spans="1:9" ht="31.5">
      <c r="A95" s="92" t="s">
        <v>64</v>
      </c>
      <c r="B95" s="36" t="s">
        <v>338</v>
      </c>
      <c r="C95" s="36" t="s">
        <v>65</v>
      </c>
      <c r="D95" s="93">
        <v>3946.1</v>
      </c>
      <c r="E95" s="93">
        <f>E96</f>
        <v>3946.1489999999999</v>
      </c>
      <c r="F95" s="93">
        <f t="shared" ref="F95:G95" si="41">F96</f>
        <v>3946.1489999999999</v>
      </c>
      <c r="G95" s="93">
        <f t="shared" si="41"/>
        <v>3945.1779499999998</v>
      </c>
      <c r="H95" s="93">
        <f t="shared" si="31"/>
        <v>99.976633891690526</v>
      </c>
      <c r="I95" s="93">
        <f t="shared" si="32"/>
        <v>99.975392464906918</v>
      </c>
    </row>
    <row r="96" spans="1:9" ht="31.5">
      <c r="A96" s="92" t="s">
        <v>66</v>
      </c>
      <c r="B96" s="36" t="s">
        <v>338</v>
      </c>
      <c r="C96" s="36" t="s">
        <v>67</v>
      </c>
      <c r="D96" s="93">
        <v>3946.1</v>
      </c>
      <c r="E96" s="93">
        <f>КВСР!H674</f>
        <v>3946.1489999999999</v>
      </c>
      <c r="F96" s="93">
        <f>КВСР!I674</f>
        <v>3946.1489999999999</v>
      </c>
      <c r="G96" s="93">
        <f>КВСР!J674</f>
        <v>3945.1779499999998</v>
      </c>
      <c r="H96" s="93">
        <f t="shared" si="31"/>
        <v>99.976633891690526</v>
      </c>
      <c r="I96" s="93">
        <f t="shared" si="32"/>
        <v>99.975392464906918</v>
      </c>
    </row>
    <row r="97" spans="1:9" ht="15.75">
      <c r="A97" s="92" t="s">
        <v>68</v>
      </c>
      <c r="B97" s="36" t="s">
        <v>338</v>
      </c>
      <c r="C97" s="36" t="s">
        <v>69</v>
      </c>
      <c r="D97" s="93">
        <v>25589.9</v>
      </c>
      <c r="E97" s="93">
        <f>E98+E99</f>
        <v>25589.875</v>
      </c>
      <c r="F97" s="93">
        <f t="shared" ref="F97:G97" si="42">F98+F99</f>
        <v>25589.875</v>
      </c>
      <c r="G97" s="93">
        <f t="shared" si="42"/>
        <v>25577.648379999999</v>
      </c>
      <c r="H97" s="93">
        <f t="shared" si="31"/>
        <v>99.952123220489312</v>
      </c>
      <c r="I97" s="93">
        <f t="shared" si="32"/>
        <v>99.952220868605252</v>
      </c>
    </row>
    <row r="98" spans="1:9" ht="31.5">
      <c r="A98" s="92" t="s">
        <v>80</v>
      </c>
      <c r="B98" s="36" t="s">
        <v>338</v>
      </c>
      <c r="C98" s="36" t="s">
        <v>81</v>
      </c>
      <c r="D98" s="93">
        <v>4000</v>
      </c>
      <c r="E98" s="93">
        <f>КВСР!H676</f>
        <v>4000</v>
      </c>
      <c r="F98" s="93">
        <f>КВСР!I676</f>
        <v>4000</v>
      </c>
      <c r="G98" s="93">
        <f>КВСР!J676</f>
        <v>4000</v>
      </c>
      <c r="H98" s="93">
        <f t="shared" si="31"/>
        <v>100</v>
      </c>
      <c r="I98" s="93">
        <f t="shared" si="32"/>
        <v>100</v>
      </c>
    </row>
    <row r="99" spans="1:9" ht="15.75">
      <c r="A99" s="92" t="s">
        <v>70</v>
      </c>
      <c r="B99" s="36" t="s">
        <v>338</v>
      </c>
      <c r="C99" s="36" t="s">
        <v>71</v>
      </c>
      <c r="D99" s="93">
        <v>21589.9</v>
      </c>
      <c r="E99" s="93">
        <f>КВСР!H677</f>
        <v>21589.875</v>
      </c>
      <c r="F99" s="93">
        <f>КВСР!I677</f>
        <v>21589.875</v>
      </c>
      <c r="G99" s="93">
        <f>КВСР!J677</f>
        <v>21577.648379999999</v>
      </c>
      <c r="H99" s="93">
        <f t="shared" si="31"/>
        <v>99.943253002561377</v>
      </c>
      <c r="I99" s="93">
        <f t="shared" si="32"/>
        <v>99.943368731870834</v>
      </c>
    </row>
    <row r="100" spans="1:9" ht="15.75">
      <c r="A100" s="85" t="s">
        <v>0</v>
      </c>
      <c r="B100" s="87" t="s">
        <v>0</v>
      </c>
      <c r="C100" s="88" t="s">
        <v>0</v>
      </c>
      <c r="D100" s="86" t="s">
        <v>0</v>
      </c>
      <c r="E100" s="86"/>
      <c r="F100" s="86"/>
      <c r="G100" s="86"/>
      <c r="H100" s="86"/>
      <c r="I100" s="86"/>
    </row>
    <row r="101" spans="1:9" ht="37.5" customHeight="1">
      <c r="A101" s="85" t="s">
        <v>314</v>
      </c>
      <c r="B101" s="88" t="s">
        <v>315</v>
      </c>
      <c r="C101" s="88" t="s">
        <v>0</v>
      </c>
      <c r="D101" s="86">
        <v>715763.9</v>
      </c>
      <c r="E101" s="86">
        <f>E102+E105+E110+E113+E116+E119+E122</f>
        <v>1091556.1000000001</v>
      </c>
      <c r="F101" s="86">
        <f t="shared" ref="F101:G101" si="43">F102+F105+F110+F113+F116+F119+F122</f>
        <v>1091556.1000000001</v>
      </c>
      <c r="G101" s="86">
        <f t="shared" si="43"/>
        <v>1091556.1000000001</v>
      </c>
      <c r="H101" s="86">
        <f t="shared" si="31"/>
        <v>152.50225667989125</v>
      </c>
      <c r="I101" s="86">
        <f t="shared" si="32"/>
        <v>100</v>
      </c>
    </row>
    <row r="102" spans="1:9" ht="110.25">
      <c r="A102" s="92" t="s">
        <v>339</v>
      </c>
      <c r="B102" s="36" t="s">
        <v>340</v>
      </c>
      <c r="C102" s="36" t="s">
        <v>0</v>
      </c>
      <c r="D102" s="93">
        <v>5697.4</v>
      </c>
      <c r="E102" s="93">
        <f>E103</f>
        <v>5127.7</v>
      </c>
      <c r="F102" s="93">
        <f t="shared" ref="F102:G103" si="44">F103</f>
        <v>5127.7</v>
      </c>
      <c r="G102" s="93">
        <f t="shared" si="44"/>
        <v>5127.7</v>
      </c>
      <c r="H102" s="93">
        <f t="shared" si="31"/>
        <v>90.000702074630539</v>
      </c>
      <c r="I102" s="93">
        <f t="shared" si="32"/>
        <v>100</v>
      </c>
    </row>
    <row r="103" spans="1:9" ht="31.5">
      <c r="A103" s="92" t="s">
        <v>64</v>
      </c>
      <c r="B103" s="36" t="s">
        <v>340</v>
      </c>
      <c r="C103" s="36" t="s">
        <v>65</v>
      </c>
      <c r="D103" s="93">
        <v>5697.4</v>
      </c>
      <c r="E103" s="93">
        <f>E104</f>
        <v>5127.7</v>
      </c>
      <c r="F103" s="93">
        <f t="shared" si="44"/>
        <v>5127.7</v>
      </c>
      <c r="G103" s="93">
        <f t="shared" si="44"/>
        <v>5127.7</v>
      </c>
      <c r="H103" s="93">
        <f t="shared" si="31"/>
        <v>90.000702074630539</v>
      </c>
      <c r="I103" s="93">
        <f t="shared" si="32"/>
        <v>100</v>
      </c>
    </row>
    <row r="104" spans="1:9" ht="31.5">
      <c r="A104" s="92" t="s">
        <v>66</v>
      </c>
      <c r="B104" s="36" t="s">
        <v>340</v>
      </c>
      <c r="C104" s="36" t="s">
        <v>67</v>
      </c>
      <c r="D104" s="93">
        <v>5697.4</v>
      </c>
      <c r="E104" s="93">
        <f>КВСР!H681</f>
        <v>5127.7</v>
      </c>
      <c r="F104" s="93">
        <f>КВСР!I681</f>
        <v>5127.7</v>
      </c>
      <c r="G104" s="93">
        <f>КВСР!J681</f>
        <v>5127.7</v>
      </c>
      <c r="H104" s="93">
        <f t="shared" si="31"/>
        <v>90.000702074630539</v>
      </c>
      <c r="I104" s="93">
        <f t="shared" si="32"/>
        <v>100</v>
      </c>
    </row>
    <row r="105" spans="1:9" ht="31.5">
      <c r="A105" s="92" t="s">
        <v>316</v>
      </c>
      <c r="B105" s="36" t="s">
        <v>317</v>
      </c>
      <c r="C105" s="36" t="s">
        <v>0</v>
      </c>
      <c r="D105" s="93">
        <v>145183.1</v>
      </c>
      <c r="E105" s="93">
        <f>E106+E108</f>
        <v>170426.5</v>
      </c>
      <c r="F105" s="93">
        <f t="shared" ref="F105:G105" si="45">F106+F108</f>
        <v>170426.5</v>
      </c>
      <c r="G105" s="93">
        <f t="shared" si="45"/>
        <v>170426.5</v>
      </c>
      <c r="H105" s="93">
        <f t="shared" si="31"/>
        <v>117.38728543473724</v>
      </c>
      <c r="I105" s="93">
        <f t="shared" si="32"/>
        <v>100</v>
      </c>
    </row>
    <row r="106" spans="1:9" ht="31.5">
      <c r="A106" s="92" t="s">
        <v>64</v>
      </c>
      <c r="B106" s="36" t="s">
        <v>317</v>
      </c>
      <c r="C106" s="36" t="s">
        <v>65</v>
      </c>
      <c r="D106" s="93">
        <v>1535.4</v>
      </c>
      <c r="E106" s="93">
        <f>E107</f>
        <v>1535.37275</v>
      </c>
      <c r="F106" s="93">
        <f t="shared" ref="F106:G106" si="46">F107</f>
        <v>1535.37275</v>
      </c>
      <c r="G106" s="93">
        <f t="shared" si="46"/>
        <v>1535.37275</v>
      </c>
      <c r="H106" s="93">
        <f t="shared" si="31"/>
        <v>99.998225218184174</v>
      </c>
      <c r="I106" s="93">
        <f t="shared" si="32"/>
        <v>100</v>
      </c>
    </row>
    <row r="107" spans="1:9" ht="31.5">
      <c r="A107" s="92" t="s">
        <v>66</v>
      </c>
      <c r="B107" s="36" t="s">
        <v>317</v>
      </c>
      <c r="C107" s="36" t="s">
        <v>67</v>
      </c>
      <c r="D107" s="93">
        <v>1535.4</v>
      </c>
      <c r="E107" s="93">
        <f>КВСР!H582</f>
        <v>1535.37275</v>
      </c>
      <c r="F107" s="93">
        <f>КВСР!I582</f>
        <v>1535.37275</v>
      </c>
      <c r="G107" s="93">
        <f>КВСР!J582</f>
        <v>1535.37275</v>
      </c>
      <c r="H107" s="93">
        <f t="shared" si="31"/>
        <v>99.998225218184174</v>
      </c>
      <c r="I107" s="93">
        <f t="shared" si="32"/>
        <v>100</v>
      </c>
    </row>
    <row r="108" spans="1:9" ht="15.75">
      <c r="A108" s="92" t="s">
        <v>68</v>
      </c>
      <c r="B108" s="36" t="s">
        <v>317</v>
      </c>
      <c r="C108" s="36" t="s">
        <v>69</v>
      </c>
      <c r="D108" s="93">
        <v>143647.70000000001</v>
      </c>
      <c r="E108" s="93">
        <f>E109</f>
        <v>168891.12724999999</v>
      </c>
      <c r="F108" s="93">
        <f t="shared" ref="F108:G108" si="47">F109</f>
        <v>168891.12724999999</v>
      </c>
      <c r="G108" s="93">
        <f t="shared" si="47"/>
        <v>168891.12724999999</v>
      </c>
      <c r="H108" s="93">
        <f t="shared" si="31"/>
        <v>117.57315101460028</v>
      </c>
      <c r="I108" s="93">
        <f t="shared" si="32"/>
        <v>100</v>
      </c>
    </row>
    <row r="109" spans="1:9" ht="31.5">
      <c r="A109" s="92" t="s">
        <v>80</v>
      </c>
      <c r="B109" s="36" t="s">
        <v>317</v>
      </c>
      <c r="C109" s="36" t="s">
        <v>81</v>
      </c>
      <c r="D109" s="93">
        <v>143647.70000000001</v>
      </c>
      <c r="E109" s="93">
        <f>КВСР!H584</f>
        <v>168891.12724999999</v>
      </c>
      <c r="F109" s="93">
        <f>КВСР!I584</f>
        <v>168891.12724999999</v>
      </c>
      <c r="G109" s="93">
        <f>КВСР!J584</f>
        <v>168891.12724999999</v>
      </c>
      <c r="H109" s="93">
        <f t="shared" si="31"/>
        <v>117.57315101460028</v>
      </c>
      <c r="I109" s="93">
        <f t="shared" si="32"/>
        <v>100</v>
      </c>
    </row>
    <row r="110" spans="1:9" ht="126">
      <c r="A110" s="92" t="s">
        <v>341</v>
      </c>
      <c r="B110" s="36" t="s">
        <v>342</v>
      </c>
      <c r="C110" s="36" t="s">
        <v>0</v>
      </c>
      <c r="D110" s="93">
        <v>7982.8</v>
      </c>
      <c r="E110" s="93">
        <f>E111</f>
        <v>7184.5</v>
      </c>
      <c r="F110" s="93">
        <f t="shared" ref="F110:G111" si="48">F111</f>
        <v>7184.5</v>
      </c>
      <c r="G110" s="93">
        <f t="shared" si="48"/>
        <v>7184.5</v>
      </c>
      <c r="H110" s="93">
        <f t="shared" si="31"/>
        <v>89.999749461341878</v>
      </c>
      <c r="I110" s="93">
        <f t="shared" si="32"/>
        <v>100</v>
      </c>
    </row>
    <row r="111" spans="1:9" ht="31.5">
      <c r="A111" s="92" t="s">
        <v>82</v>
      </c>
      <c r="B111" s="36" t="s">
        <v>342</v>
      </c>
      <c r="C111" s="36" t="s">
        <v>83</v>
      </c>
      <c r="D111" s="93">
        <v>7982.8</v>
      </c>
      <c r="E111" s="93">
        <f>E112</f>
        <v>7184.5</v>
      </c>
      <c r="F111" s="93">
        <f t="shared" si="48"/>
        <v>7184.5</v>
      </c>
      <c r="G111" s="93">
        <f t="shared" si="48"/>
        <v>7184.5</v>
      </c>
      <c r="H111" s="93">
        <f t="shared" si="31"/>
        <v>89.999749461341878</v>
      </c>
      <c r="I111" s="93">
        <f t="shared" si="32"/>
        <v>100</v>
      </c>
    </row>
    <row r="112" spans="1:9" ht="15.75">
      <c r="A112" s="92" t="s">
        <v>272</v>
      </c>
      <c r="B112" s="36" t="s">
        <v>342</v>
      </c>
      <c r="C112" s="36" t="s">
        <v>273</v>
      </c>
      <c r="D112" s="93">
        <v>7982.8</v>
      </c>
      <c r="E112" s="93">
        <f>КВСР!H684</f>
        <v>7184.5</v>
      </c>
      <c r="F112" s="93">
        <f>КВСР!I684</f>
        <v>7184.5</v>
      </c>
      <c r="G112" s="93">
        <f>КВСР!J684</f>
        <v>7184.5</v>
      </c>
      <c r="H112" s="93">
        <f t="shared" si="31"/>
        <v>89.999749461341878</v>
      </c>
      <c r="I112" s="93">
        <f t="shared" si="32"/>
        <v>100</v>
      </c>
    </row>
    <row r="113" spans="1:9" ht="94.5">
      <c r="A113" s="94" t="s">
        <v>1156</v>
      </c>
      <c r="B113" s="95" t="s">
        <v>1155</v>
      </c>
      <c r="C113" s="95"/>
      <c r="D113" s="93"/>
      <c r="E113" s="93">
        <f>E114</f>
        <v>346584.2</v>
      </c>
      <c r="F113" s="93">
        <f t="shared" ref="F113:G114" si="49">F114</f>
        <v>346584.2</v>
      </c>
      <c r="G113" s="93">
        <f t="shared" si="49"/>
        <v>346584.2</v>
      </c>
      <c r="H113" s="93">
        <v>0</v>
      </c>
      <c r="I113" s="93">
        <f t="shared" si="32"/>
        <v>100</v>
      </c>
    </row>
    <row r="114" spans="1:9" ht="15.75">
      <c r="A114" s="94" t="s">
        <v>68</v>
      </c>
      <c r="B114" s="95" t="s">
        <v>1155</v>
      </c>
      <c r="C114" s="95">
        <v>300</v>
      </c>
      <c r="D114" s="93"/>
      <c r="E114" s="93">
        <f>E115</f>
        <v>346584.2</v>
      </c>
      <c r="F114" s="93">
        <f t="shared" si="49"/>
        <v>346584.2</v>
      </c>
      <c r="G114" s="93">
        <f t="shared" si="49"/>
        <v>346584.2</v>
      </c>
      <c r="H114" s="93">
        <v>0</v>
      </c>
      <c r="I114" s="93">
        <f t="shared" si="32"/>
        <v>100</v>
      </c>
    </row>
    <row r="115" spans="1:9" ht="31.5">
      <c r="A115" s="94" t="s">
        <v>80</v>
      </c>
      <c r="B115" s="95" t="s">
        <v>1155</v>
      </c>
      <c r="C115" s="95">
        <v>320</v>
      </c>
      <c r="D115" s="93"/>
      <c r="E115" s="93">
        <f>КВСР!H587</f>
        <v>346584.2</v>
      </c>
      <c r="F115" s="93">
        <f>КВСР!I587</f>
        <v>346584.2</v>
      </c>
      <c r="G115" s="93">
        <f>КВСР!J587</f>
        <v>346584.2</v>
      </c>
      <c r="H115" s="93">
        <v>0</v>
      </c>
      <c r="I115" s="93">
        <f t="shared" si="32"/>
        <v>100</v>
      </c>
    </row>
    <row r="116" spans="1:9" ht="31.5">
      <c r="A116" s="94" t="s">
        <v>76</v>
      </c>
      <c r="B116" s="95" t="s">
        <v>1144</v>
      </c>
      <c r="C116" s="95"/>
      <c r="D116" s="93"/>
      <c r="E116" s="93">
        <f>E117</f>
        <v>5332.6</v>
      </c>
      <c r="F116" s="93">
        <f t="shared" ref="F116:G117" si="50">F117</f>
        <v>5332.6</v>
      </c>
      <c r="G116" s="93">
        <f t="shared" si="50"/>
        <v>5332.6</v>
      </c>
      <c r="H116" s="93">
        <v>0</v>
      </c>
      <c r="I116" s="93">
        <f t="shared" si="32"/>
        <v>100</v>
      </c>
    </row>
    <row r="117" spans="1:9" ht="31.5">
      <c r="A117" s="94" t="s">
        <v>82</v>
      </c>
      <c r="B117" s="95" t="s">
        <v>1144</v>
      </c>
      <c r="C117" s="95">
        <v>600</v>
      </c>
      <c r="D117" s="93"/>
      <c r="E117" s="93">
        <f>E118</f>
        <v>5332.6</v>
      </c>
      <c r="F117" s="93">
        <f t="shared" si="50"/>
        <v>5332.6</v>
      </c>
      <c r="G117" s="93">
        <f t="shared" si="50"/>
        <v>5332.6</v>
      </c>
      <c r="H117" s="93">
        <v>0</v>
      </c>
      <c r="I117" s="93">
        <f t="shared" si="32"/>
        <v>100</v>
      </c>
    </row>
    <row r="118" spans="1:9" ht="15.75">
      <c r="A118" s="94" t="s">
        <v>272</v>
      </c>
      <c r="B118" s="95" t="s">
        <v>1144</v>
      </c>
      <c r="C118" s="95">
        <v>610</v>
      </c>
      <c r="D118" s="93"/>
      <c r="E118" s="93">
        <f>КВСР!H590+КВСР!H539</f>
        <v>5332.6</v>
      </c>
      <c r="F118" s="93">
        <f>КВСР!I590+КВСР!I539</f>
        <v>5332.6</v>
      </c>
      <c r="G118" s="93">
        <f>КВСР!J590+КВСР!J539</f>
        <v>5332.6</v>
      </c>
      <c r="H118" s="93">
        <v>0</v>
      </c>
      <c r="I118" s="93">
        <f t="shared" si="32"/>
        <v>100</v>
      </c>
    </row>
    <row r="119" spans="1:9" ht="15.75">
      <c r="A119" s="92" t="s">
        <v>304</v>
      </c>
      <c r="B119" s="36" t="s">
        <v>343</v>
      </c>
      <c r="C119" s="36" t="s">
        <v>0</v>
      </c>
      <c r="D119" s="93">
        <v>29000</v>
      </c>
      <c r="E119" s="93">
        <f>E120</f>
        <v>29000</v>
      </c>
      <c r="F119" s="93">
        <f t="shared" ref="F119:G120" si="51">F120</f>
        <v>29000</v>
      </c>
      <c r="G119" s="93">
        <f t="shared" si="51"/>
        <v>29000</v>
      </c>
      <c r="H119" s="93">
        <f t="shared" si="31"/>
        <v>100</v>
      </c>
      <c r="I119" s="93">
        <f t="shared" si="32"/>
        <v>100</v>
      </c>
    </row>
    <row r="120" spans="1:9" ht="31.5">
      <c r="A120" s="92" t="s">
        <v>64</v>
      </c>
      <c r="B120" s="36" t="s">
        <v>343</v>
      </c>
      <c r="C120" s="36" t="s">
        <v>65</v>
      </c>
      <c r="D120" s="93">
        <v>29000</v>
      </c>
      <c r="E120" s="93">
        <f>E121</f>
        <v>29000</v>
      </c>
      <c r="F120" s="93">
        <f t="shared" si="51"/>
        <v>29000</v>
      </c>
      <c r="G120" s="93">
        <f t="shared" si="51"/>
        <v>29000</v>
      </c>
      <c r="H120" s="93">
        <f t="shared" si="31"/>
        <v>100</v>
      </c>
      <c r="I120" s="93">
        <f t="shared" si="32"/>
        <v>100</v>
      </c>
    </row>
    <row r="121" spans="1:9" ht="31.5">
      <c r="A121" s="92" t="s">
        <v>66</v>
      </c>
      <c r="B121" s="36" t="s">
        <v>343</v>
      </c>
      <c r="C121" s="36" t="s">
        <v>67</v>
      </c>
      <c r="D121" s="93">
        <v>29000</v>
      </c>
      <c r="E121" s="93">
        <f>КВСР!H687</f>
        <v>29000</v>
      </c>
      <c r="F121" s="93">
        <f>КВСР!I687</f>
        <v>29000</v>
      </c>
      <c r="G121" s="93">
        <f>КВСР!J687</f>
        <v>29000</v>
      </c>
      <c r="H121" s="93">
        <f t="shared" si="31"/>
        <v>100</v>
      </c>
      <c r="I121" s="93">
        <f t="shared" si="32"/>
        <v>100</v>
      </c>
    </row>
    <row r="122" spans="1:9" ht="31.5">
      <c r="A122" s="92" t="s">
        <v>318</v>
      </c>
      <c r="B122" s="36" t="s">
        <v>319</v>
      </c>
      <c r="C122" s="36" t="s">
        <v>0</v>
      </c>
      <c r="D122" s="93">
        <v>527900.6</v>
      </c>
      <c r="E122" s="93">
        <f>E123+E125</f>
        <v>527900.6</v>
      </c>
      <c r="F122" s="93">
        <f t="shared" ref="F122:G122" si="52">F123+F125</f>
        <v>527900.6</v>
      </c>
      <c r="G122" s="93">
        <f t="shared" si="52"/>
        <v>527900.6</v>
      </c>
      <c r="H122" s="93">
        <f t="shared" si="31"/>
        <v>100</v>
      </c>
      <c r="I122" s="93">
        <f t="shared" si="32"/>
        <v>100</v>
      </c>
    </row>
    <row r="123" spans="1:9" ht="31.5">
      <c r="A123" s="92" t="s">
        <v>64</v>
      </c>
      <c r="B123" s="36" t="s">
        <v>319</v>
      </c>
      <c r="C123" s="36" t="s">
        <v>65</v>
      </c>
      <c r="D123" s="93">
        <v>5881</v>
      </c>
      <c r="E123" s="93">
        <f>E124</f>
        <v>5881</v>
      </c>
      <c r="F123" s="93">
        <f t="shared" ref="F123:G123" si="53">F124</f>
        <v>5881</v>
      </c>
      <c r="G123" s="93">
        <f t="shared" si="53"/>
        <v>5881</v>
      </c>
      <c r="H123" s="93">
        <f t="shared" si="31"/>
        <v>100</v>
      </c>
      <c r="I123" s="93">
        <f t="shared" si="32"/>
        <v>100</v>
      </c>
    </row>
    <row r="124" spans="1:9" ht="31.5">
      <c r="A124" s="92" t="s">
        <v>66</v>
      </c>
      <c r="B124" s="36" t="s">
        <v>319</v>
      </c>
      <c r="C124" s="36" t="s">
        <v>67</v>
      </c>
      <c r="D124" s="93">
        <v>5881</v>
      </c>
      <c r="E124" s="93">
        <f>КВСР!H593</f>
        <v>5881</v>
      </c>
      <c r="F124" s="93">
        <f>КВСР!I593</f>
        <v>5881</v>
      </c>
      <c r="G124" s="93">
        <f>КВСР!J593</f>
        <v>5881</v>
      </c>
      <c r="H124" s="93">
        <f t="shared" si="31"/>
        <v>100</v>
      </c>
      <c r="I124" s="93">
        <f t="shared" si="32"/>
        <v>100</v>
      </c>
    </row>
    <row r="125" spans="1:9" ht="15.75">
      <c r="A125" s="92" t="s">
        <v>68</v>
      </c>
      <c r="B125" s="36" t="s">
        <v>319</v>
      </c>
      <c r="C125" s="36" t="s">
        <v>69</v>
      </c>
      <c r="D125" s="93">
        <v>522019.6</v>
      </c>
      <c r="E125" s="93">
        <f>E126</f>
        <v>522019.6</v>
      </c>
      <c r="F125" s="93">
        <f t="shared" ref="F125:G125" si="54">F126</f>
        <v>522019.6</v>
      </c>
      <c r="G125" s="93">
        <f t="shared" si="54"/>
        <v>522019.6</v>
      </c>
      <c r="H125" s="93">
        <f t="shared" si="31"/>
        <v>100</v>
      </c>
      <c r="I125" s="93">
        <f t="shared" si="32"/>
        <v>100</v>
      </c>
    </row>
    <row r="126" spans="1:9" ht="31.5">
      <c r="A126" s="92" t="s">
        <v>80</v>
      </c>
      <c r="B126" s="36" t="s">
        <v>319</v>
      </c>
      <c r="C126" s="36" t="s">
        <v>81</v>
      </c>
      <c r="D126" s="93">
        <v>522019.6</v>
      </c>
      <c r="E126" s="93">
        <f>КВСР!H595</f>
        <v>522019.6</v>
      </c>
      <c r="F126" s="93">
        <f>КВСР!I595</f>
        <v>522019.6</v>
      </c>
      <c r="G126" s="93">
        <f>КВСР!J595</f>
        <v>522019.6</v>
      </c>
      <c r="H126" s="93">
        <f t="shared" si="31"/>
        <v>100</v>
      </c>
      <c r="I126" s="93">
        <f t="shared" si="32"/>
        <v>100</v>
      </c>
    </row>
    <row r="127" spans="1:9" ht="15.75">
      <c r="A127" s="85" t="s">
        <v>0</v>
      </c>
      <c r="B127" s="87" t="s">
        <v>0</v>
      </c>
      <c r="C127" s="88" t="s">
        <v>0</v>
      </c>
      <c r="D127" s="86" t="s">
        <v>0</v>
      </c>
      <c r="E127" s="86"/>
      <c r="F127" s="86"/>
      <c r="G127" s="86"/>
      <c r="H127" s="86"/>
      <c r="I127" s="86"/>
    </row>
    <row r="128" spans="1:9" ht="31.5">
      <c r="A128" s="85" t="s">
        <v>142</v>
      </c>
      <c r="B128" s="88" t="s">
        <v>143</v>
      </c>
      <c r="C128" s="88" t="s">
        <v>0</v>
      </c>
      <c r="D128" s="86">
        <v>8079179.2999999998</v>
      </c>
      <c r="E128" s="86">
        <f>E129+E134+E145+E154+E157+E160</f>
        <v>8088579.2639700007</v>
      </c>
      <c r="F128" s="86">
        <f t="shared" ref="F128:G128" si="55">F129+F134+F145+F154+F157+F160</f>
        <v>8088579.2639700007</v>
      </c>
      <c r="G128" s="86">
        <f t="shared" si="55"/>
        <v>8088486.3669800004</v>
      </c>
      <c r="H128" s="86">
        <f t="shared" si="31"/>
        <v>100.11519817340853</v>
      </c>
      <c r="I128" s="86">
        <f t="shared" si="32"/>
        <v>99.998851504238644</v>
      </c>
    </row>
    <row r="129" spans="1:9" ht="78.75">
      <c r="A129" s="92" t="s">
        <v>344</v>
      </c>
      <c r="B129" s="36" t="s">
        <v>345</v>
      </c>
      <c r="C129" s="36" t="s">
        <v>0</v>
      </c>
      <c r="D129" s="93">
        <v>4389.1000000000004</v>
      </c>
      <c r="E129" s="93">
        <f>E130+E132</f>
        <v>4389.1000000000004</v>
      </c>
      <c r="F129" s="93">
        <f t="shared" ref="F129:G129" si="56">F130+F132</f>
        <v>4389.1000000000004</v>
      </c>
      <c r="G129" s="93">
        <f t="shared" si="56"/>
        <v>4389.1000000000004</v>
      </c>
      <c r="H129" s="93">
        <f t="shared" si="31"/>
        <v>100</v>
      </c>
      <c r="I129" s="93">
        <f t="shared" si="32"/>
        <v>100</v>
      </c>
    </row>
    <row r="130" spans="1:9" ht="63">
      <c r="A130" s="92" t="s">
        <v>60</v>
      </c>
      <c r="B130" s="36" t="s">
        <v>345</v>
      </c>
      <c r="C130" s="36" t="s">
        <v>61</v>
      </c>
      <c r="D130" s="93">
        <v>4051</v>
      </c>
      <c r="E130" s="93">
        <f>E131</f>
        <v>4051.0320000000002</v>
      </c>
      <c r="F130" s="93">
        <f t="shared" ref="F130:G130" si="57">F131</f>
        <v>4051.0320000000002</v>
      </c>
      <c r="G130" s="93">
        <f t="shared" si="57"/>
        <v>4051.0320000000002</v>
      </c>
      <c r="H130" s="93">
        <f t="shared" si="31"/>
        <v>100.00078992841274</v>
      </c>
      <c r="I130" s="93">
        <f t="shared" si="32"/>
        <v>100</v>
      </c>
    </row>
    <row r="131" spans="1:9" ht="31.5">
      <c r="A131" s="92" t="s">
        <v>62</v>
      </c>
      <c r="B131" s="36" t="s">
        <v>345</v>
      </c>
      <c r="C131" s="36" t="s">
        <v>63</v>
      </c>
      <c r="D131" s="93">
        <v>4051</v>
      </c>
      <c r="E131" s="93">
        <f>КВСР!H691</f>
        <v>4051.0320000000002</v>
      </c>
      <c r="F131" s="93">
        <f>КВСР!I691</f>
        <v>4051.0320000000002</v>
      </c>
      <c r="G131" s="93">
        <f>КВСР!J691</f>
        <v>4051.0320000000002</v>
      </c>
      <c r="H131" s="93">
        <f t="shared" si="31"/>
        <v>100.00078992841274</v>
      </c>
      <c r="I131" s="93">
        <f t="shared" si="32"/>
        <v>100</v>
      </c>
    </row>
    <row r="132" spans="1:9" ht="31.5">
      <c r="A132" s="92" t="s">
        <v>64</v>
      </c>
      <c r="B132" s="36" t="s">
        <v>345</v>
      </c>
      <c r="C132" s="36" t="s">
        <v>65</v>
      </c>
      <c r="D132" s="93">
        <v>338.1</v>
      </c>
      <c r="E132" s="93">
        <f>E133</f>
        <v>338.06799999999998</v>
      </c>
      <c r="F132" s="93">
        <f t="shared" ref="F132:G132" si="58">F133</f>
        <v>338.06799999999998</v>
      </c>
      <c r="G132" s="93">
        <f t="shared" si="58"/>
        <v>338.06799999999998</v>
      </c>
      <c r="H132" s="93">
        <f t="shared" si="31"/>
        <v>99.990535344572592</v>
      </c>
      <c r="I132" s="93">
        <f t="shared" si="32"/>
        <v>100</v>
      </c>
    </row>
    <row r="133" spans="1:9" ht="31.5">
      <c r="A133" s="92" t="s">
        <v>66</v>
      </c>
      <c r="B133" s="36" t="s">
        <v>345</v>
      </c>
      <c r="C133" s="36" t="s">
        <v>67</v>
      </c>
      <c r="D133" s="93">
        <v>338.1</v>
      </c>
      <c r="E133" s="93">
        <f>КВСР!H693</f>
        <v>338.06799999999998</v>
      </c>
      <c r="F133" s="93">
        <f>КВСР!I693</f>
        <v>338.06799999999998</v>
      </c>
      <c r="G133" s="93">
        <f>КВСР!J693</f>
        <v>338.06799999999998</v>
      </c>
      <c r="H133" s="93">
        <f t="shared" si="31"/>
        <v>99.990535344572592</v>
      </c>
      <c r="I133" s="93">
        <f t="shared" si="32"/>
        <v>100</v>
      </c>
    </row>
    <row r="134" spans="1:9" ht="31.5">
      <c r="A134" s="92" t="s">
        <v>58</v>
      </c>
      <c r="B134" s="36" t="s">
        <v>346</v>
      </c>
      <c r="C134" s="36" t="s">
        <v>0</v>
      </c>
      <c r="D134" s="93">
        <v>82780.399999999994</v>
      </c>
      <c r="E134" s="93">
        <f>E135+E137+E139+E142</f>
        <v>82780.399999999994</v>
      </c>
      <c r="F134" s="93">
        <f t="shared" ref="F134:G134" si="59">F135+F137+F139+F142</f>
        <v>82780.399999999994</v>
      </c>
      <c r="G134" s="93">
        <f t="shared" si="59"/>
        <v>82662.54078000001</v>
      </c>
      <c r="H134" s="93">
        <f t="shared" si="31"/>
        <v>99.857624244386372</v>
      </c>
      <c r="I134" s="93">
        <f t="shared" si="32"/>
        <v>99.857624244386372</v>
      </c>
    </row>
    <row r="135" spans="1:9" ht="63">
      <c r="A135" s="92" t="s">
        <v>60</v>
      </c>
      <c r="B135" s="36" t="s">
        <v>346</v>
      </c>
      <c r="C135" s="36" t="s">
        <v>61</v>
      </c>
      <c r="D135" s="93">
        <v>79080.3</v>
      </c>
      <c r="E135" s="93">
        <f>E136</f>
        <v>78958.970719999998</v>
      </c>
      <c r="F135" s="93">
        <f t="shared" ref="F135:G135" si="60">F136</f>
        <v>78958.970719999998</v>
      </c>
      <c r="G135" s="93">
        <f t="shared" si="60"/>
        <v>78939.299870000003</v>
      </c>
      <c r="H135" s="93">
        <f t="shared" si="31"/>
        <v>99.821700056777729</v>
      </c>
      <c r="I135" s="93">
        <f t="shared" si="32"/>
        <v>99.975087251238676</v>
      </c>
    </row>
    <row r="136" spans="1:9" ht="31.5">
      <c r="A136" s="92" t="s">
        <v>62</v>
      </c>
      <c r="B136" s="36" t="s">
        <v>346</v>
      </c>
      <c r="C136" s="36" t="s">
        <v>63</v>
      </c>
      <c r="D136" s="93">
        <v>79080.3</v>
      </c>
      <c r="E136" s="93">
        <f>КВСР!H696</f>
        <v>78958.970719999998</v>
      </c>
      <c r="F136" s="93">
        <f>КВСР!I696</f>
        <v>78958.970719999998</v>
      </c>
      <c r="G136" s="93">
        <f>КВСР!J696</f>
        <v>78939.299870000003</v>
      </c>
      <c r="H136" s="93">
        <f t="shared" ref="H136:H199" si="61">G136/D136*100</f>
        <v>99.821700056777729</v>
      </c>
      <c r="I136" s="93">
        <f t="shared" ref="I136:I199" si="62">G136/E136*100</f>
        <v>99.975087251238676</v>
      </c>
    </row>
    <row r="137" spans="1:9" ht="31.5">
      <c r="A137" s="92" t="s">
        <v>64</v>
      </c>
      <c r="B137" s="36" t="s">
        <v>346</v>
      </c>
      <c r="C137" s="36" t="s">
        <v>65</v>
      </c>
      <c r="D137" s="93">
        <v>3584.6</v>
      </c>
      <c r="E137" s="93">
        <f>E138</f>
        <v>3584.64489</v>
      </c>
      <c r="F137" s="93">
        <f t="shared" ref="F137:G137" si="63">F138</f>
        <v>3584.64489</v>
      </c>
      <c r="G137" s="93">
        <f t="shared" si="63"/>
        <v>3507.6839100000002</v>
      </c>
      <c r="H137" s="93">
        <f t="shared" si="61"/>
        <v>97.854262958210128</v>
      </c>
      <c r="I137" s="93">
        <f t="shared" si="62"/>
        <v>97.853037543141411</v>
      </c>
    </row>
    <row r="138" spans="1:9" ht="31.5">
      <c r="A138" s="92" t="s">
        <v>66</v>
      </c>
      <c r="B138" s="36" t="s">
        <v>346</v>
      </c>
      <c r="C138" s="36" t="s">
        <v>67</v>
      </c>
      <c r="D138" s="93">
        <v>3584.6</v>
      </c>
      <c r="E138" s="93">
        <f>КВСР!H698</f>
        <v>3584.64489</v>
      </c>
      <c r="F138" s="93">
        <f>КВСР!I698</f>
        <v>3584.64489</v>
      </c>
      <c r="G138" s="93">
        <f>КВСР!J698</f>
        <v>3507.6839100000002</v>
      </c>
      <c r="H138" s="93">
        <f t="shared" si="61"/>
        <v>97.854262958210128</v>
      </c>
      <c r="I138" s="93">
        <f t="shared" si="62"/>
        <v>97.853037543141411</v>
      </c>
    </row>
    <row r="139" spans="1:9" ht="15.75">
      <c r="A139" s="92" t="s">
        <v>68</v>
      </c>
      <c r="B139" s="36" t="s">
        <v>346</v>
      </c>
      <c r="C139" s="36" t="s">
        <v>69</v>
      </c>
      <c r="D139" s="93">
        <v>60</v>
      </c>
      <c r="E139" s="93">
        <f>E140+E141</f>
        <v>181.32927999999998</v>
      </c>
      <c r="F139" s="93">
        <f t="shared" ref="F139:G139" si="64">F140+F141</f>
        <v>181.32927999999998</v>
      </c>
      <c r="G139" s="93">
        <f t="shared" si="64"/>
        <v>181.32927999999998</v>
      </c>
      <c r="H139" s="93">
        <f t="shared" si="61"/>
        <v>302.21546666666666</v>
      </c>
      <c r="I139" s="93">
        <f t="shared" si="62"/>
        <v>100</v>
      </c>
    </row>
    <row r="140" spans="1:9" ht="31.5">
      <c r="A140" s="94" t="s">
        <v>80</v>
      </c>
      <c r="B140" s="36" t="s">
        <v>346</v>
      </c>
      <c r="C140" s="36">
        <v>320</v>
      </c>
      <c r="D140" s="93"/>
      <c r="E140" s="93">
        <f>КВСР!H700</f>
        <v>121.32928</v>
      </c>
      <c r="F140" s="93">
        <f>КВСР!I700</f>
        <v>121.32928</v>
      </c>
      <c r="G140" s="93">
        <f>КВСР!J700</f>
        <v>121.32928</v>
      </c>
      <c r="H140" s="93">
        <v>0</v>
      </c>
      <c r="I140" s="93">
        <f t="shared" si="62"/>
        <v>100</v>
      </c>
    </row>
    <row r="141" spans="1:9" ht="15.75">
      <c r="A141" s="92" t="s">
        <v>70</v>
      </c>
      <c r="B141" s="36" t="s">
        <v>346</v>
      </c>
      <c r="C141" s="36" t="s">
        <v>71</v>
      </c>
      <c r="D141" s="93">
        <v>60</v>
      </c>
      <c r="E141" s="93">
        <f>КВСР!H701</f>
        <v>60</v>
      </c>
      <c r="F141" s="93">
        <f>КВСР!I701</f>
        <v>60</v>
      </c>
      <c r="G141" s="93">
        <f>КВСР!J701</f>
        <v>60</v>
      </c>
      <c r="H141" s="93">
        <f t="shared" si="61"/>
        <v>100</v>
      </c>
      <c r="I141" s="93">
        <f t="shared" si="62"/>
        <v>100</v>
      </c>
    </row>
    <row r="142" spans="1:9" ht="15.75">
      <c r="A142" s="92" t="s">
        <v>72</v>
      </c>
      <c r="B142" s="36" t="s">
        <v>346</v>
      </c>
      <c r="C142" s="36" t="s">
        <v>73</v>
      </c>
      <c r="D142" s="93">
        <v>55.5</v>
      </c>
      <c r="E142" s="93">
        <f>E143+E144</f>
        <v>55.455109999999998</v>
      </c>
      <c r="F142" s="93">
        <f t="shared" ref="F142:G142" si="65">F143+F144</f>
        <v>55.455109999999998</v>
      </c>
      <c r="G142" s="93">
        <f t="shared" si="65"/>
        <v>34.227720000000005</v>
      </c>
      <c r="H142" s="93">
        <f t="shared" si="61"/>
        <v>61.671567567567578</v>
      </c>
      <c r="I142" s="93">
        <f t="shared" si="62"/>
        <v>61.721489687785322</v>
      </c>
    </row>
    <row r="143" spans="1:9" ht="15.75">
      <c r="A143" s="92" t="s">
        <v>86</v>
      </c>
      <c r="B143" s="36" t="s">
        <v>346</v>
      </c>
      <c r="C143" s="36" t="s">
        <v>87</v>
      </c>
      <c r="D143" s="93">
        <v>37.5</v>
      </c>
      <c r="E143" s="93">
        <f>КВСР!H703</f>
        <v>37.455109999999998</v>
      </c>
      <c r="F143" s="93">
        <f>КВСР!I703</f>
        <v>37.455109999999998</v>
      </c>
      <c r="G143" s="93">
        <f>КВСР!J703</f>
        <v>27.455110000000001</v>
      </c>
      <c r="H143" s="93">
        <f t="shared" si="61"/>
        <v>73.21362666666667</v>
      </c>
      <c r="I143" s="93">
        <f t="shared" si="62"/>
        <v>73.301373297261719</v>
      </c>
    </row>
    <row r="144" spans="1:9" ht="15.75">
      <c r="A144" s="92" t="s">
        <v>74</v>
      </c>
      <c r="B144" s="36" t="s">
        <v>346</v>
      </c>
      <c r="C144" s="36" t="s">
        <v>75</v>
      </c>
      <c r="D144" s="93">
        <v>18</v>
      </c>
      <c r="E144" s="93">
        <f>КВСР!H704</f>
        <v>18</v>
      </c>
      <c r="F144" s="93">
        <f>КВСР!I704</f>
        <v>18</v>
      </c>
      <c r="G144" s="93">
        <f>КВСР!J704</f>
        <v>6.7726100000000002</v>
      </c>
      <c r="H144" s="93">
        <f t="shared" si="61"/>
        <v>37.625611111111112</v>
      </c>
      <c r="I144" s="93">
        <f t="shared" si="62"/>
        <v>37.625611111111112</v>
      </c>
    </row>
    <row r="145" spans="1:9" ht="31.5">
      <c r="A145" s="92" t="s">
        <v>76</v>
      </c>
      <c r="B145" s="36" t="s">
        <v>144</v>
      </c>
      <c r="C145" s="36" t="s">
        <v>0</v>
      </c>
      <c r="D145" s="93">
        <v>205009.4</v>
      </c>
      <c r="E145" s="93">
        <f>E146+E148+E150+E152</f>
        <v>205009.36397000001</v>
      </c>
      <c r="F145" s="93">
        <f t="shared" ref="F145:G145" si="66">F146+F148+F150+F152</f>
        <v>205009.36397000001</v>
      </c>
      <c r="G145" s="93">
        <f t="shared" si="66"/>
        <v>205034.32620000001</v>
      </c>
      <c r="H145" s="93">
        <f t="shared" si="61"/>
        <v>100.01215856443658</v>
      </c>
      <c r="I145" s="93">
        <f t="shared" si="62"/>
        <v>100.01217614138038</v>
      </c>
    </row>
    <row r="146" spans="1:9" ht="63">
      <c r="A146" s="92" t="s">
        <v>60</v>
      </c>
      <c r="B146" s="36" t="s">
        <v>144</v>
      </c>
      <c r="C146" s="36" t="s">
        <v>61</v>
      </c>
      <c r="D146" s="93">
        <v>19116.7</v>
      </c>
      <c r="E146" s="93">
        <f>E147</f>
        <v>19116.6692</v>
      </c>
      <c r="F146" s="93">
        <f t="shared" ref="F146:G146" si="67">F147</f>
        <v>19116.6692</v>
      </c>
      <c r="G146" s="93">
        <f t="shared" si="67"/>
        <v>19116.6692</v>
      </c>
      <c r="H146" s="93">
        <f t="shared" si="61"/>
        <v>99.999838884326266</v>
      </c>
      <c r="I146" s="93">
        <f t="shared" si="62"/>
        <v>100</v>
      </c>
    </row>
    <row r="147" spans="1:9" ht="15.75">
      <c r="A147" s="92" t="s">
        <v>78</v>
      </c>
      <c r="B147" s="36" t="s">
        <v>144</v>
      </c>
      <c r="C147" s="36" t="s">
        <v>79</v>
      </c>
      <c r="D147" s="93">
        <v>19116.7</v>
      </c>
      <c r="E147" s="93">
        <f>КВСР!H707</f>
        <v>19116.6692</v>
      </c>
      <c r="F147" s="93">
        <f>КВСР!I707</f>
        <v>19116.6692</v>
      </c>
      <c r="G147" s="93">
        <f>КВСР!J707</f>
        <v>19116.6692</v>
      </c>
      <c r="H147" s="93">
        <f t="shared" si="61"/>
        <v>99.999838884326266</v>
      </c>
      <c r="I147" s="93">
        <f t="shared" si="62"/>
        <v>100</v>
      </c>
    </row>
    <row r="148" spans="1:9" ht="31.5">
      <c r="A148" s="92" t="s">
        <v>64</v>
      </c>
      <c r="B148" s="36" t="s">
        <v>144</v>
      </c>
      <c r="C148" s="36" t="s">
        <v>65</v>
      </c>
      <c r="D148" s="93">
        <v>38957.9</v>
      </c>
      <c r="E148" s="93">
        <f>E149</f>
        <v>38957.894769999999</v>
      </c>
      <c r="F148" s="93">
        <f t="shared" ref="F148:G148" si="68">F149</f>
        <v>38957.894769999999</v>
      </c>
      <c r="G148" s="93">
        <f t="shared" si="68"/>
        <v>38982.857000000004</v>
      </c>
      <c r="H148" s="93">
        <f t="shared" si="61"/>
        <v>100.0640614612184</v>
      </c>
      <c r="I148" s="93">
        <f t="shared" si="62"/>
        <v>100.06407489456855</v>
      </c>
    </row>
    <row r="149" spans="1:9" ht="31.5">
      <c r="A149" s="92" t="s">
        <v>66</v>
      </c>
      <c r="B149" s="36" t="s">
        <v>144</v>
      </c>
      <c r="C149" s="36" t="s">
        <v>67</v>
      </c>
      <c r="D149" s="93">
        <v>38957.9</v>
      </c>
      <c r="E149" s="93">
        <f>КВСР!H181+КВСР!H709</f>
        <v>38957.894769999999</v>
      </c>
      <c r="F149" s="93">
        <f>КВСР!I181+КВСР!I709</f>
        <v>38957.894769999999</v>
      </c>
      <c r="G149" s="93">
        <f>КВСР!J181+КВСР!J709</f>
        <v>38982.857000000004</v>
      </c>
      <c r="H149" s="93">
        <f t="shared" si="61"/>
        <v>100.0640614612184</v>
      </c>
      <c r="I149" s="93">
        <f t="shared" si="62"/>
        <v>100.06407489456855</v>
      </c>
    </row>
    <row r="150" spans="1:9" ht="31.5">
      <c r="A150" s="92" t="s">
        <v>82</v>
      </c>
      <c r="B150" s="36" t="s">
        <v>144</v>
      </c>
      <c r="C150" s="36" t="s">
        <v>83</v>
      </c>
      <c r="D150" s="93">
        <v>144982.1</v>
      </c>
      <c r="E150" s="93">
        <f>E151</f>
        <v>144982.1</v>
      </c>
      <c r="F150" s="93">
        <f t="shared" ref="F150:G150" si="69">F151</f>
        <v>144982.1</v>
      </c>
      <c r="G150" s="93">
        <f t="shared" si="69"/>
        <v>144982.1</v>
      </c>
      <c r="H150" s="93">
        <f t="shared" si="61"/>
        <v>100</v>
      </c>
      <c r="I150" s="93">
        <f t="shared" si="62"/>
        <v>100</v>
      </c>
    </row>
    <row r="151" spans="1:9" ht="15.75">
      <c r="A151" s="92" t="s">
        <v>272</v>
      </c>
      <c r="B151" s="36" t="s">
        <v>144</v>
      </c>
      <c r="C151" s="36" t="s">
        <v>273</v>
      </c>
      <c r="D151" s="93">
        <v>144982.1</v>
      </c>
      <c r="E151" s="93">
        <f>КВСР!H711</f>
        <v>144982.1</v>
      </c>
      <c r="F151" s="93">
        <f>КВСР!I711</f>
        <v>144982.1</v>
      </c>
      <c r="G151" s="93">
        <f>КВСР!J711</f>
        <v>144982.1</v>
      </c>
      <c r="H151" s="93">
        <f t="shared" si="61"/>
        <v>100</v>
      </c>
      <c r="I151" s="93">
        <f t="shared" si="62"/>
        <v>100</v>
      </c>
    </row>
    <row r="152" spans="1:9" ht="15.75">
      <c r="A152" s="92" t="s">
        <v>72</v>
      </c>
      <c r="B152" s="36" t="s">
        <v>144</v>
      </c>
      <c r="C152" s="36" t="s">
        <v>73</v>
      </c>
      <c r="D152" s="93">
        <v>1952.7</v>
      </c>
      <c r="E152" s="93">
        <f>E153</f>
        <v>1952.7</v>
      </c>
      <c r="F152" s="93">
        <f t="shared" ref="F152:G152" si="70">F153</f>
        <v>1952.7</v>
      </c>
      <c r="G152" s="93">
        <f t="shared" si="70"/>
        <v>1952.7</v>
      </c>
      <c r="H152" s="93">
        <f t="shared" si="61"/>
        <v>100</v>
      </c>
      <c r="I152" s="93">
        <f t="shared" si="62"/>
        <v>100</v>
      </c>
    </row>
    <row r="153" spans="1:9" ht="15.75">
      <c r="A153" s="92" t="s">
        <v>74</v>
      </c>
      <c r="B153" s="36" t="s">
        <v>144</v>
      </c>
      <c r="C153" s="36" t="s">
        <v>75</v>
      </c>
      <c r="D153" s="93">
        <v>1952.7</v>
      </c>
      <c r="E153" s="93">
        <f>КВСР!H713</f>
        <v>1952.7</v>
      </c>
      <c r="F153" s="93">
        <f>КВСР!I713</f>
        <v>1952.7</v>
      </c>
      <c r="G153" s="93">
        <f>КВСР!J713</f>
        <v>1952.7</v>
      </c>
      <c r="H153" s="93">
        <f t="shared" si="61"/>
        <v>100</v>
      </c>
      <c r="I153" s="93">
        <f t="shared" si="62"/>
        <v>100</v>
      </c>
    </row>
    <row r="154" spans="1:9" ht="47.25">
      <c r="A154" s="92" t="s">
        <v>37</v>
      </c>
      <c r="B154" s="36" t="s">
        <v>145</v>
      </c>
      <c r="C154" s="36" t="s">
        <v>0</v>
      </c>
      <c r="D154" s="93">
        <v>1785</v>
      </c>
      <c r="E154" s="93">
        <f>E155</f>
        <v>1785</v>
      </c>
      <c r="F154" s="93">
        <f t="shared" ref="F154:G155" si="71">F155</f>
        <v>1785</v>
      </c>
      <c r="G154" s="93">
        <f t="shared" si="71"/>
        <v>1785</v>
      </c>
      <c r="H154" s="93">
        <f t="shared" si="61"/>
        <v>100</v>
      </c>
      <c r="I154" s="93">
        <f t="shared" si="62"/>
        <v>100</v>
      </c>
    </row>
    <row r="155" spans="1:9" ht="31.5">
      <c r="A155" s="92" t="s">
        <v>39</v>
      </c>
      <c r="B155" s="36" t="s">
        <v>145</v>
      </c>
      <c r="C155" s="36" t="s">
        <v>40</v>
      </c>
      <c r="D155" s="93">
        <v>1785</v>
      </c>
      <c r="E155" s="93">
        <f>E156</f>
        <v>1785</v>
      </c>
      <c r="F155" s="93">
        <f t="shared" si="71"/>
        <v>1785</v>
      </c>
      <c r="G155" s="93">
        <f t="shared" si="71"/>
        <v>1785</v>
      </c>
      <c r="H155" s="93">
        <f t="shared" si="61"/>
        <v>100</v>
      </c>
      <c r="I155" s="93">
        <f t="shared" si="62"/>
        <v>100</v>
      </c>
    </row>
    <row r="156" spans="1:9" ht="15.75">
      <c r="A156" s="92" t="s">
        <v>41</v>
      </c>
      <c r="B156" s="36" t="s">
        <v>145</v>
      </c>
      <c r="C156" s="36" t="s">
        <v>42</v>
      </c>
      <c r="D156" s="93">
        <v>1785</v>
      </c>
      <c r="E156" s="93">
        <f>КВСР!H184</f>
        <v>1785</v>
      </c>
      <c r="F156" s="93">
        <f>КВСР!I184</f>
        <v>1785</v>
      </c>
      <c r="G156" s="93">
        <f>КВСР!J184</f>
        <v>1785</v>
      </c>
      <c r="H156" s="93">
        <f t="shared" si="61"/>
        <v>100</v>
      </c>
      <c r="I156" s="93">
        <f t="shared" si="62"/>
        <v>100</v>
      </c>
    </row>
    <row r="157" spans="1:9" ht="31.5">
      <c r="A157" s="92" t="s">
        <v>347</v>
      </c>
      <c r="B157" s="36" t="s">
        <v>348</v>
      </c>
      <c r="C157" s="36" t="s">
        <v>0</v>
      </c>
      <c r="D157" s="93">
        <v>7785215.4000000004</v>
      </c>
      <c r="E157" s="93">
        <f>E158</f>
        <v>7785215.4000000004</v>
      </c>
      <c r="F157" s="93">
        <f t="shared" ref="F157:G158" si="72">F158</f>
        <v>7785215.4000000004</v>
      </c>
      <c r="G157" s="93">
        <f t="shared" si="72"/>
        <v>7785215.4000000004</v>
      </c>
      <c r="H157" s="93">
        <f t="shared" si="61"/>
        <v>100</v>
      </c>
      <c r="I157" s="93">
        <f t="shared" si="62"/>
        <v>100</v>
      </c>
    </row>
    <row r="158" spans="1:9" ht="15.75">
      <c r="A158" s="92" t="s">
        <v>68</v>
      </c>
      <c r="B158" s="36" t="s">
        <v>348</v>
      </c>
      <c r="C158" s="36" t="s">
        <v>69</v>
      </c>
      <c r="D158" s="93">
        <v>7785215.4000000004</v>
      </c>
      <c r="E158" s="93">
        <f>E159</f>
        <v>7785215.4000000004</v>
      </c>
      <c r="F158" s="93">
        <f t="shared" si="72"/>
        <v>7785215.4000000004</v>
      </c>
      <c r="G158" s="93">
        <f t="shared" si="72"/>
        <v>7785215.4000000004</v>
      </c>
      <c r="H158" s="93">
        <f t="shared" si="61"/>
        <v>100</v>
      </c>
      <c r="I158" s="93">
        <f t="shared" si="62"/>
        <v>100</v>
      </c>
    </row>
    <row r="159" spans="1:9" ht="31.5">
      <c r="A159" s="92" t="s">
        <v>80</v>
      </c>
      <c r="B159" s="36" t="s">
        <v>348</v>
      </c>
      <c r="C159" s="36" t="s">
        <v>81</v>
      </c>
      <c r="D159" s="93">
        <v>7785215.4000000004</v>
      </c>
      <c r="E159" s="93">
        <f>КВСР!H716</f>
        <v>7785215.4000000004</v>
      </c>
      <c r="F159" s="93">
        <f>КВСР!I716</f>
        <v>7785215.4000000004</v>
      </c>
      <c r="G159" s="93">
        <f>КВСР!J716</f>
        <v>7785215.4000000004</v>
      </c>
      <c r="H159" s="93">
        <f t="shared" si="61"/>
        <v>100</v>
      </c>
      <c r="I159" s="93">
        <f t="shared" si="62"/>
        <v>100</v>
      </c>
    </row>
    <row r="160" spans="1:9" ht="31.5">
      <c r="A160" s="94" t="s">
        <v>1160</v>
      </c>
      <c r="B160" s="95" t="s">
        <v>1159</v>
      </c>
      <c r="C160" s="95"/>
      <c r="D160" s="93"/>
      <c r="E160" s="93">
        <f>E161+E163</f>
        <v>9400</v>
      </c>
      <c r="F160" s="93">
        <f t="shared" ref="F160:G160" si="73">F161+F163</f>
        <v>9400</v>
      </c>
      <c r="G160" s="93">
        <f t="shared" si="73"/>
        <v>9400</v>
      </c>
      <c r="H160" s="93">
        <v>0</v>
      </c>
      <c r="I160" s="93">
        <f t="shared" si="62"/>
        <v>100</v>
      </c>
    </row>
    <row r="161" spans="1:9" ht="63">
      <c r="A161" s="94" t="s">
        <v>60</v>
      </c>
      <c r="B161" s="95" t="s">
        <v>1159</v>
      </c>
      <c r="C161" s="95">
        <v>100</v>
      </c>
      <c r="D161" s="93"/>
      <c r="E161" s="93">
        <f>E162</f>
        <v>3234.7040499999998</v>
      </c>
      <c r="F161" s="93">
        <f t="shared" ref="F161:G161" si="74">F162</f>
        <v>3234.7040499999998</v>
      </c>
      <c r="G161" s="93">
        <f t="shared" si="74"/>
        <v>3234.7040499999998</v>
      </c>
      <c r="H161" s="93">
        <v>0</v>
      </c>
      <c r="I161" s="93">
        <f t="shared" si="62"/>
        <v>100</v>
      </c>
    </row>
    <row r="162" spans="1:9" ht="15.75">
      <c r="A162" s="94" t="s">
        <v>78</v>
      </c>
      <c r="B162" s="95" t="s">
        <v>1159</v>
      </c>
      <c r="C162" s="95">
        <v>110</v>
      </c>
      <c r="D162" s="93"/>
      <c r="E162" s="93">
        <f>КВСР!H719</f>
        <v>3234.7040499999998</v>
      </c>
      <c r="F162" s="93">
        <f>КВСР!I719</f>
        <v>3234.7040499999998</v>
      </c>
      <c r="G162" s="93">
        <f>КВСР!J719</f>
        <v>3234.7040499999998</v>
      </c>
      <c r="H162" s="93">
        <v>0</v>
      </c>
      <c r="I162" s="93">
        <f t="shared" si="62"/>
        <v>100</v>
      </c>
    </row>
    <row r="163" spans="1:9" ht="31.5">
      <c r="A163" s="94" t="s">
        <v>64</v>
      </c>
      <c r="B163" s="95" t="s">
        <v>1159</v>
      </c>
      <c r="C163" s="95">
        <v>200</v>
      </c>
      <c r="D163" s="93"/>
      <c r="E163" s="93">
        <f>E164</f>
        <v>6165.2959499999997</v>
      </c>
      <c r="F163" s="93">
        <f t="shared" ref="F163:G163" si="75">F164</f>
        <v>6165.2959499999997</v>
      </c>
      <c r="G163" s="93">
        <f t="shared" si="75"/>
        <v>6165.2959499999997</v>
      </c>
      <c r="H163" s="93">
        <v>0</v>
      </c>
      <c r="I163" s="93">
        <f t="shared" si="62"/>
        <v>100</v>
      </c>
    </row>
    <row r="164" spans="1:9" ht="31.5">
      <c r="A164" s="94" t="s">
        <v>66</v>
      </c>
      <c r="B164" s="95" t="s">
        <v>1159</v>
      </c>
      <c r="C164" s="95">
        <v>240</v>
      </c>
      <c r="D164" s="93"/>
      <c r="E164" s="93">
        <f>КВСР!H721</f>
        <v>6165.2959499999997</v>
      </c>
      <c r="F164" s="93">
        <f>КВСР!I721</f>
        <v>6165.2959499999997</v>
      </c>
      <c r="G164" s="93">
        <f>КВСР!J721</f>
        <v>6165.2959499999997</v>
      </c>
      <c r="H164" s="93">
        <v>0</v>
      </c>
      <c r="I164" s="93">
        <f t="shared" si="62"/>
        <v>100</v>
      </c>
    </row>
    <row r="165" spans="1:9" ht="15.75">
      <c r="A165" s="85" t="s">
        <v>0</v>
      </c>
      <c r="B165" s="87" t="s">
        <v>0</v>
      </c>
      <c r="C165" s="88" t="s">
        <v>0</v>
      </c>
      <c r="D165" s="86" t="s">
        <v>0</v>
      </c>
      <c r="E165" s="86"/>
      <c r="F165" s="86"/>
      <c r="G165" s="86"/>
      <c r="H165" s="86"/>
      <c r="I165" s="86"/>
    </row>
    <row r="166" spans="1:9" ht="47.25">
      <c r="A166" s="85" t="s">
        <v>112</v>
      </c>
      <c r="B166" s="88" t="s">
        <v>113</v>
      </c>
      <c r="C166" s="88" t="s">
        <v>0</v>
      </c>
      <c r="D166" s="86">
        <v>17984601.100000001</v>
      </c>
      <c r="E166" s="86">
        <f>E167+E201+E271+E296+E336+E348+E356</f>
        <v>17925109.193039998</v>
      </c>
      <c r="F166" s="86">
        <f>F167+F201+F271+F296+F336+F348+F356</f>
        <v>17891234.232919998</v>
      </c>
      <c r="G166" s="86">
        <f>G167+G201+G271+G296+G336+G348+G356</f>
        <v>17879995.93259</v>
      </c>
      <c r="H166" s="86">
        <f t="shared" si="61"/>
        <v>99.418362593485597</v>
      </c>
      <c r="I166" s="86">
        <f t="shared" si="62"/>
        <v>99.748323650561005</v>
      </c>
    </row>
    <row r="167" spans="1:9" ht="31.5">
      <c r="A167" s="85" t="s">
        <v>427</v>
      </c>
      <c r="B167" s="88" t="s">
        <v>428</v>
      </c>
      <c r="C167" s="88" t="s">
        <v>0</v>
      </c>
      <c r="D167" s="86">
        <v>12626155.800000001</v>
      </c>
      <c r="E167" s="86">
        <f>E168+E171+E174+E178+E181+E185+E188+E191+E194+E197</f>
        <v>12495066.27874</v>
      </c>
      <c r="F167" s="86">
        <f t="shared" ref="F167:G167" si="76">F168+F171+F174+F178+F181+F185+F188+F191+F194+F197</f>
        <v>12495066.27874</v>
      </c>
      <c r="G167" s="86">
        <f t="shared" si="76"/>
        <v>12485971.90962</v>
      </c>
      <c r="H167" s="86">
        <f t="shared" si="61"/>
        <v>98.889734194631103</v>
      </c>
      <c r="I167" s="86">
        <f t="shared" si="62"/>
        <v>99.92721631948865</v>
      </c>
    </row>
    <row r="168" spans="1:9" ht="31.5">
      <c r="A168" s="92" t="s">
        <v>460</v>
      </c>
      <c r="B168" s="36" t="s">
        <v>461</v>
      </c>
      <c r="C168" s="36" t="s">
        <v>0</v>
      </c>
      <c r="D168" s="93">
        <v>9935</v>
      </c>
      <c r="E168" s="93">
        <f>E169</f>
        <v>9935</v>
      </c>
      <c r="F168" s="93">
        <f t="shared" ref="F168:G169" si="77">F169</f>
        <v>9935</v>
      </c>
      <c r="G168" s="93">
        <f t="shared" si="77"/>
        <v>9935</v>
      </c>
      <c r="H168" s="93">
        <f t="shared" si="61"/>
        <v>100</v>
      </c>
      <c r="I168" s="93">
        <f t="shared" si="62"/>
        <v>100</v>
      </c>
    </row>
    <row r="169" spans="1:9" ht="31.5">
      <c r="A169" s="92" t="s">
        <v>82</v>
      </c>
      <c r="B169" s="36" t="s">
        <v>461</v>
      </c>
      <c r="C169" s="36" t="s">
        <v>83</v>
      </c>
      <c r="D169" s="93">
        <v>9935</v>
      </c>
      <c r="E169" s="93">
        <f>E170</f>
        <v>9935</v>
      </c>
      <c r="F169" s="93">
        <f t="shared" si="77"/>
        <v>9935</v>
      </c>
      <c r="G169" s="93">
        <f t="shared" si="77"/>
        <v>9935</v>
      </c>
      <c r="H169" s="93">
        <f t="shared" si="61"/>
        <v>100</v>
      </c>
      <c r="I169" s="93">
        <f t="shared" si="62"/>
        <v>100</v>
      </c>
    </row>
    <row r="170" spans="1:9" ht="15.75">
      <c r="A170" s="92" t="s">
        <v>84</v>
      </c>
      <c r="B170" s="36" t="s">
        <v>461</v>
      </c>
      <c r="C170" s="36" t="s">
        <v>85</v>
      </c>
      <c r="D170" s="93">
        <v>9935</v>
      </c>
      <c r="E170" s="93">
        <f>КВСР!H1090</f>
        <v>9935</v>
      </c>
      <c r="F170" s="93">
        <f>КВСР!I1090</f>
        <v>9935</v>
      </c>
      <c r="G170" s="93">
        <f>КВСР!J1090</f>
        <v>9935</v>
      </c>
      <c r="H170" s="93">
        <f t="shared" si="61"/>
        <v>100</v>
      </c>
      <c r="I170" s="93">
        <f t="shared" si="62"/>
        <v>100</v>
      </c>
    </row>
    <row r="171" spans="1:9" ht="47.25">
      <c r="A171" s="92" t="s">
        <v>120</v>
      </c>
      <c r="B171" s="36" t="s">
        <v>429</v>
      </c>
      <c r="C171" s="36" t="s">
        <v>0</v>
      </c>
      <c r="D171" s="93">
        <v>152133.4</v>
      </c>
      <c r="E171" s="93">
        <f>E172</f>
        <v>19900</v>
      </c>
      <c r="F171" s="93">
        <f t="shared" ref="F171:G172" si="78">F172</f>
        <v>19900</v>
      </c>
      <c r="G171" s="93">
        <f t="shared" si="78"/>
        <v>19900</v>
      </c>
      <c r="H171" s="93">
        <f t="shared" si="61"/>
        <v>13.080625293328094</v>
      </c>
      <c r="I171" s="93">
        <f t="shared" si="62"/>
        <v>100</v>
      </c>
    </row>
    <row r="172" spans="1:9" ht="31.5">
      <c r="A172" s="92" t="s">
        <v>64</v>
      </c>
      <c r="B172" s="36" t="s">
        <v>429</v>
      </c>
      <c r="C172" s="36" t="s">
        <v>65</v>
      </c>
      <c r="D172" s="93">
        <v>152133.4</v>
      </c>
      <c r="E172" s="93">
        <f>E173</f>
        <v>19900</v>
      </c>
      <c r="F172" s="93">
        <f t="shared" si="78"/>
        <v>19900</v>
      </c>
      <c r="G172" s="93">
        <f t="shared" si="78"/>
        <v>19900</v>
      </c>
      <c r="H172" s="93">
        <f t="shared" si="61"/>
        <v>13.080625293328094</v>
      </c>
      <c r="I172" s="93">
        <f t="shared" si="62"/>
        <v>100</v>
      </c>
    </row>
    <row r="173" spans="1:9" ht="31.5">
      <c r="A173" s="92" t="s">
        <v>66</v>
      </c>
      <c r="B173" s="36" t="s">
        <v>429</v>
      </c>
      <c r="C173" s="36" t="s">
        <v>67</v>
      </c>
      <c r="D173" s="93">
        <v>152133.4</v>
      </c>
      <c r="E173" s="93">
        <f>КВСР!H997</f>
        <v>19900</v>
      </c>
      <c r="F173" s="93">
        <f>КВСР!I997</f>
        <v>19900</v>
      </c>
      <c r="G173" s="93">
        <f>КВСР!J997</f>
        <v>19900</v>
      </c>
      <c r="H173" s="93">
        <f t="shared" si="61"/>
        <v>13.080625293328094</v>
      </c>
      <c r="I173" s="93">
        <f t="shared" si="62"/>
        <v>100</v>
      </c>
    </row>
    <row r="174" spans="1:9" ht="31.5">
      <c r="A174" s="92" t="s">
        <v>76</v>
      </c>
      <c r="B174" s="36" t="s">
        <v>430</v>
      </c>
      <c r="C174" s="36" t="s">
        <v>0</v>
      </c>
      <c r="D174" s="93">
        <v>271790.3</v>
      </c>
      <c r="E174" s="93">
        <f>E175</f>
        <v>274594.78110000002</v>
      </c>
      <c r="F174" s="93">
        <f t="shared" ref="F174:G174" si="79">F175</f>
        <v>274594.78110000002</v>
      </c>
      <c r="G174" s="93">
        <f t="shared" si="79"/>
        <v>274594.78110000002</v>
      </c>
      <c r="H174" s="93">
        <f t="shared" si="61"/>
        <v>101.0318547424246</v>
      </c>
      <c r="I174" s="93">
        <f t="shared" si="62"/>
        <v>100</v>
      </c>
    </row>
    <row r="175" spans="1:9" ht="31.5">
      <c r="A175" s="92" t="s">
        <v>82</v>
      </c>
      <c r="B175" s="36" t="s">
        <v>430</v>
      </c>
      <c r="C175" s="36" t="s">
        <v>83</v>
      </c>
      <c r="D175" s="93">
        <v>271790.3</v>
      </c>
      <c r="E175" s="93">
        <f>E176+E177</f>
        <v>274594.78110000002</v>
      </c>
      <c r="F175" s="93">
        <f t="shared" ref="F175:G175" si="80">F176+F177</f>
        <v>274594.78110000002</v>
      </c>
      <c r="G175" s="93">
        <f t="shared" si="80"/>
        <v>274594.78110000002</v>
      </c>
      <c r="H175" s="93">
        <f t="shared" si="61"/>
        <v>101.0318547424246</v>
      </c>
      <c r="I175" s="93">
        <f t="shared" si="62"/>
        <v>100</v>
      </c>
    </row>
    <row r="176" spans="1:9" ht="15.75">
      <c r="A176" s="92" t="s">
        <v>272</v>
      </c>
      <c r="B176" s="36" t="s">
        <v>430</v>
      </c>
      <c r="C176" s="36" t="s">
        <v>273</v>
      </c>
      <c r="D176" s="93">
        <v>245645.9</v>
      </c>
      <c r="E176" s="93">
        <f>КВСР!H1093+КВСР!H1000</f>
        <v>248239.13099999999</v>
      </c>
      <c r="F176" s="93">
        <f>КВСР!I1093+КВСР!I1000</f>
        <v>248239.13099999999</v>
      </c>
      <c r="G176" s="93">
        <f>КВСР!J1093+КВСР!J1000</f>
        <v>248239.13099999999</v>
      </c>
      <c r="H176" s="93">
        <f t="shared" si="61"/>
        <v>101.05567851936466</v>
      </c>
      <c r="I176" s="93">
        <f t="shared" si="62"/>
        <v>100</v>
      </c>
    </row>
    <row r="177" spans="1:9" ht="15.75">
      <c r="A177" s="92" t="s">
        <v>84</v>
      </c>
      <c r="B177" s="36" t="s">
        <v>430</v>
      </c>
      <c r="C177" s="36" t="s">
        <v>85</v>
      </c>
      <c r="D177" s="93">
        <v>26144.400000000001</v>
      </c>
      <c r="E177" s="93">
        <f>КВСР!H1094</f>
        <v>26355.650099999999</v>
      </c>
      <c r="F177" s="93">
        <f>КВСР!I1094</f>
        <v>26355.650099999999</v>
      </c>
      <c r="G177" s="93">
        <f>КВСР!J1094</f>
        <v>26355.650099999999</v>
      </c>
      <c r="H177" s="93">
        <f t="shared" si="61"/>
        <v>100.80801280580161</v>
      </c>
      <c r="I177" s="93">
        <f t="shared" si="62"/>
        <v>100</v>
      </c>
    </row>
    <row r="178" spans="1:9" ht="78.75">
      <c r="A178" s="92" t="s">
        <v>379</v>
      </c>
      <c r="B178" s="36" t="s">
        <v>462</v>
      </c>
      <c r="C178" s="36" t="s">
        <v>0</v>
      </c>
      <c r="D178" s="93">
        <v>2130.6</v>
      </c>
      <c r="E178" s="93">
        <f>E179</f>
        <v>0</v>
      </c>
      <c r="F178" s="93">
        <f t="shared" ref="F178:G179" si="81">F179</f>
        <v>0</v>
      </c>
      <c r="G178" s="93">
        <f t="shared" si="81"/>
        <v>0</v>
      </c>
      <c r="H178" s="93">
        <f t="shared" si="61"/>
        <v>0</v>
      </c>
      <c r="I178" s="93">
        <v>0</v>
      </c>
    </row>
    <row r="179" spans="1:9" ht="15.75">
      <c r="A179" s="92" t="s">
        <v>72</v>
      </c>
      <c r="B179" s="36" t="s">
        <v>462</v>
      </c>
      <c r="C179" s="36" t="s">
        <v>73</v>
      </c>
      <c r="D179" s="93">
        <v>2130.6</v>
      </c>
      <c r="E179" s="93">
        <f>E180</f>
        <v>0</v>
      </c>
      <c r="F179" s="93">
        <f t="shared" si="81"/>
        <v>0</v>
      </c>
      <c r="G179" s="93">
        <f t="shared" si="81"/>
        <v>0</v>
      </c>
      <c r="H179" s="93">
        <f t="shared" si="61"/>
        <v>0</v>
      </c>
      <c r="I179" s="93">
        <v>0</v>
      </c>
    </row>
    <row r="180" spans="1:9" ht="15.75">
      <c r="A180" s="92" t="s">
        <v>381</v>
      </c>
      <c r="B180" s="36" t="s">
        <v>462</v>
      </c>
      <c r="C180" s="36" t="s">
        <v>382</v>
      </c>
      <c r="D180" s="93">
        <v>2130.6</v>
      </c>
      <c r="E180" s="93">
        <v>0</v>
      </c>
      <c r="F180" s="93">
        <v>0</v>
      </c>
      <c r="G180" s="93">
        <v>0</v>
      </c>
      <c r="H180" s="93">
        <f t="shared" si="61"/>
        <v>0</v>
      </c>
      <c r="I180" s="93">
        <v>0</v>
      </c>
    </row>
    <row r="181" spans="1:9" ht="15.75">
      <c r="A181" s="92" t="s">
        <v>463</v>
      </c>
      <c r="B181" s="36" t="s">
        <v>464</v>
      </c>
      <c r="C181" s="36" t="s">
        <v>0</v>
      </c>
      <c r="D181" s="93">
        <v>46335.9</v>
      </c>
      <c r="E181" s="93">
        <f>E182</f>
        <v>46805.881000000001</v>
      </c>
      <c r="F181" s="93">
        <f t="shared" ref="F181:G181" si="82">F182</f>
        <v>46805.881000000001</v>
      </c>
      <c r="G181" s="93">
        <f t="shared" si="82"/>
        <v>46805.881000000001</v>
      </c>
      <c r="H181" s="93">
        <f t="shared" si="61"/>
        <v>101.0142912946549</v>
      </c>
      <c r="I181" s="93">
        <f t="shared" si="62"/>
        <v>100</v>
      </c>
    </row>
    <row r="182" spans="1:9" ht="31.5">
      <c r="A182" s="92" t="s">
        <v>82</v>
      </c>
      <c r="B182" s="36" t="s">
        <v>464</v>
      </c>
      <c r="C182" s="36" t="s">
        <v>83</v>
      </c>
      <c r="D182" s="93">
        <v>46335.9</v>
      </c>
      <c r="E182" s="93">
        <f>E183+E184</f>
        <v>46805.881000000001</v>
      </c>
      <c r="F182" s="93">
        <f t="shared" ref="F182:G182" si="83">F183+F184</f>
        <v>46805.881000000001</v>
      </c>
      <c r="G182" s="93">
        <f t="shared" si="83"/>
        <v>46805.881000000001</v>
      </c>
      <c r="H182" s="93">
        <f t="shared" si="61"/>
        <v>101.0142912946549</v>
      </c>
      <c r="I182" s="93">
        <f t="shared" si="62"/>
        <v>100</v>
      </c>
    </row>
    <row r="183" spans="1:9" ht="15.75">
      <c r="A183" s="92" t="s">
        <v>272</v>
      </c>
      <c r="B183" s="36" t="s">
        <v>464</v>
      </c>
      <c r="C183" s="36" t="s">
        <v>273</v>
      </c>
      <c r="D183" s="93">
        <v>7589.8</v>
      </c>
      <c r="E183" s="93">
        <f>КВСР!H1100</f>
        <v>7589.7619999999997</v>
      </c>
      <c r="F183" s="93">
        <f>КВСР!I1100</f>
        <v>7589.7619999999997</v>
      </c>
      <c r="G183" s="93">
        <f>КВСР!J1100</f>
        <v>7589.7619999999997</v>
      </c>
      <c r="H183" s="93">
        <f t="shared" si="61"/>
        <v>99.99949932804553</v>
      </c>
      <c r="I183" s="93">
        <f t="shared" si="62"/>
        <v>100</v>
      </c>
    </row>
    <row r="184" spans="1:9" ht="15.75">
      <c r="A184" s="92" t="s">
        <v>84</v>
      </c>
      <c r="B184" s="36" t="s">
        <v>464</v>
      </c>
      <c r="C184" s="36" t="s">
        <v>85</v>
      </c>
      <c r="D184" s="93">
        <v>38746.1</v>
      </c>
      <c r="E184" s="93">
        <f>КВСР!H1101</f>
        <v>39216.118999999999</v>
      </c>
      <c r="F184" s="93">
        <f>КВСР!I1101</f>
        <v>39216.118999999999</v>
      </c>
      <c r="G184" s="93">
        <f>КВСР!J1101</f>
        <v>39216.118999999999</v>
      </c>
      <c r="H184" s="93">
        <f t="shared" si="61"/>
        <v>101.21307434812795</v>
      </c>
      <c r="I184" s="93">
        <f t="shared" si="62"/>
        <v>100</v>
      </c>
    </row>
    <row r="185" spans="1:9" ht="38.25" customHeight="1">
      <c r="A185" s="92" t="s">
        <v>431</v>
      </c>
      <c r="B185" s="36" t="s">
        <v>432</v>
      </c>
      <c r="C185" s="36" t="s">
        <v>0</v>
      </c>
      <c r="D185" s="93">
        <v>5000</v>
      </c>
      <c r="E185" s="93">
        <f>E186</f>
        <v>5000</v>
      </c>
      <c r="F185" s="93">
        <f t="shared" ref="F185:G186" si="84">F186</f>
        <v>5000</v>
      </c>
      <c r="G185" s="93">
        <f t="shared" si="84"/>
        <v>5000</v>
      </c>
      <c r="H185" s="93">
        <f t="shared" si="61"/>
        <v>100</v>
      </c>
      <c r="I185" s="93">
        <f t="shared" si="62"/>
        <v>100</v>
      </c>
    </row>
    <row r="186" spans="1:9" ht="15.75">
      <c r="A186" s="92" t="s">
        <v>26</v>
      </c>
      <c r="B186" s="36" t="s">
        <v>432</v>
      </c>
      <c r="C186" s="36" t="s">
        <v>27</v>
      </c>
      <c r="D186" s="93">
        <v>5000</v>
      </c>
      <c r="E186" s="93">
        <f>E187</f>
        <v>5000</v>
      </c>
      <c r="F186" s="93">
        <f t="shared" si="84"/>
        <v>5000</v>
      </c>
      <c r="G186" s="93">
        <f t="shared" si="84"/>
        <v>5000</v>
      </c>
      <c r="H186" s="93">
        <f t="shared" si="61"/>
        <v>100</v>
      </c>
      <c r="I186" s="93">
        <f t="shared" si="62"/>
        <v>100</v>
      </c>
    </row>
    <row r="187" spans="1:9" ht="15.75">
      <c r="A187" s="92" t="s">
        <v>56</v>
      </c>
      <c r="B187" s="36" t="s">
        <v>432</v>
      </c>
      <c r="C187" s="36" t="s">
        <v>57</v>
      </c>
      <c r="D187" s="93">
        <v>5000</v>
      </c>
      <c r="E187" s="93">
        <f>КВСР!H1003</f>
        <v>5000</v>
      </c>
      <c r="F187" s="93">
        <f>КВСР!I1003</f>
        <v>5000</v>
      </c>
      <c r="G187" s="93">
        <f>КВСР!J1003</f>
        <v>5000</v>
      </c>
      <c r="H187" s="93">
        <f t="shared" si="61"/>
        <v>100</v>
      </c>
      <c r="I187" s="93">
        <f t="shared" si="62"/>
        <v>100</v>
      </c>
    </row>
    <row r="188" spans="1:9" ht="63">
      <c r="A188" s="92" t="s">
        <v>497</v>
      </c>
      <c r="B188" s="36" t="s">
        <v>498</v>
      </c>
      <c r="C188" s="36" t="s">
        <v>0</v>
      </c>
      <c r="D188" s="93">
        <v>2691.1</v>
      </c>
      <c r="E188" s="93">
        <f>E189</f>
        <v>2691.1</v>
      </c>
      <c r="F188" s="93">
        <f t="shared" ref="F188:G189" si="85">F189</f>
        <v>2691.1</v>
      </c>
      <c r="G188" s="93">
        <f t="shared" si="85"/>
        <v>2691.1</v>
      </c>
      <c r="H188" s="93">
        <f t="shared" si="61"/>
        <v>100</v>
      </c>
      <c r="I188" s="93">
        <f t="shared" si="62"/>
        <v>100</v>
      </c>
    </row>
    <row r="189" spans="1:9" ht="15.75">
      <c r="A189" s="92" t="s">
        <v>26</v>
      </c>
      <c r="B189" s="36" t="s">
        <v>498</v>
      </c>
      <c r="C189" s="36" t="s">
        <v>27</v>
      </c>
      <c r="D189" s="93">
        <v>2691.1</v>
      </c>
      <c r="E189" s="93">
        <f>E190</f>
        <v>2691.1</v>
      </c>
      <c r="F189" s="93">
        <f t="shared" si="85"/>
        <v>2691.1</v>
      </c>
      <c r="G189" s="93">
        <f t="shared" si="85"/>
        <v>2691.1</v>
      </c>
      <c r="H189" s="93">
        <f t="shared" si="61"/>
        <v>100</v>
      </c>
      <c r="I189" s="93">
        <f t="shared" si="62"/>
        <v>100</v>
      </c>
    </row>
    <row r="190" spans="1:9" ht="15.75">
      <c r="A190" s="92" t="s">
        <v>56</v>
      </c>
      <c r="B190" s="36" t="s">
        <v>498</v>
      </c>
      <c r="C190" s="36" t="s">
        <v>57</v>
      </c>
      <c r="D190" s="93">
        <v>2691.1</v>
      </c>
      <c r="E190" s="93">
        <f>КВСР!H1221</f>
        <v>2691.1</v>
      </c>
      <c r="F190" s="93">
        <f>КВСР!I1221</f>
        <v>2691.1</v>
      </c>
      <c r="G190" s="93">
        <f>КВСР!J1221</f>
        <v>2691.1</v>
      </c>
      <c r="H190" s="93">
        <f t="shared" si="61"/>
        <v>100</v>
      </c>
      <c r="I190" s="93">
        <f t="shared" si="62"/>
        <v>100</v>
      </c>
    </row>
    <row r="191" spans="1:9" ht="15.75">
      <c r="A191" s="92" t="s">
        <v>433</v>
      </c>
      <c r="B191" s="36" t="s">
        <v>434</v>
      </c>
      <c r="C191" s="36" t="s">
        <v>0</v>
      </c>
      <c r="D191" s="93">
        <v>11721353.1</v>
      </c>
      <c r="E191" s="93">
        <f>E192</f>
        <v>11721353.1</v>
      </c>
      <c r="F191" s="93">
        <f t="shared" ref="F191:G192" si="86">F192</f>
        <v>11721353.1</v>
      </c>
      <c r="G191" s="93">
        <f t="shared" si="86"/>
        <v>11721348.830390001</v>
      </c>
      <c r="H191" s="93">
        <f t="shared" si="61"/>
        <v>99.99996357408601</v>
      </c>
      <c r="I191" s="93">
        <f t="shared" si="62"/>
        <v>99.99996357408601</v>
      </c>
    </row>
    <row r="192" spans="1:9" ht="15.75">
      <c r="A192" s="92" t="s">
        <v>26</v>
      </c>
      <c r="B192" s="36" t="s">
        <v>434</v>
      </c>
      <c r="C192" s="36" t="s">
        <v>27</v>
      </c>
      <c r="D192" s="93">
        <v>11721353.1</v>
      </c>
      <c r="E192" s="93">
        <f>E193</f>
        <v>11721353.1</v>
      </c>
      <c r="F192" s="93">
        <f t="shared" si="86"/>
        <v>11721353.1</v>
      </c>
      <c r="G192" s="93">
        <f t="shared" si="86"/>
        <v>11721348.830390001</v>
      </c>
      <c r="H192" s="93">
        <f t="shared" si="61"/>
        <v>99.99996357408601</v>
      </c>
      <c r="I192" s="93">
        <f t="shared" si="62"/>
        <v>99.99996357408601</v>
      </c>
    </row>
    <row r="193" spans="1:9" ht="15.75">
      <c r="A193" s="92" t="s">
        <v>28</v>
      </c>
      <c r="B193" s="36" t="s">
        <v>434</v>
      </c>
      <c r="C193" s="36" t="s">
        <v>29</v>
      </c>
      <c r="D193" s="93">
        <v>11721353.1</v>
      </c>
      <c r="E193" s="93">
        <f>КВСР!H1006</f>
        <v>11721353.1</v>
      </c>
      <c r="F193" s="93">
        <f>КВСР!I1006</f>
        <v>11721353.1</v>
      </c>
      <c r="G193" s="93">
        <f>КВСР!J1006</f>
        <v>11721348.830390001</v>
      </c>
      <c r="H193" s="93">
        <f t="shared" si="61"/>
        <v>99.99996357408601</v>
      </c>
      <c r="I193" s="93">
        <f t="shared" si="62"/>
        <v>99.99996357408601</v>
      </c>
    </row>
    <row r="194" spans="1:9" ht="47.25">
      <c r="A194" s="92" t="s">
        <v>499</v>
      </c>
      <c r="B194" s="36" t="s">
        <v>500</v>
      </c>
      <c r="C194" s="36" t="s">
        <v>0</v>
      </c>
      <c r="D194" s="93">
        <v>412351.4</v>
      </c>
      <c r="E194" s="93">
        <f>E195</f>
        <v>412351.4</v>
      </c>
      <c r="F194" s="93">
        <f t="shared" ref="F194:G195" si="87">F195</f>
        <v>412351.4</v>
      </c>
      <c r="G194" s="93">
        <f t="shared" si="87"/>
        <v>403261.30048999999</v>
      </c>
      <c r="H194" s="93">
        <f t="shared" si="61"/>
        <v>97.795545374648896</v>
      </c>
      <c r="I194" s="93">
        <f t="shared" si="62"/>
        <v>97.795545374648896</v>
      </c>
    </row>
    <row r="195" spans="1:9" ht="15.75">
      <c r="A195" s="92" t="s">
        <v>26</v>
      </c>
      <c r="B195" s="36" t="s">
        <v>500</v>
      </c>
      <c r="C195" s="36" t="s">
        <v>27</v>
      </c>
      <c r="D195" s="93">
        <v>412351.4</v>
      </c>
      <c r="E195" s="93">
        <f>E196</f>
        <v>412351.4</v>
      </c>
      <c r="F195" s="93">
        <f t="shared" si="87"/>
        <v>412351.4</v>
      </c>
      <c r="G195" s="93">
        <f t="shared" si="87"/>
        <v>403261.30048999999</v>
      </c>
      <c r="H195" s="93">
        <f t="shared" si="61"/>
        <v>97.795545374648896</v>
      </c>
      <c r="I195" s="93">
        <f t="shared" si="62"/>
        <v>97.795545374648896</v>
      </c>
    </row>
    <row r="196" spans="1:9" ht="15.75">
      <c r="A196" s="92" t="s">
        <v>28</v>
      </c>
      <c r="B196" s="36" t="s">
        <v>500</v>
      </c>
      <c r="C196" s="36" t="s">
        <v>29</v>
      </c>
      <c r="D196" s="93">
        <v>412351.4</v>
      </c>
      <c r="E196" s="93">
        <f>КВСР!H1224</f>
        <v>412351.4</v>
      </c>
      <c r="F196" s="93">
        <f>КВСР!I1224</f>
        <v>412351.4</v>
      </c>
      <c r="G196" s="93">
        <f>КВСР!J1224</f>
        <v>403261.30048999999</v>
      </c>
      <c r="H196" s="93">
        <f t="shared" si="61"/>
        <v>97.795545374648896</v>
      </c>
      <c r="I196" s="93">
        <f t="shared" si="62"/>
        <v>97.795545374648896</v>
      </c>
    </row>
    <row r="197" spans="1:9" ht="47.25">
      <c r="A197" s="92" t="s">
        <v>450</v>
      </c>
      <c r="B197" s="36" t="s">
        <v>465</v>
      </c>
      <c r="C197" s="36" t="s">
        <v>0</v>
      </c>
      <c r="D197" s="93">
        <v>2435</v>
      </c>
      <c r="E197" s="93">
        <f>E198</f>
        <v>2435.0166399999998</v>
      </c>
      <c r="F197" s="93">
        <f t="shared" ref="F197:G198" si="88">F198</f>
        <v>2435.0166399999998</v>
      </c>
      <c r="G197" s="93">
        <f t="shared" si="88"/>
        <v>2435.0166399999998</v>
      </c>
      <c r="H197" s="93">
        <f t="shared" si="61"/>
        <v>100.00068336755645</v>
      </c>
      <c r="I197" s="93">
        <f t="shared" si="62"/>
        <v>100</v>
      </c>
    </row>
    <row r="198" spans="1:9" ht="31.5">
      <c r="A198" s="92" t="s">
        <v>82</v>
      </c>
      <c r="B198" s="36" t="s">
        <v>465</v>
      </c>
      <c r="C198" s="36" t="s">
        <v>83</v>
      </c>
      <c r="D198" s="93">
        <v>2435</v>
      </c>
      <c r="E198" s="93">
        <f>E199</f>
        <v>2435.0166399999998</v>
      </c>
      <c r="F198" s="93">
        <f t="shared" si="88"/>
        <v>2435.0166399999998</v>
      </c>
      <c r="G198" s="93">
        <f t="shared" si="88"/>
        <v>2435.0166399999998</v>
      </c>
      <c r="H198" s="93">
        <f t="shared" si="61"/>
        <v>100.00068336755645</v>
      </c>
      <c r="I198" s="93">
        <f t="shared" si="62"/>
        <v>100</v>
      </c>
    </row>
    <row r="199" spans="1:9" ht="15.75">
      <c r="A199" s="92" t="s">
        <v>84</v>
      </c>
      <c r="B199" s="36" t="s">
        <v>465</v>
      </c>
      <c r="C199" s="36" t="s">
        <v>85</v>
      </c>
      <c r="D199" s="93">
        <v>2435</v>
      </c>
      <c r="E199" s="93">
        <f>КВСР!H1104</f>
        <v>2435.0166399999998</v>
      </c>
      <c r="F199" s="93">
        <f>КВСР!I1104</f>
        <v>2435.0166399999998</v>
      </c>
      <c r="G199" s="93">
        <f>КВСР!J1104</f>
        <v>2435.0166399999998</v>
      </c>
      <c r="H199" s="93">
        <f t="shared" si="61"/>
        <v>100.00068336755645</v>
      </c>
      <c r="I199" s="93">
        <f t="shared" si="62"/>
        <v>100</v>
      </c>
    </row>
    <row r="200" spans="1:9" ht="15.75">
      <c r="A200" s="85" t="s">
        <v>0</v>
      </c>
      <c r="B200" s="87" t="s">
        <v>0</v>
      </c>
      <c r="C200" s="88" t="s">
        <v>0</v>
      </c>
      <c r="D200" s="86" t="s">
        <v>0</v>
      </c>
      <c r="E200" s="86"/>
      <c r="F200" s="86"/>
      <c r="G200" s="86"/>
      <c r="H200" s="86"/>
      <c r="I200" s="86"/>
    </row>
    <row r="201" spans="1:9" ht="78.75">
      <c r="A201" s="85" t="s">
        <v>435</v>
      </c>
      <c r="B201" s="88" t="s">
        <v>436</v>
      </c>
      <c r="C201" s="88" t="s">
        <v>0</v>
      </c>
      <c r="D201" s="86">
        <v>2326610.2000000002</v>
      </c>
      <c r="E201" s="86">
        <f>E209+E212+E220+E223+E226+E232+E235+E240+E243+E248+E251+E254+E257+E260+E267+E202+E217</f>
        <v>2366075.2520599989</v>
      </c>
      <c r="F201" s="86">
        <f t="shared" ref="F201:G201" si="89">F209+F212+F220+F223+F226+F232+F235+F240+F243+F248+F251+F254+F257+F260+F267+F202+F217</f>
        <v>2365869.1175499987</v>
      </c>
      <c r="G201" s="86">
        <f t="shared" si="89"/>
        <v>2364147.5377399996</v>
      </c>
      <c r="H201" s="86">
        <f t="shared" ref="H201:H263" si="90">G201/D201*100</f>
        <v>101.6133917808836</v>
      </c>
      <c r="I201" s="86">
        <f t="shared" ref="I201:I263" si="91">G201/E201*100</f>
        <v>99.918526922661442</v>
      </c>
    </row>
    <row r="202" spans="1:9" ht="32.25" customHeight="1">
      <c r="A202" s="92" t="s">
        <v>1178</v>
      </c>
      <c r="B202" s="36" t="s">
        <v>1177</v>
      </c>
      <c r="C202" s="88"/>
      <c r="D202" s="86"/>
      <c r="E202" s="93">
        <f>E203+E205+E207</f>
        <v>14899.5</v>
      </c>
      <c r="F202" s="93">
        <f t="shared" ref="F202:G202" si="92">F203+F205+F207</f>
        <v>14899.5</v>
      </c>
      <c r="G202" s="93">
        <f t="shared" si="92"/>
        <v>14899.5</v>
      </c>
      <c r="H202" s="93">
        <v>0</v>
      </c>
      <c r="I202" s="93">
        <f t="shared" si="91"/>
        <v>100</v>
      </c>
    </row>
    <row r="203" spans="1:9" ht="31.5">
      <c r="A203" s="92" t="s">
        <v>64</v>
      </c>
      <c r="B203" s="36" t="s">
        <v>1177</v>
      </c>
      <c r="C203" s="36">
        <v>200</v>
      </c>
      <c r="D203" s="86"/>
      <c r="E203" s="93">
        <f>E204</f>
        <v>3270.2972300000001</v>
      </c>
      <c r="F203" s="93">
        <f t="shared" ref="F203:G203" si="93">F204</f>
        <v>3270.2972300000001</v>
      </c>
      <c r="G203" s="93">
        <f t="shared" si="93"/>
        <v>3270.2972300000001</v>
      </c>
      <c r="H203" s="93">
        <v>0</v>
      </c>
      <c r="I203" s="93">
        <f t="shared" si="91"/>
        <v>100</v>
      </c>
    </row>
    <row r="204" spans="1:9" ht="31.5">
      <c r="A204" s="92" t="s">
        <v>66</v>
      </c>
      <c r="B204" s="36" t="s">
        <v>1177</v>
      </c>
      <c r="C204" s="36">
        <v>240</v>
      </c>
      <c r="D204" s="86"/>
      <c r="E204" s="93">
        <f>КВСР!H1108</f>
        <v>3270.2972300000001</v>
      </c>
      <c r="F204" s="93">
        <f>КВСР!I1108</f>
        <v>3270.2972300000001</v>
      </c>
      <c r="G204" s="93">
        <f>КВСР!J1108</f>
        <v>3270.2972300000001</v>
      </c>
      <c r="H204" s="93">
        <v>0</v>
      </c>
      <c r="I204" s="93">
        <f t="shared" si="91"/>
        <v>100</v>
      </c>
    </row>
    <row r="205" spans="1:9" ht="15.75">
      <c r="A205" s="92" t="s">
        <v>26</v>
      </c>
      <c r="B205" s="36" t="s">
        <v>1177</v>
      </c>
      <c r="C205" s="36">
        <v>500</v>
      </c>
      <c r="D205" s="86"/>
      <c r="E205" s="93">
        <f>E206</f>
        <v>6702.6402699999999</v>
      </c>
      <c r="F205" s="93">
        <f t="shared" ref="F205:G205" si="94">F206</f>
        <v>6702.6402699999999</v>
      </c>
      <c r="G205" s="93">
        <f t="shared" si="94"/>
        <v>6702.6402699999999</v>
      </c>
      <c r="H205" s="93">
        <v>0</v>
      </c>
      <c r="I205" s="93">
        <f t="shared" si="91"/>
        <v>100</v>
      </c>
    </row>
    <row r="206" spans="1:9" ht="15.75">
      <c r="A206" s="92" t="s">
        <v>56</v>
      </c>
      <c r="B206" s="36" t="s">
        <v>1177</v>
      </c>
      <c r="C206" s="36">
        <v>520</v>
      </c>
      <c r="D206" s="86"/>
      <c r="E206" s="93">
        <f>КВСР!H1110</f>
        <v>6702.6402699999999</v>
      </c>
      <c r="F206" s="93">
        <f>КВСР!I1110</f>
        <v>6702.6402699999999</v>
      </c>
      <c r="G206" s="93">
        <f>КВСР!J1110</f>
        <v>6702.6402699999999</v>
      </c>
      <c r="H206" s="93">
        <v>0</v>
      </c>
      <c r="I206" s="93">
        <f t="shared" si="91"/>
        <v>100</v>
      </c>
    </row>
    <row r="207" spans="1:9" ht="31.5">
      <c r="A207" s="92" t="s">
        <v>82</v>
      </c>
      <c r="B207" s="36" t="s">
        <v>1177</v>
      </c>
      <c r="C207" s="36">
        <v>600</v>
      </c>
      <c r="D207" s="86"/>
      <c r="E207" s="93">
        <f>E208</f>
        <v>4926.5625</v>
      </c>
      <c r="F207" s="93">
        <f t="shared" ref="F207:G207" si="95">F208</f>
        <v>4926.5625</v>
      </c>
      <c r="G207" s="93">
        <f t="shared" si="95"/>
        <v>4926.5625</v>
      </c>
      <c r="H207" s="93">
        <v>0</v>
      </c>
      <c r="I207" s="93">
        <f t="shared" si="91"/>
        <v>100</v>
      </c>
    </row>
    <row r="208" spans="1:9" ht="15.75">
      <c r="A208" s="92" t="s">
        <v>272</v>
      </c>
      <c r="B208" s="36" t="s">
        <v>1177</v>
      </c>
      <c r="C208" s="36">
        <v>610</v>
      </c>
      <c r="D208" s="86"/>
      <c r="E208" s="93">
        <f>КВСР!H1112</f>
        <v>4926.5625</v>
      </c>
      <c r="F208" s="93">
        <f>КВСР!I1112</f>
        <v>4926.5625</v>
      </c>
      <c r="G208" s="93">
        <f>КВСР!J1112</f>
        <v>4926.5625</v>
      </c>
      <c r="H208" s="93">
        <v>0</v>
      </c>
      <c r="I208" s="93">
        <f t="shared" si="91"/>
        <v>100</v>
      </c>
    </row>
    <row r="209" spans="1:9" ht="47.25">
      <c r="A209" s="92" t="s">
        <v>501</v>
      </c>
      <c r="B209" s="36" t="s">
        <v>502</v>
      </c>
      <c r="C209" s="36" t="s">
        <v>0</v>
      </c>
      <c r="D209" s="93">
        <v>88281.2</v>
      </c>
      <c r="E209" s="93">
        <f>E210</f>
        <v>88281.2</v>
      </c>
      <c r="F209" s="93">
        <f t="shared" ref="F209:G210" si="96">F210</f>
        <v>88281.198999999993</v>
      </c>
      <c r="G209" s="93">
        <f t="shared" si="96"/>
        <v>88281.198999999993</v>
      </c>
      <c r="H209" s="93">
        <f t="shared" si="90"/>
        <v>99.999998867255997</v>
      </c>
      <c r="I209" s="93">
        <f t="shared" si="91"/>
        <v>99.999998867255997</v>
      </c>
    </row>
    <row r="210" spans="1:9" ht="15.75">
      <c r="A210" s="92" t="s">
        <v>26</v>
      </c>
      <c r="B210" s="36" t="s">
        <v>502</v>
      </c>
      <c r="C210" s="36" t="s">
        <v>27</v>
      </c>
      <c r="D210" s="93">
        <v>88281.2</v>
      </c>
      <c r="E210" s="93">
        <f>E211</f>
        <v>88281.2</v>
      </c>
      <c r="F210" s="93">
        <f t="shared" si="96"/>
        <v>88281.198999999993</v>
      </c>
      <c r="G210" s="93">
        <f t="shared" si="96"/>
        <v>88281.198999999993</v>
      </c>
      <c r="H210" s="93">
        <f t="shared" si="90"/>
        <v>99.999998867255997</v>
      </c>
      <c r="I210" s="93">
        <f t="shared" si="91"/>
        <v>99.999998867255997</v>
      </c>
    </row>
    <row r="211" spans="1:9" ht="15.75">
      <c r="A211" s="92" t="s">
        <v>28</v>
      </c>
      <c r="B211" s="36" t="s">
        <v>502</v>
      </c>
      <c r="C211" s="36" t="s">
        <v>29</v>
      </c>
      <c r="D211" s="93">
        <v>88281.2</v>
      </c>
      <c r="E211" s="93">
        <f>КВСР!H1228</f>
        <v>88281.2</v>
      </c>
      <c r="F211" s="93">
        <f>КВСР!I1228</f>
        <v>88281.198999999993</v>
      </c>
      <c r="G211" s="93">
        <f>КВСР!J1228</f>
        <v>88281.198999999993</v>
      </c>
      <c r="H211" s="93">
        <f t="shared" si="90"/>
        <v>99.999998867255997</v>
      </c>
      <c r="I211" s="93">
        <f t="shared" si="91"/>
        <v>99.999998867255997</v>
      </c>
    </row>
    <row r="212" spans="1:9" ht="31.5">
      <c r="A212" s="92" t="s">
        <v>503</v>
      </c>
      <c r="B212" s="36" t="s">
        <v>504</v>
      </c>
      <c r="C212" s="36" t="s">
        <v>0</v>
      </c>
      <c r="D212" s="93">
        <v>8494.4</v>
      </c>
      <c r="E212" s="93">
        <f>E213+E215</f>
        <v>9074.1</v>
      </c>
      <c r="F212" s="93">
        <f t="shared" ref="F212:G212" si="97">F213+F215</f>
        <v>9071.8664900000003</v>
      </c>
      <c r="G212" s="93">
        <f t="shared" si="97"/>
        <v>9071.8664900000003</v>
      </c>
      <c r="H212" s="93">
        <f t="shared" si="90"/>
        <v>106.79820222734979</v>
      </c>
      <c r="I212" s="93">
        <f t="shared" si="91"/>
        <v>99.975385878489334</v>
      </c>
    </row>
    <row r="213" spans="1:9" ht="31.5">
      <c r="A213" s="92" t="s">
        <v>64</v>
      </c>
      <c r="B213" s="36" t="s">
        <v>504</v>
      </c>
      <c r="C213" s="36" t="s">
        <v>65</v>
      </c>
      <c r="D213" s="93">
        <v>122.6</v>
      </c>
      <c r="E213" s="93">
        <f>E214</f>
        <v>11.5</v>
      </c>
      <c r="F213" s="93">
        <f t="shared" ref="F213:G213" si="98">F214</f>
        <v>9.2664899999999992</v>
      </c>
      <c r="G213" s="93">
        <f t="shared" si="98"/>
        <v>9.2664899999999992</v>
      </c>
      <c r="H213" s="93">
        <f t="shared" si="90"/>
        <v>7.5583115823817284</v>
      </c>
      <c r="I213" s="93">
        <f t="shared" si="91"/>
        <v>80.578173913043472</v>
      </c>
    </row>
    <row r="214" spans="1:9" ht="31.5">
      <c r="A214" s="92" t="s">
        <v>66</v>
      </c>
      <c r="B214" s="36" t="s">
        <v>504</v>
      </c>
      <c r="C214" s="36" t="s">
        <v>67</v>
      </c>
      <c r="D214" s="93">
        <v>122.6</v>
      </c>
      <c r="E214" s="93">
        <f>КВСР!H1231</f>
        <v>11.5</v>
      </c>
      <c r="F214" s="93">
        <f>КВСР!I1231</f>
        <v>9.2664899999999992</v>
      </c>
      <c r="G214" s="93">
        <f>КВСР!J1231</f>
        <v>9.2664899999999992</v>
      </c>
      <c r="H214" s="93">
        <f t="shared" si="90"/>
        <v>7.5583115823817284</v>
      </c>
      <c r="I214" s="93">
        <f t="shared" si="91"/>
        <v>80.578173913043472</v>
      </c>
    </row>
    <row r="215" spans="1:9" ht="15.75">
      <c r="A215" s="92" t="s">
        <v>68</v>
      </c>
      <c r="B215" s="36" t="s">
        <v>504</v>
      </c>
      <c r="C215" s="36" t="s">
        <v>69</v>
      </c>
      <c r="D215" s="93">
        <v>8371.7999999999993</v>
      </c>
      <c r="E215" s="93">
        <f>E216</f>
        <v>9062.6</v>
      </c>
      <c r="F215" s="93">
        <f t="shared" ref="F215:G215" si="99">F216</f>
        <v>9062.6</v>
      </c>
      <c r="G215" s="93">
        <f t="shared" si="99"/>
        <v>9062.6</v>
      </c>
      <c r="H215" s="93">
        <f t="shared" si="90"/>
        <v>108.2515110251081</v>
      </c>
      <c r="I215" s="93">
        <f t="shared" si="91"/>
        <v>100</v>
      </c>
    </row>
    <row r="216" spans="1:9" ht="15.75">
      <c r="A216" s="92" t="s">
        <v>505</v>
      </c>
      <c r="B216" s="36" t="s">
        <v>504</v>
      </c>
      <c r="C216" s="36" t="s">
        <v>506</v>
      </c>
      <c r="D216" s="93">
        <v>8371.7999999999993</v>
      </c>
      <c r="E216" s="93">
        <f>КВСР!H1233</f>
        <v>9062.6</v>
      </c>
      <c r="F216" s="93">
        <f>КВСР!I1233</f>
        <v>9062.6</v>
      </c>
      <c r="G216" s="93">
        <f>КВСР!J1233</f>
        <v>9062.6</v>
      </c>
      <c r="H216" s="93">
        <f t="shared" si="90"/>
        <v>108.2515110251081</v>
      </c>
      <c r="I216" s="93">
        <f t="shared" si="91"/>
        <v>100</v>
      </c>
    </row>
    <row r="217" spans="1:9" ht="36" customHeight="1">
      <c r="A217" s="92" t="s">
        <v>1180</v>
      </c>
      <c r="B217" s="36" t="s">
        <v>1179</v>
      </c>
      <c r="C217" s="36"/>
      <c r="D217" s="93"/>
      <c r="E217" s="93">
        <f>E218</f>
        <v>27340.909</v>
      </c>
      <c r="F217" s="93">
        <f t="shared" ref="F217:G218" si="100">F218</f>
        <v>27340.909</v>
      </c>
      <c r="G217" s="93">
        <f t="shared" si="100"/>
        <v>27340.909</v>
      </c>
      <c r="H217" s="93">
        <v>0</v>
      </c>
      <c r="I217" s="93">
        <f t="shared" si="91"/>
        <v>100</v>
      </c>
    </row>
    <row r="218" spans="1:9" ht="31.5">
      <c r="A218" s="92" t="s">
        <v>64</v>
      </c>
      <c r="B218" s="36" t="s">
        <v>1179</v>
      </c>
      <c r="C218" s="36">
        <v>200</v>
      </c>
      <c r="D218" s="93"/>
      <c r="E218" s="93">
        <f>E219</f>
        <v>27340.909</v>
      </c>
      <c r="F218" s="93">
        <f t="shared" si="100"/>
        <v>27340.909</v>
      </c>
      <c r="G218" s="93">
        <f t="shared" si="100"/>
        <v>27340.909</v>
      </c>
      <c r="H218" s="93">
        <v>0</v>
      </c>
      <c r="I218" s="93">
        <f t="shared" si="91"/>
        <v>100</v>
      </c>
    </row>
    <row r="219" spans="1:9" ht="31.5">
      <c r="A219" s="92" t="s">
        <v>66</v>
      </c>
      <c r="B219" s="36" t="s">
        <v>1179</v>
      </c>
      <c r="C219" s="36">
        <v>240</v>
      </c>
      <c r="D219" s="93"/>
      <c r="E219" s="93">
        <f>КВСР!H1115</f>
        <v>27340.909</v>
      </c>
      <c r="F219" s="93">
        <f>КВСР!I1115</f>
        <v>27340.909</v>
      </c>
      <c r="G219" s="93">
        <f>КВСР!J1115</f>
        <v>27340.909</v>
      </c>
      <c r="H219" s="93">
        <v>0</v>
      </c>
      <c r="I219" s="93">
        <f t="shared" si="91"/>
        <v>100</v>
      </c>
    </row>
    <row r="220" spans="1:9" ht="31.5">
      <c r="A220" s="92" t="s">
        <v>76</v>
      </c>
      <c r="B220" s="36" t="s">
        <v>437</v>
      </c>
      <c r="C220" s="36" t="s">
        <v>0</v>
      </c>
      <c r="D220" s="93">
        <v>1513046.8</v>
      </c>
      <c r="E220" s="93">
        <f>E221</f>
        <v>1523915.8180499999</v>
      </c>
      <c r="F220" s="93">
        <f t="shared" ref="F220:G221" si="101">F221</f>
        <v>1523915.8180499999</v>
      </c>
      <c r="G220" s="93">
        <f t="shared" si="101"/>
        <v>1523915.81804</v>
      </c>
      <c r="H220" s="93">
        <f t="shared" si="90"/>
        <v>100.71835306350074</v>
      </c>
      <c r="I220" s="93">
        <f t="shared" si="91"/>
        <v>99.9999999993438</v>
      </c>
    </row>
    <row r="221" spans="1:9" ht="31.5">
      <c r="A221" s="92" t="s">
        <v>82</v>
      </c>
      <c r="B221" s="36" t="s">
        <v>437</v>
      </c>
      <c r="C221" s="36" t="s">
        <v>83</v>
      </c>
      <c r="D221" s="93">
        <v>1513046.8</v>
      </c>
      <c r="E221" s="93">
        <f>E222</f>
        <v>1523915.8180499999</v>
      </c>
      <c r="F221" s="93">
        <f t="shared" si="101"/>
        <v>1523915.8180499999</v>
      </c>
      <c r="G221" s="93">
        <f t="shared" si="101"/>
        <v>1523915.81804</v>
      </c>
      <c r="H221" s="93">
        <f t="shared" si="90"/>
        <v>100.71835306350074</v>
      </c>
      <c r="I221" s="93">
        <f t="shared" si="91"/>
        <v>99.9999999993438</v>
      </c>
    </row>
    <row r="222" spans="1:9" ht="15.75">
      <c r="A222" s="92" t="s">
        <v>272</v>
      </c>
      <c r="B222" s="36" t="s">
        <v>437</v>
      </c>
      <c r="C222" s="36" t="s">
        <v>273</v>
      </c>
      <c r="D222" s="93">
        <v>1513046.8</v>
      </c>
      <c r="E222" s="93">
        <f>КВСР!H1010</f>
        <v>1523915.8180499999</v>
      </c>
      <c r="F222" s="93">
        <f>КВСР!I1010</f>
        <v>1523915.8180499999</v>
      </c>
      <c r="G222" s="93">
        <f>КВСР!J1010</f>
        <v>1523915.81804</v>
      </c>
      <c r="H222" s="93">
        <f t="shared" si="90"/>
        <v>100.71835306350074</v>
      </c>
      <c r="I222" s="93">
        <f t="shared" si="91"/>
        <v>99.9999999993438</v>
      </c>
    </row>
    <row r="223" spans="1:9" ht="78.75">
      <c r="A223" s="92" t="s">
        <v>1258</v>
      </c>
      <c r="B223" s="36" t="s">
        <v>466</v>
      </c>
      <c r="C223" s="36" t="s">
        <v>0</v>
      </c>
      <c r="D223" s="93">
        <v>9124</v>
      </c>
      <c r="E223" s="93">
        <f>E224</f>
        <v>0</v>
      </c>
      <c r="F223" s="93">
        <f t="shared" ref="F223:G224" si="102">F224</f>
        <v>0</v>
      </c>
      <c r="G223" s="93">
        <f t="shared" si="102"/>
        <v>0</v>
      </c>
      <c r="H223" s="93">
        <f t="shared" si="90"/>
        <v>0</v>
      </c>
      <c r="I223" s="93">
        <v>0</v>
      </c>
    </row>
    <row r="224" spans="1:9" ht="15.75">
      <c r="A224" s="92" t="s">
        <v>72</v>
      </c>
      <c r="B224" s="36" t="s">
        <v>466</v>
      </c>
      <c r="C224" s="36" t="s">
        <v>73</v>
      </c>
      <c r="D224" s="93">
        <v>9124</v>
      </c>
      <c r="E224" s="93">
        <f>E225</f>
        <v>0</v>
      </c>
      <c r="F224" s="93">
        <f t="shared" si="102"/>
        <v>0</v>
      </c>
      <c r="G224" s="93">
        <f t="shared" si="102"/>
        <v>0</v>
      </c>
      <c r="H224" s="93">
        <f t="shared" si="90"/>
        <v>0</v>
      </c>
      <c r="I224" s="93">
        <v>0</v>
      </c>
    </row>
    <row r="225" spans="1:9" ht="15.75">
      <c r="A225" s="92" t="s">
        <v>381</v>
      </c>
      <c r="B225" s="36" t="s">
        <v>466</v>
      </c>
      <c r="C225" s="36" t="s">
        <v>382</v>
      </c>
      <c r="D225" s="93">
        <v>9124</v>
      </c>
      <c r="E225" s="93">
        <v>0</v>
      </c>
      <c r="F225" s="93">
        <v>0</v>
      </c>
      <c r="G225" s="93">
        <v>0</v>
      </c>
      <c r="H225" s="93">
        <f t="shared" si="90"/>
        <v>0</v>
      </c>
      <c r="I225" s="93">
        <v>0</v>
      </c>
    </row>
    <row r="226" spans="1:9" ht="15.75">
      <c r="A226" s="92" t="s">
        <v>463</v>
      </c>
      <c r="B226" s="36" t="s">
        <v>467</v>
      </c>
      <c r="C226" s="36" t="s">
        <v>0</v>
      </c>
      <c r="D226" s="93">
        <v>17592</v>
      </c>
      <c r="E226" s="93">
        <f>E227+E229</f>
        <v>12492</v>
      </c>
      <c r="F226" s="93">
        <f t="shared" ref="F226:G226" si="103">F227+F229</f>
        <v>12492</v>
      </c>
      <c r="G226" s="93">
        <f t="shared" si="103"/>
        <v>12415.822970000001</v>
      </c>
      <c r="H226" s="93">
        <f t="shared" si="90"/>
        <v>70.576528933606184</v>
      </c>
      <c r="I226" s="93">
        <f t="shared" si="91"/>
        <v>99.390193483829663</v>
      </c>
    </row>
    <row r="227" spans="1:9" ht="31.5">
      <c r="A227" s="92" t="s">
        <v>64</v>
      </c>
      <c r="B227" s="36" t="s">
        <v>467</v>
      </c>
      <c r="C227" s="36" t="s">
        <v>65</v>
      </c>
      <c r="D227" s="93">
        <v>6372</v>
      </c>
      <c r="E227" s="93">
        <f>E228</f>
        <v>6372</v>
      </c>
      <c r="F227" s="93">
        <f t="shared" ref="F227:G227" si="104">F228</f>
        <v>6372</v>
      </c>
      <c r="G227" s="93">
        <f t="shared" si="104"/>
        <v>6295.8229700000002</v>
      </c>
      <c r="H227" s="93">
        <f t="shared" si="90"/>
        <v>98.804503609541754</v>
      </c>
      <c r="I227" s="93">
        <f t="shared" si="91"/>
        <v>98.804503609541754</v>
      </c>
    </row>
    <row r="228" spans="1:9" ht="31.5">
      <c r="A228" s="92" t="s">
        <v>66</v>
      </c>
      <c r="B228" s="36" t="s">
        <v>467</v>
      </c>
      <c r="C228" s="36" t="s">
        <v>67</v>
      </c>
      <c r="D228" s="93">
        <v>6372</v>
      </c>
      <c r="E228" s="93">
        <f>КВСР!H1121</f>
        <v>6372</v>
      </c>
      <c r="F228" s="93">
        <f>КВСР!I1121</f>
        <v>6372</v>
      </c>
      <c r="G228" s="93">
        <f>КВСР!J1121</f>
        <v>6295.8229700000002</v>
      </c>
      <c r="H228" s="93">
        <f t="shared" si="90"/>
        <v>98.804503609541754</v>
      </c>
      <c r="I228" s="93">
        <f t="shared" si="91"/>
        <v>98.804503609541754</v>
      </c>
    </row>
    <row r="229" spans="1:9" ht="31.5">
      <c r="A229" s="92" t="s">
        <v>82</v>
      </c>
      <c r="B229" s="36" t="s">
        <v>467</v>
      </c>
      <c r="C229" s="36" t="s">
        <v>83</v>
      </c>
      <c r="D229" s="93">
        <v>11220</v>
      </c>
      <c r="E229" s="93">
        <f>E230+E231</f>
        <v>6120</v>
      </c>
      <c r="F229" s="93">
        <f t="shared" ref="F229:G229" si="105">F230+F231</f>
        <v>6120</v>
      </c>
      <c r="G229" s="93">
        <f t="shared" si="105"/>
        <v>6120</v>
      </c>
      <c r="H229" s="93">
        <f t="shared" si="90"/>
        <v>54.54545454545454</v>
      </c>
      <c r="I229" s="93">
        <f t="shared" si="91"/>
        <v>100</v>
      </c>
    </row>
    <row r="230" spans="1:9" ht="15.75">
      <c r="A230" s="92" t="s">
        <v>272</v>
      </c>
      <c r="B230" s="36" t="s">
        <v>467</v>
      </c>
      <c r="C230" s="36" t="s">
        <v>273</v>
      </c>
      <c r="D230" s="93">
        <v>1500</v>
      </c>
      <c r="E230" s="93">
        <f>КВСР!H1123</f>
        <v>1620</v>
      </c>
      <c r="F230" s="93">
        <f>КВСР!I1123</f>
        <v>1620</v>
      </c>
      <c r="G230" s="93">
        <f>КВСР!J1123</f>
        <v>1620</v>
      </c>
      <c r="H230" s="93">
        <f t="shared" si="90"/>
        <v>108</v>
      </c>
      <c r="I230" s="93">
        <f t="shared" si="91"/>
        <v>100</v>
      </c>
    </row>
    <row r="231" spans="1:9" ht="15.75">
      <c r="A231" s="92" t="s">
        <v>84</v>
      </c>
      <c r="B231" s="36" t="s">
        <v>467</v>
      </c>
      <c r="C231" s="36" t="s">
        <v>85</v>
      </c>
      <c r="D231" s="93">
        <v>9720</v>
      </c>
      <c r="E231" s="93">
        <f>КВСР!H1124</f>
        <v>4500</v>
      </c>
      <c r="F231" s="93">
        <f>КВСР!I1124</f>
        <v>4500</v>
      </c>
      <c r="G231" s="93">
        <f>КВСР!J1124</f>
        <v>4500</v>
      </c>
      <c r="H231" s="93">
        <f t="shared" si="90"/>
        <v>46.296296296296298</v>
      </c>
      <c r="I231" s="93">
        <f t="shared" si="91"/>
        <v>100</v>
      </c>
    </row>
    <row r="232" spans="1:9" ht="78.75">
      <c r="A232" s="92" t="s">
        <v>468</v>
      </c>
      <c r="B232" s="36" t="s">
        <v>469</v>
      </c>
      <c r="C232" s="36" t="s">
        <v>0</v>
      </c>
      <c r="D232" s="93">
        <v>2022</v>
      </c>
      <c r="E232" s="93">
        <f>E233</f>
        <v>2021.9880000000001</v>
      </c>
      <c r="F232" s="93">
        <f t="shared" ref="F232:G233" si="106">F233</f>
        <v>2021.9880000000001</v>
      </c>
      <c r="G232" s="93">
        <f t="shared" si="106"/>
        <v>2021.9880000000001</v>
      </c>
      <c r="H232" s="93">
        <f t="shared" si="90"/>
        <v>99.999406528189922</v>
      </c>
      <c r="I232" s="93">
        <f t="shared" si="91"/>
        <v>100</v>
      </c>
    </row>
    <row r="233" spans="1:9" ht="31.5">
      <c r="A233" s="92" t="s">
        <v>64</v>
      </c>
      <c r="B233" s="36" t="s">
        <v>469</v>
      </c>
      <c r="C233" s="36" t="s">
        <v>65</v>
      </c>
      <c r="D233" s="93">
        <v>2022</v>
      </c>
      <c r="E233" s="93">
        <f>E234</f>
        <v>2021.9880000000001</v>
      </c>
      <c r="F233" s="93">
        <f t="shared" si="106"/>
        <v>2021.9880000000001</v>
      </c>
      <c r="G233" s="93">
        <f t="shared" si="106"/>
        <v>2021.9880000000001</v>
      </c>
      <c r="H233" s="93">
        <f t="shared" si="90"/>
        <v>99.999406528189922</v>
      </c>
      <c r="I233" s="93">
        <f t="shared" si="91"/>
        <v>100</v>
      </c>
    </row>
    <row r="234" spans="1:9" ht="31.5">
      <c r="A234" s="92" t="s">
        <v>66</v>
      </c>
      <c r="B234" s="36" t="s">
        <v>469</v>
      </c>
      <c r="C234" s="36" t="s">
        <v>67</v>
      </c>
      <c r="D234" s="93">
        <v>2022</v>
      </c>
      <c r="E234" s="93">
        <f>КВСР!H1127</f>
        <v>2021.9880000000001</v>
      </c>
      <c r="F234" s="93">
        <f>КВСР!I1127</f>
        <v>2021.9880000000001</v>
      </c>
      <c r="G234" s="93">
        <f>КВСР!J1127</f>
        <v>2021.9880000000001</v>
      </c>
      <c r="H234" s="93">
        <f t="shared" si="90"/>
        <v>99.999406528189922</v>
      </c>
      <c r="I234" s="93">
        <f t="shared" si="91"/>
        <v>100</v>
      </c>
    </row>
    <row r="235" spans="1:9" ht="15.75">
      <c r="A235" s="92" t="s">
        <v>507</v>
      </c>
      <c r="B235" s="36" t="s">
        <v>508</v>
      </c>
      <c r="C235" s="36" t="s">
        <v>0</v>
      </c>
      <c r="D235" s="93">
        <v>134530</v>
      </c>
      <c r="E235" s="93">
        <f>E236+E238</f>
        <v>134530</v>
      </c>
      <c r="F235" s="93">
        <f t="shared" ref="F235:G235" si="107">F236+F238</f>
        <v>134530</v>
      </c>
      <c r="G235" s="93">
        <f t="shared" si="107"/>
        <v>133937.60061999998</v>
      </c>
      <c r="H235" s="93">
        <f t="shared" si="90"/>
        <v>99.559652583066963</v>
      </c>
      <c r="I235" s="93">
        <f t="shared" si="91"/>
        <v>99.559652583066963</v>
      </c>
    </row>
    <row r="236" spans="1:9" ht="31.5">
      <c r="A236" s="92" t="s">
        <v>64</v>
      </c>
      <c r="B236" s="36" t="s">
        <v>508</v>
      </c>
      <c r="C236" s="36" t="s">
        <v>65</v>
      </c>
      <c r="D236" s="93">
        <v>640.20000000000005</v>
      </c>
      <c r="E236" s="93">
        <f>E237</f>
        <v>640.20000000000005</v>
      </c>
      <c r="F236" s="93">
        <f t="shared" ref="F236:G236" si="108">F237</f>
        <v>640.20000000000005</v>
      </c>
      <c r="G236" s="93">
        <f t="shared" si="108"/>
        <v>638.39588000000003</v>
      </c>
      <c r="H236" s="93">
        <f t="shared" si="90"/>
        <v>99.718194314276786</v>
      </c>
      <c r="I236" s="93">
        <f t="shared" si="91"/>
        <v>99.718194314276786</v>
      </c>
    </row>
    <row r="237" spans="1:9" ht="31.5">
      <c r="A237" s="92" t="s">
        <v>66</v>
      </c>
      <c r="B237" s="36" t="s">
        <v>508</v>
      </c>
      <c r="C237" s="36" t="s">
        <v>67</v>
      </c>
      <c r="D237" s="93">
        <v>640.20000000000005</v>
      </c>
      <c r="E237" s="93">
        <f>КВСР!H1236</f>
        <v>640.20000000000005</v>
      </c>
      <c r="F237" s="93">
        <f>КВСР!I1236</f>
        <v>640.20000000000005</v>
      </c>
      <c r="G237" s="93">
        <f>КВСР!J1236</f>
        <v>638.39588000000003</v>
      </c>
      <c r="H237" s="93">
        <f t="shared" si="90"/>
        <v>99.718194314276786</v>
      </c>
      <c r="I237" s="93">
        <f t="shared" si="91"/>
        <v>99.718194314276786</v>
      </c>
    </row>
    <row r="238" spans="1:9" ht="15.75">
      <c r="A238" s="92" t="s">
        <v>68</v>
      </c>
      <c r="B238" s="36" t="s">
        <v>508</v>
      </c>
      <c r="C238" s="36" t="s">
        <v>69</v>
      </c>
      <c r="D238" s="93">
        <v>133889.79999999999</v>
      </c>
      <c r="E238" s="93">
        <f>E239</f>
        <v>133889.79999999999</v>
      </c>
      <c r="F238" s="93">
        <f t="shared" ref="F238:G238" si="109">F239</f>
        <v>133889.79999999999</v>
      </c>
      <c r="G238" s="93">
        <f t="shared" si="109"/>
        <v>133299.20473999999</v>
      </c>
      <c r="H238" s="93">
        <f t="shared" si="90"/>
        <v>99.558894508767665</v>
      </c>
      <c r="I238" s="93">
        <f t="shared" si="91"/>
        <v>99.558894508767665</v>
      </c>
    </row>
    <row r="239" spans="1:9" ht="15.75">
      <c r="A239" s="92" t="s">
        <v>505</v>
      </c>
      <c r="B239" s="36" t="s">
        <v>508</v>
      </c>
      <c r="C239" s="36" t="s">
        <v>506</v>
      </c>
      <c r="D239" s="93">
        <v>133889.79999999999</v>
      </c>
      <c r="E239" s="93">
        <f>КВСР!H1238</f>
        <v>133889.79999999999</v>
      </c>
      <c r="F239" s="93">
        <f>КВСР!I1238</f>
        <v>133889.79999999999</v>
      </c>
      <c r="G239" s="93">
        <f>КВСР!J1238</f>
        <v>133299.20473999999</v>
      </c>
      <c r="H239" s="93">
        <f t="shared" si="90"/>
        <v>99.558894508767665</v>
      </c>
      <c r="I239" s="93">
        <f t="shared" si="91"/>
        <v>99.558894508767665</v>
      </c>
    </row>
    <row r="240" spans="1:9" ht="15.75">
      <c r="A240" s="92" t="s">
        <v>509</v>
      </c>
      <c r="B240" s="36" t="s">
        <v>510</v>
      </c>
      <c r="C240" s="36" t="s">
        <v>0</v>
      </c>
      <c r="D240" s="93">
        <v>181843</v>
      </c>
      <c r="E240" s="93">
        <f>E241</f>
        <v>181843</v>
      </c>
      <c r="F240" s="93">
        <f t="shared" ref="F240:G241" si="110">F241</f>
        <v>181843</v>
      </c>
      <c r="G240" s="93">
        <f t="shared" si="110"/>
        <v>181843</v>
      </c>
      <c r="H240" s="93">
        <f t="shared" si="90"/>
        <v>100</v>
      </c>
      <c r="I240" s="93">
        <f t="shared" si="91"/>
        <v>100</v>
      </c>
    </row>
    <row r="241" spans="1:9" ht="31.5">
      <c r="A241" s="92" t="s">
        <v>64</v>
      </c>
      <c r="B241" s="36" t="s">
        <v>510</v>
      </c>
      <c r="C241" s="36" t="s">
        <v>65</v>
      </c>
      <c r="D241" s="93">
        <v>181843</v>
      </c>
      <c r="E241" s="93">
        <f>E242</f>
        <v>181843</v>
      </c>
      <c r="F241" s="93">
        <f t="shared" si="110"/>
        <v>181843</v>
      </c>
      <c r="G241" s="93">
        <f t="shared" si="110"/>
        <v>181843</v>
      </c>
      <c r="H241" s="93">
        <f t="shared" si="90"/>
        <v>100</v>
      </c>
      <c r="I241" s="93">
        <f t="shared" si="91"/>
        <v>100</v>
      </c>
    </row>
    <row r="242" spans="1:9" ht="31.5">
      <c r="A242" s="92" t="s">
        <v>66</v>
      </c>
      <c r="B242" s="36" t="s">
        <v>510</v>
      </c>
      <c r="C242" s="36" t="s">
        <v>67</v>
      </c>
      <c r="D242" s="93">
        <v>181843</v>
      </c>
      <c r="E242" s="93">
        <f>КВСР!H1241</f>
        <v>181843</v>
      </c>
      <c r="F242" s="93">
        <f>КВСР!I1241</f>
        <v>181843</v>
      </c>
      <c r="G242" s="93">
        <f>КВСР!J1241</f>
        <v>181843</v>
      </c>
      <c r="H242" s="93">
        <f t="shared" si="90"/>
        <v>100</v>
      </c>
      <c r="I242" s="93">
        <f t="shared" si="91"/>
        <v>100</v>
      </c>
    </row>
    <row r="243" spans="1:9" ht="15.75">
      <c r="A243" s="92" t="s">
        <v>511</v>
      </c>
      <c r="B243" s="36" t="s">
        <v>512</v>
      </c>
      <c r="C243" s="36" t="s">
        <v>0</v>
      </c>
      <c r="D243" s="93">
        <v>155273.70000000001</v>
      </c>
      <c r="E243" s="93">
        <f>E244+E246</f>
        <v>155273.69999999998</v>
      </c>
      <c r="F243" s="93">
        <f t="shared" ref="F243:G243" si="111">F244+F246</f>
        <v>155069.79999999999</v>
      </c>
      <c r="G243" s="93">
        <f t="shared" si="111"/>
        <v>155054.60323000001</v>
      </c>
      <c r="H243" s="93">
        <f t="shared" si="90"/>
        <v>99.858896406796518</v>
      </c>
      <c r="I243" s="93">
        <f t="shared" si="91"/>
        <v>99.858896406796532</v>
      </c>
    </row>
    <row r="244" spans="1:9" ht="31.5">
      <c r="A244" s="92" t="s">
        <v>64</v>
      </c>
      <c r="B244" s="36" t="s">
        <v>512</v>
      </c>
      <c r="C244" s="36" t="s">
        <v>65</v>
      </c>
      <c r="D244" s="93">
        <v>981.8</v>
      </c>
      <c r="E244" s="93">
        <f>E245</f>
        <v>981.8</v>
      </c>
      <c r="F244" s="93">
        <f t="shared" ref="F244:G244" si="112">F245</f>
        <v>976.8</v>
      </c>
      <c r="G244" s="93">
        <f t="shared" si="112"/>
        <v>968.89045999999996</v>
      </c>
      <c r="H244" s="93">
        <f t="shared" si="90"/>
        <v>98.685115094723969</v>
      </c>
      <c r="I244" s="93">
        <f t="shared" si="91"/>
        <v>98.685115094723969</v>
      </c>
    </row>
    <row r="245" spans="1:9" ht="31.5">
      <c r="A245" s="92" t="s">
        <v>66</v>
      </c>
      <c r="B245" s="36" t="s">
        <v>512</v>
      </c>
      <c r="C245" s="36" t="s">
        <v>67</v>
      </c>
      <c r="D245" s="93">
        <v>981.8</v>
      </c>
      <c r="E245" s="93">
        <f>КВСР!H1244</f>
        <v>981.8</v>
      </c>
      <c r="F245" s="93">
        <f>КВСР!I1244</f>
        <v>976.8</v>
      </c>
      <c r="G245" s="93">
        <f>КВСР!J1244</f>
        <v>968.89045999999996</v>
      </c>
      <c r="H245" s="93">
        <f t="shared" si="90"/>
        <v>98.685115094723969</v>
      </c>
      <c r="I245" s="93">
        <f t="shared" si="91"/>
        <v>98.685115094723969</v>
      </c>
    </row>
    <row r="246" spans="1:9" ht="15.75">
      <c r="A246" s="92" t="s">
        <v>68</v>
      </c>
      <c r="B246" s="36" t="s">
        <v>512</v>
      </c>
      <c r="C246" s="36" t="s">
        <v>69</v>
      </c>
      <c r="D246" s="93">
        <v>154291.9</v>
      </c>
      <c r="E246" s="93">
        <f>E247</f>
        <v>154291.9</v>
      </c>
      <c r="F246" s="93">
        <f t="shared" ref="F246:G246" si="113">F247</f>
        <v>154093</v>
      </c>
      <c r="G246" s="93">
        <f t="shared" si="113"/>
        <v>154085.71277000001</v>
      </c>
      <c r="H246" s="93">
        <f t="shared" si="90"/>
        <v>99.866365486457823</v>
      </c>
      <c r="I246" s="93">
        <f t="shared" si="91"/>
        <v>99.866365486457823</v>
      </c>
    </row>
    <row r="247" spans="1:9" ht="15.75">
      <c r="A247" s="92" t="s">
        <v>505</v>
      </c>
      <c r="B247" s="36" t="s">
        <v>512</v>
      </c>
      <c r="C247" s="36" t="s">
        <v>506</v>
      </c>
      <c r="D247" s="93">
        <v>154291.9</v>
      </c>
      <c r="E247" s="93">
        <f>КВСР!H1246</f>
        <v>154291.9</v>
      </c>
      <c r="F247" s="93">
        <f>КВСР!I1246</f>
        <v>154093</v>
      </c>
      <c r="G247" s="93">
        <f>КВСР!J1246</f>
        <v>154085.71277000001</v>
      </c>
      <c r="H247" s="93">
        <f t="shared" si="90"/>
        <v>99.866365486457823</v>
      </c>
      <c r="I247" s="93">
        <f t="shared" si="91"/>
        <v>99.866365486457823</v>
      </c>
    </row>
    <row r="248" spans="1:9" ht="94.5">
      <c r="A248" s="92" t="s">
        <v>513</v>
      </c>
      <c r="B248" s="36" t="s">
        <v>514</v>
      </c>
      <c r="C248" s="36" t="s">
        <v>0</v>
      </c>
      <c r="D248" s="93">
        <v>4634.3</v>
      </c>
      <c r="E248" s="93">
        <f>E249</f>
        <v>4634.3</v>
      </c>
      <c r="F248" s="93">
        <f t="shared" ref="F248:G249" si="114">F249</f>
        <v>4634.3</v>
      </c>
      <c r="G248" s="93">
        <f t="shared" si="114"/>
        <v>4632.6344099999997</v>
      </c>
      <c r="H248" s="93">
        <f t="shared" si="90"/>
        <v>99.964059512763512</v>
      </c>
      <c r="I248" s="93">
        <f t="shared" si="91"/>
        <v>99.964059512763512</v>
      </c>
    </row>
    <row r="249" spans="1:9" ht="15.75">
      <c r="A249" s="92" t="s">
        <v>68</v>
      </c>
      <c r="B249" s="36" t="s">
        <v>514</v>
      </c>
      <c r="C249" s="36" t="s">
        <v>69</v>
      </c>
      <c r="D249" s="93">
        <v>4634.3</v>
      </c>
      <c r="E249" s="93">
        <f>E250</f>
        <v>4634.3</v>
      </c>
      <c r="F249" s="93">
        <f t="shared" si="114"/>
        <v>4634.3</v>
      </c>
      <c r="G249" s="93">
        <f t="shared" si="114"/>
        <v>4632.6344099999997</v>
      </c>
      <c r="H249" s="93">
        <f t="shared" si="90"/>
        <v>99.964059512763512</v>
      </c>
      <c r="I249" s="93">
        <f t="shared" si="91"/>
        <v>99.964059512763512</v>
      </c>
    </row>
    <row r="250" spans="1:9" ht="31.5">
      <c r="A250" s="92" t="s">
        <v>80</v>
      </c>
      <c r="B250" s="36" t="s">
        <v>514</v>
      </c>
      <c r="C250" s="36" t="s">
        <v>81</v>
      </c>
      <c r="D250" s="93">
        <v>4634.3</v>
      </c>
      <c r="E250" s="93">
        <f>КВСР!H1249</f>
        <v>4634.3</v>
      </c>
      <c r="F250" s="93">
        <f>КВСР!I1249</f>
        <v>4634.3</v>
      </c>
      <c r="G250" s="93">
        <f>КВСР!J1249</f>
        <v>4632.6344099999997</v>
      </c>
      <c r="H250" s="93">
        <f t="shared" si="90"/>
        <v>99.964059512763512</v>
      </c>
      <c r="I250" s="93">
        <f t="shared" si="91"/>
        <v>99.964059512763512</v>
      </c>
    </row>
    <row r="251" spans="1:9" ht="63">
      <c r="A251" s="92" t="s">
        <v>470</v>
      </c>
      <c r="B251" s="36" t="s">
        <v>471</v>
      </c>
      <c r="C251" s="36" t="s">
        <v>0</v>
      </c>
      <c r="D251" s="93">
        <v>261.60000000000002</v>
      </c>
      <c r="E251" s="93">
        <f>E252</f>
        <v>261.58237000000003</v>
      </c>
      <c r="F251" s="93">
        <f t="shared" ref="F251:G252" si="115">F252</f>
        <v>261.58237000000003</v>
      </c>
      <c r="G251" s="93">
        <f t="shared" si="115"/>
        <v>261.58237000000003</v>
      </c>
      <c r="H251" s="93">
        <f t="shared" si="90"/>
        <v>99.993260703363916</v>
      </c>
      <c r="I251" s="93">
        <f t="shared" si="91"/>
        <v>100</v>
      </c>
    </row>
    <row r="252" spans="1:9" ht="15.75">
      <c r="A252" s="92" t="s">
        <v>26</v>
      </c>
      <c r="B252" s="36" t="s">
        <v>471</v>
      </c>
      <c r="C252" s="36" t="s">
        <v>27</v>
      </c>
      <c r="D252" s="93">
        <v>261.60000000000002</v>
      </c>
      <c r="E252" s="93">
        <f>E253</f>
        <v>261.58237000000003</v>
      </c>
      <c r="F252" s="93">
        <f t="shared" si="115"/>
        <v>261.58237000000003</v>
      </c>
      <c r="G252" s="93">
        <f t="shared" si="115"/>
        <v>261.58237000000003</v>
      </c>
      <c r="H252" s="93">
        <f t="shared" si="90"/>
        <v>99.993260703363916</v>
      </c>
      <c r="I252" s="93">
        <f t="shared" si="91"/>
        <v>100</v>
      </c>
    </row>
    <row r="253" spans="1:9" ht="15.75">
      <c r="A253" s="92" t="s">
        <v>56</v>
      </c>
      <c r="B253" s="36" t="s">
        <v>471</v>
      </c>
      <c r="C253" s="36" t="s">
        <v>57</v>
      </c>
      <c r="D253" s="93">
        <v>261.60000000000002</v>
      </c>
      <c r="E253" s="93">
        <f>КВСР!H1130</f>
        <v>261.58237000000003</v>
      </c>
      <c r="F253" s="93">
        <f>КВСР!I1130</f>
        <v>261.58237000000003</v>
      </c>
      <c r="G253" s="93">
        <f>КВСР!J1130</f>
        <v>261.58237000000003</v>
      </c>
      <c r="H253" s="93">
        <f t="shared" si="90"/>
        <v>99.993260703363916</v>
      </c>
      <c r="I253" s="93">
        <f t="shared" si="91"/>
        <v>100</v>
      </c>
    </row>
    <row r="254" spans="1:9" ht="82.5" customHeight="1">
      <c r="A254" s="92" t="s">
        <v>1259</v>
      </c>
      <c r="B254" s="36" t="s">
        <v>515</v>
      </c>
      <c r="C254" s="36" t="s">
        <v>0</v>
      </c>
      <c r="D254" s="93">
        <v>19685.599999999999</v>
      </c>
      <c r="E254" s="93">
        <f>E255</f>
        <v>19685.563999999998</v>
      </c>
      <c r="F254" s="93">
        <f t="shared" ref="F254:G255" si="116">F255</f>
        <v>19685.563999999998</v>
      </c>
      <c r="G254" s="93">
        <f t="shared" si="116"/>
        <v>19685.563999999998</v>
      </c>
      <c r="H254" s="93">
        <f t="shared" si="90"/>
        <v>99.999817125208281</v>
      </c>
      <c r="I254" s="93">
        <f t="shared" si="91"/>
        <v>100</v>
      </c>
    </row>
    <row r="255" spans="1:9" ht="15.75">
      <c r="A255" s="92" t="s">
        <v>26</v>
      </c>
      <c r="B255" s="36" t="s">
        <v>515</v>
      </c>
      <c r="C255" s="36" t="s">
        <v>27</v>
      </c>
      <c r="D255" s="93">
        <v>19685.599999999999</v>
      </c>
      <c r="E255" s="93">
        <f>E256</f>
        <v>19685.563999999998</v>
      </c>
      <c r="F255" s="93">
        <f t="shared" si="116"/>
        <v>19685.563999999998</v>
      </c>
      <c r="G255" s="93">
        <f t="shared" si="116"/>
        <v>19685.563999999998</v>
      </c>
      <c r="H255" s="93">
        <f t="shared" si="90"/>
        <v>99.999817125208281</v>
      </c>
      <c r="I255" s="93">
        <f t="shared" si="91"/>
        <v>100</v>
      </c>
    </row>
    <row r="256" spans="1:9" ht="15.75">
      <c r="A256" s="92" t="s">
        <v>28</v>
      </c>
      <c r="B256" s="36" t="s">
        <v>515</v>
      </c>
      <c r="C256" s="36" t="s">
        <v>29</v>
      </c>
      <c r="D256" s="93">
        <v>19685.599999999999</v>
      </c>
      <c r="E256" s="93">
        <f>КВСР!H1252</f>
        <v>19685.563999999998</v>
      </c>
      <c r="F256" s="93">
        <f>КВСР!I1252</f>
        <v>19685.563999999998</v>
      </c>
      <c r="G256" s="93">
        <f>КВСР!J1252</f>
        <v>19685.563999999998</v>
      </c>
      <c r="H256" s="93">
        <f t="shared" si="90"/>
        <v>99.999817125208281</v>
      </c>
      <c r="I256" s="93">
        <f t="shared" si="91"/>
        <v>100</v>
      </c>
    </row>
    <row r="257" spans="1:9" ht="31.5">
      <c r="A257" s="92" t="s">
        <v>519</v>
      </c>
      <c r="B257" s="36" t="s">
        <v>520</v>
      </c>
      <c r="C257" s="36" t="s">
        <v>0</v>
      </c>
      <c r="D257" s="93">
        <v>109823.8</v>
      </c>
      <c r="E257" s="93">
        <f>E258</f>
        <v>109823.8</v>
      </c>
      <c r="F257" s="93">
        <f t="shared" ref="F257:G258" si="117">F258</f>
        <v>109823.8</v>
      </c>
      <c r="G257" s="93">
        <f t="shared" si="117"/>
        <v>109680.74231</v>
      </c>
      <c r="H257" s="93">
        <f t="shared" si="90"/>
        <v>99.869738899947009</v>
      </c>
      <c r="I257" s="93">
        <f t="shared" si="91"/>
        <v>99.869738899947009</v>
      </c>
    </row>
    <row r="258" spans="1:9" ht="15.75">
      <c r="A258" s="92" t="s">
        <v>26</v>
      </c>
      <c r="B258" s="36" t="s">
        <v>520</v>
      </c>
      <c r="C258" s="36" t="s">
        <v>27</v>
      </c>
      <c r="D258" s="93">
        <v>109823.8</v>
      </c>
      <c r="E258" s="93">
        <f>E259</f>
        <v>109823.8</v>
      </c>
      <c r="F258" s="93">
        <f t="shared" si="117"/>
        <v>109823.8</v>
      </c>
      <c r="G258" s="93">
        <f t="shared" si="117"/>
        <v>109680.74231</v>
      </c>
      <c r="H258" s="93">
        <f t="shared" si="90"/>
        <v>99.869738899947009</v>
      </c>
      <c r="I258" s="93">
        <f t="shared" si="91"/>
        <v>99.869738899947009</v>
      </c>
    </row>
    <row r="259" spans="1:9" ht="15.75">
      <c r="A259" s="92" t="s">
        <v>28</v>
      </c>
      <c r="B259" s="36" t="s">
        <v>520</v>
      </c>
      <c r="C259" s="36" t="s">
        <v>29</v>
      </c>
      <c r="D259" s="93">
        <v>109823.8</v>
      </c>
      <c r="E259" s="93">
        <f>КВСР!H1261</f>
        <v>109823.8</v>
      </c>
      <c r="F259" s="93">
        <f>КВСР!I1261</f>
        <v>109823.8</v>
      </c>
      <c r="G259" s="93">
        <f>КВСР!J1261</f>
        <v>109680.74231</v>
      </c>
      <c r="H259" s="93">
        <f t="shared" si="90"/>
        <v>99.869738899947009</v>
      </c>
      <c r="I259" s="93">
        <f t="shared" si="91"/>
        <v>99.869738899947009</v>
      </c>
    </row>
    <row r="260" spans="1:9" ht="33.75" customHeight="1">
      <c r="A260" s="92" t="s">
        <v>369</v>
      </c>
      <c r="B260" s="36" t="s">
        <v>472</v>
      </c>
      <c r="C260" s="36" t="s">
        <v>0</v>
      </c>
      <c r="D260" s="93">
        <v>6385.5</v>
      </c>
      <c r="E260" s="93">
        <f>E261+E263+E265</f>
        <v>6385.5</v>
      </c>
      <c r="F260" s="93">
        <f t="shared" ref="F260:G260" si="118">F261+F263+F265</f>
        <v>6385.5</v>
      </c>
      <c r="G260" s="93">
        <f t="shared" si="118"/>
        <v>6385.5</v>
      </c>
      <c r="H260" s="93">
        <f t="shared" si="90"/>
        <v>100</v>
      </c>
      <c r="I260" s="93">
        <f t="shared" si="91"/>
        <v>100</v>
      </c>
    </row>
    <row r="261" spans="1:9" ht="31.5">
      <c r="A261" s="92" t="s">
        <v>64</v>
      </c>
      <c r="B261" s="36" t="s">
        <v>472</v>
      </c>
      <c r="C261" s="36" t="s">
        <v>65</v>
      </c>
      <c r="D261" s="93">
        <v>2419.1999999999998</v>
      </c>
      <c r="E261" s="93">
        <f>E262</f>
        <v>2419.19</v>
      </c>
      <c r="F261" s="93">
        <f t="shared" ref="F261:G261" si="119">F262</f>
        <v>2419.19</v>
      </c>
      <c r="G261" s="93">
        <f t="shared" si="119"/>
        <v>2419.19</v>
      </c>
      <c r="H261" s="93">
        <f t="shared" si="90"/>
        <v>99.999586640211646</v>
      </c>
      <c r="I261" s="93">
        <f t="shared" si="91"/>
        <v>100</v>
      </c>
    </row>
    <row r="262" spans="1:9" ht="31.5">
      <c r="A262" s="92" t="s">
        <v>66</v>
      </c>
      <c r="B262" s="36" t="s">
        <v>472</v>
      </c>
      <c r="C262" s="36" t="s">
        <v>67</v>
      </c>
      <c r="D262" s="93">
        <v>2419.1999999999998</v>
      </c>
      <c r="E262" s="93">
        <f>КВСР!H1133</f>
        <v>2419.19</v>
      </c>
      <c r="F262" s="93">
        <f>КВСР!I1133</f>
        <v>2419.19</v>
      </c>
      <c r="G262" s="93">
        <f>КВСР!J1133</f>
        <v>2419.19</v>
      </c>
      <c r="H262" s="93">
        <f t="shared" si="90"/>
        <v>99.999586640211646</v>
      </c>
      <c r="I262" s="93">
        <f t="shared" si="91"/>
        <v>100</v>
      </c>
    </row>
    <row r="263" spans="1:9" ht="15.75">
      <c r="A263" s="92" t="s">
        <v>26</v>
      </c>
      <c r="B263" s="36" t="s">
        <v>472</v>
      </c>
      <c r="C263" s="36" t="s">
        <v>27</v>
      </c>
      <c r="D263" s="93">
        <v>3368.1</v>
      </c>
      <c r="E263" s="93">
        <f>E264</f>
        <v>3368.1224999999999</v>
      </c>
      <c r="F263" s="93">
        <f t="shared" ref="F263:G263" si="120">F264</f>
        <v>3368.1224999999999</v>
      </c>
      <c r="G263" s="93">
        <f t="shared" si="120"/>
        <v>3368.1224999999999</v>
      </c>
      <c r="H263" s="93">
        <f t="shared" si="90"/>
        <v>100.00066803242184</v>
      </c>
      <c r="I263" s="93">
        <f t="shared" si="91"/>
        <v>100</v>
      </c>
    </row>
    <row r="264" spans="1:9" ht="15.75">
      <c r="A264" s="92" t="s">
        <v>56</v>
      </c>
      <c r="B264" s="36" t="s">
        <v>472</v>
      </c>
      <c r="C264" s="36" t="s">
        <v>57</v>
      </c>
      <c r="D264" s="93">
        <v>3368.1</v>
      </c>
      <c r="E264" s="93">
        <f>КВСР!H1135</f>
        <v>3368.1224999999999</v>
      </c>
      <c r="F264" s="93">
        <f>КВСР!I1135</f>
        <v>3368.1224999999999</v>
      </c>
      <c r="G264" s="93">
        <f>КВСР!J1135</f>
        <v>3368.1224999999999</v>
      </c>
      <c r="H264" s="93">
        <f t="shared" ref="H264:H327" si="121">G264/D264*100</f>
        <v>100.00066803242184</v>
      </c>
      <c r="I264" s="93">
        <f t="shared" ref="I264:I327" si="122">G264/E264*100</f>
        <v>100</v>
      </c>
    </row>
    <row r="265" spans="1:9" ht="31.5">
      <c r="A265" s="92" t="s">
        <v>82</v>
      </c>
      <c r="B265" s="36" t="s">
        <v>472</v>
      </c>
      <c r="C265" s="36" t="s">
        <v>83</v>
      </c>
      <c r="D265" s="93">
        <v>598.20000000000005</v>
      </c>
      <c r="E265" s="93">
        <f>E266</f>
        <v>598.1875</v>
      </c>
      <c r="F265" s="93">
        <f t="shared" ref="F265:G265" si="123">F266</f>
        <v>598.1875</v>
      </c>
      <c r="G265" s="93">
        <f t="shared" si="123"/>
        <v>598.1875</v>
      </c>
      <c r="H265" s="93">
        <f t="shared" si="121"/>
        <v>99.997910397860238</v>
      </c>
      <c r="I265" s="93">
        <f t="shared" si="122"/>
        <v>100</v>
      </c>
    </row>
    <row r="266" spans="1:9" ht="15.75">
      <c r="A266" s="92" t="s">
        <v>272</v>
      </c>
      <c r="B266" s="36" t="s">
        <v>472</v>
      </c>
      <c r="C266" s="36" t="s">
        <v>273</v>
      </c>
      <c r="D266" s="93">
        <v>598.20000000000005</v>
      </c>
      <c r="E266" s="93">
        <f>КВСР!H1137</f>
        <v>598.1875</v>
      </c>
      <c r="F266" s="93">
        <f>КВСР!I1137</f>
        <v>598.1875</v>
      </c>
      <c r="G266" s="93">
        <f>КВСР!J1137</f>
        <v>598.1875</v>
      </c>
      <c r="H266" s="93">
        <f t="shared" si="121"/>
        <v>99.997910397860238</v>
      </c>
      <c r="I266" s="93">
        <f t="shared" si="122"/>
        <v>100</v>
      </c>
    </row>
    <row r="267" spans="1:9" ht="63">
      <c r="A267" s="92" t="s">
        <v>516</v>
      </c>
      <c r="B267" s="36" t="s">
        <v>517</v>
      </c>
      <c r="C267" s="36" t="s">
        <v>0</v>
      </c>
      <c r="D267" s="93">
        <v>75612.3</v>
      </c>
      <c r="E267" s="93">
        <f>E268</f>
        <v>75612.290640000007</v>
      </c>
      <c r="F267" s="93">
        <f t="shared" ref="F267:G268" si="124">F268</f>
        <v>75612.290640000007</v>
      </c>
      <c r="G267" s="93">
        <f t="shared" si="124"/>
        <v>74719.207299999995</v>
      </c>
      <c r="H267" s="93">
        <f t="shared" si="121"/>
        <v>98.818852620539246</v>
      </c>
      <c r="I267" s="93">
        <f t="shared" si="122"/>
        <v>98.81886485326558</v>
      </c>
    </row>
    <row r="268" spans="1:9" ht="15.75">
      <c r="A268" s="92" t="s">
        <v>26</v>
      </c>
      <c r="B268" s="36" t="s">
        <v>517</v>
      </c>
      <c r="C268" s="36" t="s">
        <v>27</v>
      </c>
      <c r="D268" s="93">
        <v>75612.3</v>
      </c>
      <c r="E268" s="93">
        <f>E269</f>
        <v>75612.290640000007</v>
      </c>
      <c r="F268" s="93">
        <f t="shared" si="124"/>
        <v>75612.290640000007</v>
      </c>
      <c r="G268" s="93">
        <f t="shared" si="124"/>
        <v>74719.207299999995</v>
      </c>
      <c r="H268" s="93">
        <f t="shared" si="121"/>
        <v>98.818852620539246</v>
      </c>
      <c r="I268" s="93">
        <f t="shared" si="122"/>
        <v>98.81886485326558</v>
      </c>
    </row>
    <row r="269" spans="1:9" ht="15.75">
      <c r="A269" s="92" t="s">
        <v>28</v>
      </c>
      <c r="B269" s="36" t="s">
        <v>517</v>
      </c>
      <c r="C269" s="36" t="s">
        <v>29</v>
      </c>
      <c r="D269" s="93">
        <v>75612.3</v>
      </c>
      <c r="E269" s="93">
        <f>КВСР!H1255</f>
        <v>75612.290640000007</v>
      </c>
      <c r="F269" s="93">
        <f>КВСР!I1255</f>
        <v>75612.290640000007</v>
      </c>
      <c r="G269" s="93">
        <f>КВСР!J1255</f>
        <v>74719.207299999995</v>
      </c>
      <c r="H269" s="93">
        <f t="shared" si="121"/>
        <v>98.818852620539246</v>
      </c>
      <c r="I269" s="93">
        <f t="shared" si="122"/>
        <v>98.81886485326558</v>
      </c>
    </row>
    <row r="270" spans="1:9" ht="15.75">
      <c r="A270" s="85" t="s">
        <v>0</v>
      </c>
      <c r="B270" s="87" t="s">
        <v>0</v>
      </c>
      <c r="C270" s="88" t="s">
        <v>0</v>
      </c>
      <c r="D270" s="86" t="s">
        <v>0</v>
      </c>
      <c r="E270" s="86"/>
      <c r="F270" s="86"/>
      <c r="G270" s="86"/>
      <c r="H270" s="86"/>
      <c r="I270" s="86"/>
    </row>
    <row r="271" spans="1:9" ht="31.5">
      <c r="A271" s="85" t="s">
        <v>438</v>
      </c>
      <c r="B271" s="88" t="s">
        <v>439</v>
      </c>
      <c r="C271" s="88" t="s">
        <v>0</v>
      </c>
      <c r="D271" s="86">
        <v>2052670.1</v>
      </c>
      <c r="E271" s="86">
        <f>E278+E282+E285++E288+E272+E275+E292</f>
        <v>2055202.5365899999</v>
      </c>
      <c r="F271" s="86">
        <f t="shared" ref="F271:G271" si="125">F278+F282+F285++F288+F272+F275+F292</f>
        <v>2055202.5365899999</v>
      </c>
      <c r="G271" s="86">
        <f t="shared" si="125"/>
        <v>2055202.5365899999</v>
      </c>
      <c r="H271" s="86">
        <f t="shared" si="121"/>
        <v>100.12337280062684</v>
      </c>
      <c r="I271" s="86">
        <f t="shared" si="122"/>
        <v>100</v>
      </c>
    </row>
    <row r="272" spans="1:9" ht="78.75">
      <c r="A272" s="97" t="s">
        <v>1171</v>
      </c>
      <c r="B272" s="95" t="s">
        <v>1172</v>
      </c>
      <c r="C272" s="96"/>
      <c r="D272" s="86"/>
      <c r="E272" s="93">
        <f>E273</f>
        <v>931.2</v>
      </c>
      <c r="F272" s="93">
        <f t="shared" ref="F272:G273" si="126">F273</f>
        <v>931.2</v>
      </c>
      <c r="G272" s="93">
        <f t="shared" si="126"/>
        <v>931.2</v>
      </c>
      <c r="H272" s="93">
        <v>0</v>
      </c>
      <c r="I272" s="93">
        <f t="shared" si="122"/>
        <v>100</v>
      </c>
    </row>
    <row r="273" spans="1:9" ht="15.75">
      <c r="A273" s="92" t="s">
        <v>68</v>
      </c>
      <c r="B273" s="95" t="s">
        <v>1172</v>
      </c>
      <c r="C273" s="96">
        <v>300</v>
      </c>
      <c r="D273" s="86"/>
      <c r="E273" s="93">
        <f>E274</f>
        <v>931.2</v>
      </c>
      <c r="F273" s="93">
        <f t="shared" si="126"/>
        <v>931.2</v>
      </c>
      <c r="G273" s="93">
        <f t="shared" si="126"/>
        <v>931.2</v>
      </c>
      <c r="H273" s="93">
        <v>0</v>
      </c>
      <c r="I273" s="93">
        <f t="shared" si="122"/>
        <v>100</v>
      </c>
    </row>
    <row r="274" spans="1:9" ht="15.75">
      <c r="A274" s="94" t="s">
        <v>70</v>
      </c>
      <c r="B274" s="95" t="s">
        <v>1172</v>
      </c>
      <c r="C274" s="96">
        <v>360</v>
      </c>
      <c r="D274" s="86"/>
      <c r="E274" s="93">
        <f>КВСР!H1040</f>
        <v>931.2</v>
      </c>
      <c r="F274" s="93">
        <f>КВСР!I1040</f>
        <v>931.2</v>
      </c>
      <c r="G274" s="93">
        <f>КВСР!J1040</f>
        <v>931.2</v>
      </c>
      <c r="H274" s="93">
        <v>0</v>
      </c>
      <c r="I274" s="93">
        <f t="shared" si="122"/>
        <v>100</v>
      </c>
    </row>
    <row r="275" spans="1:9" ht="31.5">
      <c r="A275" s="94" t="s">
        <v>1146</v>
      </c>
      <c r="B275" s="95" t="s">
        <v>1173</v>
      </c>
      <c r="C275" s="96"/>
      <c r="D275" s="86"/>
      <c r="E275" s="93">
        <f>E276</f>
        <v>2281.1999999999998</v>
      </c>
      <c r="F275" s="93">
        <f t="shared" ref="F275:G276" si="127">F276</f>
        <v>2281.1999999999998</v>
      </c>
      <c r="G275" s="93">
        <f t="shared" si="127"/>
        <v>2281.1999999999998</v>
      </c>
      <c r="H275" s="93">
        <v>0</v>
      </c>
      <c r="I275" s="93">
        <f t="shared" si="122"/>
        <v>100</v>
      </c>
    </row>
    <row r="276" spans="1:9" ht="31.5">
      <c r="A276" s="94" t="s">
        <v>82</v>
      </c>
      <c r="B276" s="95" t="s">
        <v>1175</v>
      </c>
      <c r="C276" s="95">
        <v>600</v>
      </c>
      <c r="D276" s="86"/>
      <c r="E276" s="93">
        <f>E277</f>
        <v>2281.1999999999998</v>
      </c>
      <c r="F276" s="93">
        <f t="shared" si="127"/>
        <v>2281.1999999999998</v>
      </c>
      <c r="G276" s="93">
        <f t="shared" si="127"/>
        <v>2281.1999999999998</v>
      </c>
      <c r="H276" s="93">
        <v>0</v>
      </c>
      <c r="I276" s="93">
        <f t="shared" si="122"/>
        <v>100</v>
      </c>
    </row>
    <row r="277" spans="1:9" ht="15.75">
      <c r="A277" s="94" t="s">
        <v>84</v>
      </c>
      <c r="B277" s="95" t="s">
        <v>1175</v>
      </c>
      <c r="C277" s="96">
        <v>620</v>
      </c>
      <c r="D277" s="86"/>
      <c r="E277" s="93">
        <f>КВСР!H1043</f>
        <v>2281.1999999999998</v>
      </c>
      <c r="F277" s="93">
        <f>КВСР!I1043</f>
        <v>2281.1999999999998</v>
      </c>
      <c r="G277" s="93">
        <f>КВСР!J1043</f>
        <v>2281.1999999999998</v>
      </c>
      <c r="H277" s="93">
        <v>0</v>
      </c>
      <c r="I277" s="93">
        <f t="shared" si="122"/>
        <v>100</v>
      </c>
    </row>
    <row r="278" spans="1:9" ht="31.5">
      <c r="A278" s="92" t="s">
        <v>76</v>
      </c>
      <c r="B278" s="36" t="s">
        <v>440</v>
      </c>
      <c r="C278" s="36" t="s">
        <v>0</v>
      </c>
      <c r="D278" s="93">
        <v>2026975.6</v>
      </c>
      <c r="E278" s="93">
        <f>E279</f>
        <v>2036159.6965900001</v>
      </c>
      <c r="F278" s="93">
        <f t="shared" ref="F278:G278" si="128">F279</f>
        <v>2036159.6965900001</v>
      </c>
      <c r="G278" s="93">
        <f t="shared" si="128"/>
        <v>2036159.6965900001</v>
      </c>
      <c r="H278" s="93">
        <f t="shared" si="121"/>
        <v>100.45309359372654</v>
      </c>
      <c r="I278" s="93">
        <f t="shared" si="122"/>
        <v>100</v>
      </c>
    </row>
    <row r="279" spans="1:9" ht="31.5">
      <c r="A279" s="92" t="s">
        <v>82</v>
      </c>
      <c r="B279" s="36" t="s">
        <v>440</v>
      </c>
      <c r="C279" s="36" t="s">
        <v>83</v>
      </c>
      <c r="D279" s="93">
        <v>2026975.6</v>
      </c>
      <c r="E279" s="93">
        <f>E280+E281</f>
        <v>2036159.6965900001</v>
      </c>
      <c r="F279" s="93">
        <f t="shared" ref="F279:G279" si="129">F280+F281</f>
        <v>2036159.6965900001</v>
      </c>
      <c r="G279" s="93">
        <f t="shared" si="129"/>
        <v>2036159.6965900001</v>
      </c>
      <c r="H279" s="93">
        <f t="shared" si="121"/>
        <v>100.45309359372654</v>
      </c>
      <c r="I279" s="93">
        <f t="shared" si="122"/>
        <v>100</v>
      </c>
    </row>
    <row r="280" spans="1:9" ht="15.75">
      <c r="A280" s="92" t="s">
        <v>272</v>
      </c>
      <c r="B280" s="36" t="s">
        <v>440</v>
      </c>
      <c r="C280" s="36" t="s">
        <v>273</v>
      </c>
      <c r="D280" s="93">
        <v>1091196.6000000001</v>
      </c>
      <c r="E280" s="93">
        <f>КВСР!H1046+КВСР!H1014</f>
        <v>1103383.41359</v>
      </c>
      <c r="F280" s="93">
        <f>КВСР!I1046+КВСР!I1014</f>
        <v>1103383.41359</v>
      </c>
      <c r="G280" s="93">
        <f>КВСР!J1046+КВСР!J1014</f>
        <v>1103383.41359</v>
      </c>
      <c r="H280" s="93">
        <f t="shared" si="121"/>
        <v>101.11683023847398</v>
      </c>
      <c r="I280" s="93">
        <f t="shared" si="122"/>
        <v>100</v>
      </c>
    </row>
    <row r="281" spans="1:9" ht="15.75">
      <c r="A281" s="92" t="s">
        <v>84</v>
      </c>
      <c r="B281" s="36" t="s">
        <v>440</v>
      </c>
      <c r="C281" s="36" t="s">
        <v>85</v>
      </c>
      <c r="D281" s="93">
        <v>935779</v>
      </c>
      <c r="E281" s="93">
        <f>КВСР!H1047</f>
        <v>932776.28300000005</v>
      </c>
      <c r="F281" s="93">
        <f>КВСР!I1047</f>
        <v>932776.28300000005</v>
      </c>
      <c r="G281" s="93">
        <f>КВСР!J1047</f>
        <v>932776.28300000005</v>
      </c>
      <c r="H281" s="93">
        <f t="shared" si="121"/>
        <v>99.679121138644916</v>
      </c>
      <c r="I281" s="93">
        <f t="shared" si="122"/>
        <v>100</v>
      </c>
    </row>
    <row r="282" spans="1:9" ht="78.75">
      <c r="A282" s="92" t="s">
        <v>379</v>
      </c>
      <c r="B282" s="36" t="s">
        <v>473</v>
      </c>
      <c r="C282" s="36" t="s">
        <v>0</v>
      </c>
      <c r="D282" s="93">
        <v>11200.5</v>
      </c>
      <c r="E282" s="93">
        <f>E283</f>
        <v>0</v>
      </c>
      <c r="F282" s="93">
        <f t="shared" ref="F282:G283" si="130">F283</f>
        <v>0</v>
      </c>
      <c r="G282" s="93">
        <f t="shared" si="130"/>
        <v>0</v>
      </c>
      <c r="H282" s="93">
        <f t="shared" si="121"/>
        <v>0</v>
      </c>
      <c r="I282" s="93">
        <v>0</v>
      </c>
    </row>
    <row r="283" spans="1:9" ht="15.75">
      <c r="A283" s="92" t="s">
        <v>72</v>
      </c>
      <c r="B283" s="36" t="s">
        <v>473</v>
      </c>
      <c r="C283" s="36" t="s">
        <v>73</v>
      </c>
      <c r="D283" s="93">
        <v>11200.5</v>
      </c>
      <c r="E283" s="93">
        <f>E284</f>
        <v>0</v>
      </c>
      <c r="F283" s="93">
        <f t="shared" si="130"/>
        <v>0</v>
      </c>
      <c r="G283" s="93">
        <f t="shared" si="130"/>
        <v>0</v>
      </c>
      <c r="H283" s="93">
        <f t="shared" si="121"/>
        <v>0</v>
      </c>
      <c r="I283" s="93">
        <v>0</v>
      </c>
    </row>
    <row r="284" spans="1:9" ht="15.75">
      <c r="A284" s="92" t="s">
        <v>381</v>
      </c>
      <c r="B284" s="36" t="s">
        <v>473</v>
      </c>
      <c r="C284" s="36" t="s">
        <v>382</v>
      </c>
      <c r="D284" s="93">
        <v>11200.5</v>
      </c>
      <c r="E284" s="93">
        <v>0</v>
      </c>
      <c r="F284" s="93">
        <v>0</v>
      </c>
      <c r="G284" s="93">
        <v>0</v>
      </c>
      <c r="H284" s="93">
        <f t="shared" si="121"/>
        <v>0</v>
      </c>
      <c r="I284" s="93">
        <v>0</v>
      </c>
    </row>
    <row r="285" spans="1:9" ht="31.5">
      <c r="A285" s="92" t="s">
        <v>445</v>
      </c>
      <c r="B285" s="36" t="s">
        <v>446</v>
      </c>
      <c r="C285" s="36" t="s">
        <v>0</v>
      </c>
      <c r="D285" s="93">
        <v>8500</v>
      </c>
      <c r="E285" s="93">
        <f>E286</f>
        <v>8500</v>
      </c>
      <c r="F285" s="93">
        <f t="shared" ref="F285:G286" si="131">F286</f>
        <v>8500</v>
      </c>
      <c r="G285" s="93">
        <f t="shared" si="131"/>
        <v>8500</v>
      </c>
      <c r="H285" s="93">
        <f t="shared" si="121"/>
        <v>100</v>
      </c>
      <c r="I285" s="93">
        <f t="shared" si="122"/>
        <v>100</v>
      </c>
    </row>
    <row r="286" spans="1:9" ht="31.5">
      <c r="A286" s="92" t="s">
        <v>39</v>
      </c>
      <c r="B286" s="36" t="s">
        <v>446</v>
      </c>
      <c r="C286" s="36" t="s">
        <v>40</v>
      </c>
      <c r="D286" s="93">
        <v>8500</v>
      </c>
      <c r="E286" s="93">
        <f>E287</f>
        <v>8500</v>
      </c>
      <c r="F286" s="93">
        <f t="shared" si="131"/>
        <v>8500</v>
      </c>
      <c r="G286" s="93">
        <f t="shared" si="131"/>
        <v>8500</v>
      </c>
      <c r="H286" s="93">
        <f t="shared" si="121"/>
        <v>100</v>
      </c>
      <c r="I286" s="93">
        <f t="shared" si="122"/>
        <v>100</v>
      </c>
    </row>
    <row r="287" spans="1:9" ht="94.5">
      <c r="A287" s="92" t="s">
        <v>402</v>
      </c>
      <c r="B287" s="36" t="s">
        <v>446</v>
      </c>
      <c r="C287" s="36" t="s">
        <v>403</v>
      </c>
      <c r="D287" s="93">
        <v>8500</v>
      </c>
      <c r="E287" s="93">
        <f>КВСР!H1050</f>
        <v>8500</v>
      </c>
      <c r="F287" s="93">
        <f>КВСР!I1050</f>
        <v>8500</v>
      </c>
      <c r="G287" s="93">
        <f>КВСР!J1050</f>
        <v>8500</v>
      </c>
      <c r="H287" s="93">
        <f t="shared" si="121"/>
        <v>100</v>
      </c>
      <c r="I287" s="93">
        <f t="shared" si="122"/>
        <v>100</v>
      </c>
    </row>
    <row r="288" spans="1:9" ht="15.75">
      <c r="A288" s="92" t="s">
        <v>463</v>
      </c>
      <c r="B288" s="36" t="s">
        <v>474</v>
      </c>
      <c r="C288" s="36" t="s">
        <v>0</v>
      </c>
      <c r="D288" s="93">
        <v>5994</v>
      </c>
      <c r="E288" s="93">
        <f>E289</f>
        <v>6326.24</v>
      </c>
      <c r="F288" s="93">
        <f t="shared" ref="F288:G288" si="132">F289</f>
        <v>6326.24</v>
      </c>
      <c r="G288" s="93">
        <f t="shared" si="132"/>
        <v>6326.24</v>
      </c>
      <c r="H288" s="93">
        <f t="shared" si="121"/>
        <v>105.54287620954288</v>
      </c>
      <c r="I288" s="93">
        <f t="shared" si="122"/>
        <v>100</v>
      </c>
    </row>
    <row r="289" spans="1:9" ht="31.5">
      <c r="A289" s="92" t="s">
        <v>82</v>
      </c>
      <c r="B289" s="36" t="s">
        <v>474</v>
      </c>
      <c r="C289" s="36" t="s">
        <v>83</v>
      </c>
      <c r="D289" s="93">
        <v>5994</v>
      </c>
      <c r="E289" s="93">
        <f>E290+E291</f>
        <v>6326.24</v>
      </c>
      <c r="F289" s="93">
        <f t="shared" ref="F289:G289" si="133">F290+F291</f>
        <v>6326.24</v>
      </c>
      <c r="G289" s="93">
        <f t="shared" si="133"/>
        <v>6326.24</v>
      </c>
      <c r="H289" s="93">
        <f t="shared" si="121"/>
        <v>105.54287620954288</v>
      </c>
      <c r="I289" s="93">
        <f t="shared" si="122"/>
        <v>100</v>
      </c>
    </row>
    <row r="290" spans="1:9" ht="15.75">
      <c r="A290" s="92" t="s">
        <v>272</v>
      </c>
      <c r="B290" s="36" t="s">
        <v>474</v>
      </c>
      <c r="C290" s="36" t="s">
        <v>273</v>
      </c>
      <c r="D290" s="93">
        <v>2494</v>
      </c>
      <c r="E290" s="93">
        <f>КВСР!H1144</f>
        <v>3094</v>
      </c>
      <c r="F290" s="93">
        <f>КВСР!I1144</f>
        <v>3094</v>
      </c>
      <c r="G290" s="93">
        <f>КВСР!J1144</f>
        <v>3094</v>
      </c>
      <c r="H290" s="93">
        <f t="shared" si="121"/>
        <v>124.05773857257418</v>
      </c>
      <c r="I290" s="93">
        <f t="shared" si="122"/>
        <v>100</v>
      </c>
    </row>
    <row r="291" spans="1:9" ht="15.75">
      <c r="A291" s="92" t="s">
        <v>84</v>
      </c>
      <c r="B291" s="36" t="s">
        <v>474</v>
      </c>
      <c r="C291" s="36" t="s">
        <v>85</v>
      </c>
      <c r="D291" s="93">
        <v>3500</v>
      </c>
      <c r="E291" s="93">
        <f>КВСР!H1145</f>
        <v>3232.24</v>
      </c>
      <c r="F291" s="93">
        <f>КВСР!I1145</f>
        <v>3232.24</v>
      </c>
      <c r="G291" s="93">
        <f>КВСР!J1145</f>
        <v>3232.24</v>
      </c>
      <c r="H291" s="93">
        <f t="shared" si="121"/>
        <v>92.349714285714285</v>
      </c>
      <c r="I291" s="93">
        <f t="shared" si="122"/>
        <v>100</v>
      </c>
    </row>
    <row r="292" spans="1:9" ht="39" customHeight="1">
      <c r="A292" s="94" t="s">
        <v>1147</v>
      </c>
      <c r="B292" s="95" t="s">
        <v>1176</v>
      </c>
      <c r="C292" s="95"/>
      <c r="D292" s="93"/>
      <c r="E292" s="93">
        <f>E293</f>
        <v>1004.2</v>
      </c>
      <c r="F292" s="93">
        <f t="shared" ref="F292:G293" si="134">F293</f>
        <v>1004.2</v>
      </c>
      <c r="G292" s="93">
        <f t="shared" si="134"/>
        <v>1004.2</v>
      </c>
      <c r="H292" s="93">
        <v>0</v>
      </c>
      <c r="I292" s="93">
        <f t="shared" si="122"/>
        <v>100</v>
      </c>
    </row>
    <row r="293" spans="1:9" ht="31.5">
      <c r="A293" s="94" t="s">
        <v>82</v>
      </c>
      <c r="B293" s="95" t="s">
        <v>1176</v>
      </c>
      <c r="C293" s="95">
        <v>600</v>
      </c>
      <c r="D293" s="93"/>
      <c r="E293" s="93">
        <f>E294</f>
        <v>1004.2</v>
      </c>
      <c r="F293" s="93">
        <f t="shared" si="134"/>
        <v>1004.2</v>
      </c>
      <c r="G293" s="93">
        <f t="shared" si="134"/>
        <v>1004.2</v>
      </c>
      <c r="H293" s="93">
        <v>0</v>
      </c>
      <c r="I293" s="93">
        <f t="shared" si="122"/>
        <v>100</v>
      </c>
    </row>
    <row r="294" spans="1:9" ht="15.75">
      <c r="A294" s="94" t="s">
        <v>84</v>
      </c>
      <c r="B294" s="95" t="s">
        <v>1176</v>
      </c>
      <c r="C294" s="95">
        <v>620</v>
      </c>
      <c r="D294" s="93"/>
      <c r="E294" s="93">
        <f>КВСР!H1053</f>
        <v>1004.2</v>
      </c>
      <c r="F294" s="93">
        <f>КВСР!I1053</f>
        <v>1004.2</v>
      </c>
      <c r="G294" s="93">
        <f>КВСР!J1053</f>
        <v>1004.2</v>
      </c>
      <c r="H294" s="93">
        <v>0</v>
      </c>
      <c r="I294" s="93">
        <f t="shared" si="122"/>
        <v>100</v>
      </c>
    </row>
    <row r="295" spans="1:9" ht="15.75">
      <c r="A295" s="85" t="s">
        <v>0</v>
      </c>
      <c r="B295" s="87" t="s">
        <v>0</v>
      </c>
      <c r="C295" s="88" t="s">
        <v>0</v>
      </c>
      <c r="D295" s="86" t="s">
        <v>0</v>
      </c>
      <c r="E295" s="86"/>
      <c r="F295" s="86"/>
      <c r="G295" s="86"/>
      <c r="H295" s="86"/>
      <c r="I295" s="86"/>
    </row>
    <row r="296" spans="1:9" ht="31.5">
      <c r="A296" s="85" t="s">
        <v>447</v>
      </c>
      <c r="B296" s="88" t="s">
        <v>448</v>
      </c>
      <c r="C296" s="88" t="s">
        <v>0</v>
      </c>
      <c r="D296" s="86">
        <v>612210.5</v>
      </c>
      <c r="E296" s="86">
        <f>E300+E305+E315+E318+E326+E332+E297+E329</f>
        <v>616760.61358</v>
      </c>
      <c r="F296" s="86">
        <f t="shared" ref="F296:G296" si="135">F300+F305+F315+F318+F326+F332+F297+F329</f>
        <v>616503.90735999995</v>
      </c>
      <c r="G296" s="86">
        <f t="shared" si="135"/>
        <v>616081.55596000003</v>
      </c>
      <c r="H296" s="86">
        <f t="shared" si="121"/>
        <v>100.63230799863774</v>
      </c>
      <c r="I296" s="86">
        <f t="shared" si="122"/>
        <v>99.889899321544164</v>
      </c>
    </row>
    <row r="297" spans="1:9" ht="15.75">
      <c r="A297" s="94" t="s">
        <v>1168</v>
      </c>
      <c r="B297" s="95" t="s">
        <v>1167</v>
      </c>
      <c r="C297" s="95"/>
      <c r="D297" s="86"/>
      <c r="E297" s="93">
        <f>E298</f>
        <v>1600</v>
      </c>
      <c r="F297" s="93">
        <f t="shared" ref="F297:G298" si="136">F298</f>
        <v>1600</v>
      </c>
      <c r="G297" s="93">
        <f t="shared" si="136"/>
        <v>1600</v>
      </c>
      <c r="H297" s="93">
        <v>0</v>
      </c>
      <c r="I297" s="93">
        <f t="shared" si="122"/>
        <v>100</v>
      </c>
    </row>
    <row r="298" spans="1:9" ht="15.75">
      <c r="A298" s="92" t="s">
        <v>68</v>
      </c>
      <c r="B298" s="95" t="s">
        <v>1167</v>
      </c>
      <c r="C298" s="95">
        <v>300</v>
      </c>
      <c r="D298" s="86"/>
      <c r="E298" s="93">
        <f>E299</f>
        <v>1600</v>
      </c>
      <c r="F298" s="93">
        <f t="shared" si="136"/>
        <v>1600</v>
      </c>
      <c r="G298" s="93">
        <f t="shared" si="136"/>
        <v>1600</v>
      </c>
      <c r="H298" s="93">
        <v>0</v>
      </c>
      <c r="I298" s="93">
        <f t="shared" si="122"/>
        <v>100</v>
      </c>
    </row>
    <row r="299" spans="1:9" ht="15.75">
      <c r="A299" s="94" t="s">
        <v>383</v>
      </c>
      <c r="B299" s="95" t="s">
        <v>1167</v>
      </c>
      <c r="C299" s="95">
        <v>350</v>
      </c>
      <c r="D299" s="86"/>
      <c r="E299" s="93">
        <f>КВСР!H1018</f>
        <v>1600</v>
      </c>
      <c r="F299" s="93">
        <f>КВСР!I1018</f>
        <v>1600</v>
      </c>
      <c r="G299" s="93">
        <f>КВСР!J1018</f>
        <v>1600</v>
      </c>
      <c r="H299" s="93">
        <v>0</v>
      </c>
      <c r="I299" s="93">
        <f t="shared" si="122"/>
        <v>100</v>
      </c>
    </row>
    <row r="300" spans="1:9" ht="78.75">
      <c r="A300" s="92" t="s">
        <v>475</v>
      </c>
      <c r="B300" s="36" t="s">
        <v>476</v>
      </c>
      <c r="C300" s="36" t="s">
        <v>0</v>
      </c>
      <c r="D300" s="93">
        <v>8213.1</v>
      </c>
      <c r="E300" s="93">
        <f>E301+E303</f>
        <v>8213.1</v>
      </c>
      <c r="F300" s="93">
        <f t="shared" ref="F300:G300" si="137">F301+F303</f>
        <v>7956.3937800000003</v>
      </c>
      <c r="G300" s="93">
        <f t="shared" si="137"/>
        <v>7956.3937800000003</v>
      </c>
      <c r="H300" s="93">
        <f t="shared" si="121"/>
        <v>96.874429630711916</v>
      </c>
      <c r="I300" s="93">
        <f t="shared" si="122"/>
        <v>96.874429630711916</v>
      </c>
    </row>
    <row r="301" spans="1:9" ht="63">
      <c r="A301" s="92" t="s">
        <v>60</v>
      </c>
      <c r="B301" s="36" t="s">
        <v>476</v>
      </c>
      <c r="C301" s="36" t="s">
        <v>61</v>
      </c>
      <c r="D301" s="93">
        <v>6186.6</v>
      </c>
      <c r="E301" s="93">
        <f>E302</f>
        <v>6186.6</v>
      </c>
      <c r="F301" s="93">
        <f t="shared" ref="F301:G301" si="138">F302</f>
        <v>6186.6</v>
      </c>
      <c r="G301" s="93">
        <f t="shared" si="138"/>
        <v>6186.6</v>
      </c>
      <c r="H301" s="93">
        <f t="shared" si="121"/>
        <v>100</v>
      </c>
      <c r="I301" s="93">
        <f t="shared" si="122"/>
        <v>100</v>
      </c>
    </row>
    <row r="302" spans="1:9" ht="31.5">
      <c r="A302" s="92" t="s">
        <v>62</v>
      </c>
      <c r="B302" s="36" t="s">
        <v>476</v>
      </c>
      <c r="C302" s="36" t="s">
        <v>63</v>
      </c>
      <c r="D302" s="93">
        <v>6186.6</v>
      </c>
      <c r="E302" s="93">
        <f>КВСР!H1149</f>
        <v>6186.6</v>
      </c>
      <c r="F302" s="93">
        <f>КВСР!I1149</f>
        <v>6186.6</v>
      </c>
      <c r="G302" s="93">
        <f>КВСР!J1149</f>
        <v>6186.6</v>
      </c>
      <c r="H302" s="93">
        <f t="shared" si="121"/>
        <v>100</v>
      </c>
      <c r="I302" s="93">
        <f t="shared" si="122"/>
        <v>100</v>
      </c>
    </row>
    <row r="303" spans="1:9" ht="31.5">
      <c r="A303" s="92" t="s">
        <v>64</v>
      </c>
      <c r="B303" s="36" t="s">
        <v>476</v>
      </c>
      <c r="C303" s="36" t="s">
        <v>65</v>
      </c>
      <c r="D303" s="93">
        <v>2026.5</v>
      </c>
      <c r="E303" s="93">
        <f>E304</f>
        <v>2026.5</v>
      </c>
      <c r="F303" s="93">
        <f t="shared" ref="F303:G303" si="139">F304</f>
        <v>1769.79378</v>
      </c>
      <c r="G303" s="93">
        <f t="shared" si="139"/>
        <v>1769.79378</v>
      </c>
      <c r="H303" s="93">
        <f t="shared" si="121"/>
        <v>87.332532938564029</v>
      </c>
      <c r="I303" s="93">
        <f t="shared" si="122"/>
        <v>87.332532938564029</v>
      </c>
    </row>
    <row r="304" spans="1:9" ht="31.5">
      <c r="A304" s="92" t="s">
        <v>66</v>
      </c>
      <c r="B304" s="36" t="s">
        <v>476</v>
      </c>
      <c r="C304" s="36" t="s">
        <v>67</v>
      </c>
      <c r="D304" s="93">
        <v>2026.5</v>
      </c>
      <c r="E304" s="93">
        <f>КВСР!H1151</f>
        <v>2026.5</v>
      </c>
      <c r="F304" s="93">
        <f>КВСР!I1151</f>
        <v>1769.79378</v>
      </c>
      <c r="G304" s="93">
        <f>КВСР!J1151</f>
        <v>1769.79378</v>
      </c>
      <c r="H304" s="93">
        <f t="shared" si="121"/>
        <v>87.332532938564029</v>
      </c>
      <c r="I304" s="93">
        <f t="shared" si="122"/>
        <v>87.332532938564029</v>
      </c>
    </row>
    <row r="305" spans="1:9" ht="31.5">
      <c r="A305" s="92" t="s">
        <v>58</v>
      </c>
      <c r="B305" s="36" t="s">
        <v>477</v>
      </c>
      <c r="C305" s="36" t="s">
        <v>0</v>
      </c>
      <c r="D305" s="93">
        <v>52983.4</v>
      </c>
      <c r="E305" s="93">
        <f>E306+E308+E310+E312</f>
        <v>52983.400000000009</v>
      </c>
      <c r="F305" s="93">
        <f>F306+F308+F310+F312</f>
        <v>52983.400000000009</v>
      </c>
      <c r="G305" s="93">
        <f>G306+G308+G310+G312</f>
        <v>52800.389519999997</v>
      </c>
      <c r="H305" s="93">
        <f t="shared" si="121"/>
        <v>99.654589022222055</v>
      </c>
      <c r="I305" s="93">
        <f t="shared" si="122"/>
        <v>99.654589022222027</v>
      </c>
    </row>
    <row r="306" spans="1:9" ht="63">
      <c r="A306" s="92" t="s">
        <v>60</v>
      </c>
      <c r="B306" s="36" t="s">
        <v>477</v>
      </c>
      <c r="C306" s="36" t="s">
        <v>61</v>
      </c>
      <c r="D306" s="93">
        <v>50877.4</v>
      </c>
      <c r="E306" s="93">
        <f>E307</f>
        <v>50877.100000000006</v>
      </c>
      <c r="F306" s="93">
        <f t="shared" ref="F306:G306" si="140">F307</f>
        <v>50877.100000000006</v>
      </c>
      <c r="G306" s="93">
        <f t="shared" si="140"/>
        <v>50727.966619999999</v>
      </c>
      <c r="H306" s="93">
        <f t="shared" si="121"/>
        <v>99.706287310279222</v>
      </c>
      <c r="I306" s="93">
        <f t="shared" si="122"/>
        <v>99.70687523463404</v>
      </c>
    </row>
    <row r="307" spans="1:9" ht="31.5">
      <c r="A307" s="92" t="s">
        <v>62</v>
      </c>
      <c r="B307" s="36" t="s">
        <v>477</v>
      </c>
      <c r="C307" s="36" t="s">
        <v>63</v>
      </c>
      <c r="D307" s="93">
        <v>50877.4</v>
      </c>
      <c r="E307" s="93">
        <f>КВСР!H1154</f>
        <v>50877.100000000006</v>
      </c>
      <c r="F307" s="93">
        <f>КВСР!I1154</f>
        <v>50877.100000000006</v>
      </c>
      <c r="G307" s="93">
        <f>КВСР!J1154</f>
        <v>50727.966619999999</v>
      </c>
      <c r="H307" s="93">
        <f t="shared" si="121"/>
        <v>99.706287310279222</v>
      </c>
      <c r="I307" s="93">
        <f t="shared" si="122"/>
        <v>99.70687523463404</v>
      </c>
    </row>
    <row r="308" spans="1:9" ht="31.5">
      <c r="A308" s="92" t="s">
        <v>64</v>
      </c>
      <c r="B308" s="36" t="s">
        <v>477</v>
      </c>
      <c r="C308" s="36" t="s">
        <v>65</v>
      </c>
      <c r="D308" s="93">
        <v>2045</v>
      </c>
      <c r="E308" s="93">
        <f>E309</f>
        <v>2045</v>
      </c>
      <c r="F308" s="93">
        <f t="shared" ref="F308:G308" si="141">F309</f>
        <v>2045</v>
      </c>
      <c r="G308" s="93">
        <f t="shared" si="141"/>
        <v>2011.3719000000001</v>
      </c>
      <c r="H308" s="93">
        <f t="shared" si="121"/>
        <v>98.355594132029339</v>
      </c>
      <c r="I308" s="93">
        <f t="shared" si="122"/>
        <v>98.355594132029339</v>
      </c>
    </row>
    <row r="309" spans="1:9" ht="31.5">
      <c r="A309" s="92" t="s">
        <v>66</v>
      </c>
      <c r="B309" s="36" t="s">
        <v>477</v>
      </c>
      <c r="C309" s="36" t="s">
        <v>67</v>
      </c>
      <c r="D309" s="93">
        <v>2045</v>
      </c>
      <c r="E309" s="93">
        <f>КВСР!H1156</f>
        <v>2045</v>
      </c>
      <c r="F309" s="93">
        <f>КВСР!I1156</f>
        <v>2045</v>
      </c>
      <c r="G309" s="93">
        <f>КВСР!J1156</f>
        <v>2011.3719000000001</v>
      </c>
      <c r="H309" s="93">
        <f t="shared" si="121"/>
        <v>98.355594132029339</v>
      </c>
      <c r="I309" s="93">
        <f t="shared" si="122"/>
        <v>98.355594132029339</v>
      </c>
    </row>
    <row r="310" spans="1:9" ht="15.75">
      <c r="A310" s="92" t="s">
        <v>68</v>
      </c>
      <c r="B310" s="36" t="s">
        <v>477</v>
      </c>
      <c r="C310" s="36" t="s">
        <v>69</v>
      </c>
      <c r="D310" s="93">
        <v>60</v>
      </c>
      <c r="E310" s="93">
        <f>E311</f>
        <v>60</v>
      </c>
      <c r="F310" s="93">
        <f t="shared" ref="F310:G310" si="142">F311</f>
        <v>60</v>
      </c>
      <c r="G310" s="93">
        <f t="shared" si="142"/>
        <v>60</v>
      </c>
      <c r="H310" s="93">
        <f t="shared" si="121"/>
        <v>100</v>
      </c>
      <c r="I310" s="93">
        <f t="shared" si="122"/>
        <v>100</v>
      </c>
    </row>
    <row r="311" spans="1:9" ht="15.75">
      <c r="A311" s="92" t="s">
        <v>70</v>
      </c>
      <c r="B311" s="36" t="s">
        <v>477</v>
      </c>
      <c r="C311" s="36" t="s">
        <v>71</v>
      </c>
      <c r="D311" s="93">
        <v>60</v>
      </c>
      <c r="E311" s="93">
        <f>КВСР!H1158</f>
        <v>60</v>
      </c>
      <c r="F311" s="93">
        <f>КВСР!I1158</f>
        <v>60</v>
      </c>
      <c r="G311" s="93">
        <f>КВСР!J1158</f>
        <v>60</v>
      </c>
      <c r="H311" s="93">
        <f t="shared" si="121"/>
        <v>100</v>
      </c>
      <c r="I311" s="93">
        <f t="shared" si="122"/>
        <v>100</v>
      </c>
    </row>
    <row r="312" spans="1:9" ht="15.75">
      <c r="A312" s="92" t="s">
        <v>72</v>
      </c>
      <c r="B312" s="36" t="s">
        <v>477</v>
      </c>
      <c r="C312" s="36" t="s">
        <v>73</v>
      </c>
      <c r="D312" s="93">
        <v>1</v>
      </c>
      <c r="E312" s="93">
        <f>E314+E313</f>
        <v>1.3</v>
      </c>
      <c r="F312" s="93">
        <f t="shared" ref="F312:G312" si="143">F314+F313</f>
        <v>1.3</v>
      </c>
      <c r="G312" s="93">
        <f t="shared" si="143"/>
        <v>1.0509999999999999</v>
      </c>
      <c r="H312" s="93">
        <f t="shared" si="121"/>
        <v>105.1</v>
      </c>
      <c r="I312" s="93">
        <f t="shared" si="122"/>
        <v>80.84615384615384</v>
      </c>
    </row>
    <row r="313" spans="1:9" ht="15.75">
      <c r="A313" s="94" t="s">
        <v>86</v>
      </c>
      <c r="B313" s="36"/>
      <c r="C313" s="36">
        <v>830</v>
      </c>
      <c r="D313" s="93"/>
      <c r="E313" s="93">
        <f>КВСР!H1160</f>
        <v>0.3</v>
      </c>
      <c r="F313" s="93">
        <f>КВСР!I1160</f>
        <v>0.3</v>
      </c>
      <c r="G313" s="93">
        <f>КВСР!J1160</f>
        <v>0.3</v>
      </c>
      <c r="H313" s="93"/>
      <c r="I313" s="93">
        <f t="shared" si="122"/>
        <v>100</v>
      </c>
    </row>
    <row r="314" spans="1:9" ht="15.75">
      <c r="A314" s="92" t="s">
        <v>74</v>
      </c>
      <c r="B314" s="36" t="s">
        <v>477</v>
      </c>
      <c r="C314" s="36" t="s">
        <v>75</v>
      </c>
      <c r="D314" s="93">
        <v>1</v>
      </c>
      <c r="E314" s="93">
        <f>КВСР!H1161</f>
        <v>1</v>
      </c>
      <c r="F314" s="93">
        <f>КВСР!I1161</f>
        <v>1</v>
      </c>
      <c r="G314" s="93">
        <f>КВСР!J1161</f>
        <v>0.75099999999999989</v>
      </c>
      <c r="H314" s="93">
        <f t="shared" si="121"/>
        <v>75.099999999999994</v>
      </c>
      <c r="I314" s="93">
        <f t="shared" si="122"/>
        <v>75.099999999999994</v>
      </c>
    </row>
    <row r="315" spans="1:9" ht="31.5">
      <c r="A315" s="92" t="s">
        <v>76</v>
      </c>
      <c r="B315" s="36" t="s">
        <v>449</v>
      </c>
      <c r="C315" s="36" t="s">
        <v>0</v>
      </c>
      <c r="D315" s="93">
        <v>91555.6</v>
      </c>
      <c r="E315" s="93">
        <f>E316</f>
        <v>94505.684859999994</v>
      </c>
      <c r="F315" s="93">
        <f t="shared" ref="F315:G316" si="144">F316</f>
        <v>94505.684859999994</v>
      </c>
      <c r="G315" s="93">
        <f t="shared" si="144"/>
        <v>94505.684859999994</v>
      </c>
      <c r="H315" s="93">
        <f t="shared" si="121"/>
        <v>103.22217850136965</v>
      </c>
      <c r="I315" s="93">
        <f t="shared" si="122"/>
        <v>100</v>
      </c>
    </row>
    <row r="316" spans="1:9" ht="31.5">
      <c r="A316" s="92" t="s">
        <v>82</v>
      </c>
      <c r="B316" s="36" t="s">
        <v>449</v>
      </c>
      <c r="C316" s="36" t="s">
        <v>83</v>
      </c>
      <c r="D316" s="93">
        <v>91555.6</v>
      </c>
      <c r="E316" s="93">
        <f>E317</f>
        <v>94505.684859999994</v>
      </c>
      <c r="F316" s="93">
        <f t="shared" si="144"/>
        <v>94505.684859999994</v>
      </c>
      <c r="G316" s="93">
        <f t="shared" si="144"/>
        <v>94505.684859999994</v>
      </c>
      <c r="H316" s="93">
        <f t="shared" si="121"/>
        <v>103.22217850136965</v>
      </c>
      <c r="I316" s="93">
        <f t="shared" si="122"/>
        <v>100</v>
      </c>
    </row>
    <row r="317" spans="1:9" ht="15.75">
      <c r="A317" s="92" t="s">
        <v>84</v>
      </c>
      <c r="B317" s="36" t="s">
        <v>449</v>
      </c>
      <c r="C317" s="36" t="s">
        <v>85</v>
      </c>
      <c r="D317" s="93">
        <v>91555.6</v>
      </c>
      <c r="E317" s="93">
        <f>КВСР!H1064</f>
        <v>94505.684859999994</v>
      </c>
      <c r="F317" s="93">
        <f>КВСР!I1064</f>
        <v>94505.684859999994</v>
      </c>
      <c r="G317" s="93">
        <f>КВСР!J1064</f>
        <v>94505.684859999994</v>
      </c>
      <c r="H317" s="93">
        <f t="shared" si="121"/>
        <v>103.22217850136965</v>
      </c>
      <c r="I317" s="93">
        <f t="shared" si="122"/>
        <v>100</v>
      </c>
    </row>
    <row r="318" spans="1:9" ht="15.75">
      <c r="A318" s="92" t="s">
        <v>463</v>
      </c>
      <c r="B318" s="36" t="s">
        <v>478</v>
      </c>
      <c r="C318" s="36" t="s">
        <v>0</v>
      </c>
      <c r="D318" s="93">
        <v>28014</v>
      </c>
      <c r="E318" s="93">
        <f>E319+E321+E324</f>
        <v>26214</v>
      </c>
      <c r="F318" s="93">
        <f t="shared" ref="F318:G318" si="145">F319+F321+F324</f>
        <v>26214</v>
      </c>
      <c r="G318" s="93">
        <f t="shared" si="145"/>
        <v>25974.659080000001</v>
      </c>
      <c r="H318" s="93">
        <f t="shared" si="121"/>
        <v>92.720279431712711</v>
      </c>
      <c r="I318" s="93">
        <f t="shared" si="122"/>
        <v>99.086972915236132</v>
      </c>
    </row>
    <row r="319" spans="1:9" ht="31.5">
      <c r="A319" s="92" t="s">
        <v>64</v>
      </c>
      <c r="B319" s="36" t="s">
        <v>478</v>
      </c>
      <c r="C319" s="36" t="s">
        <v>65</v>
      </c>
      <c r="D319" s="93">
        <v>2364</v>
      </c>
      <c r="E319" s="93">
        <f>E320</f>
        <v>2364</v>
      </c>
      <c r="F319" s="93">
        <f t="shared" ref="F319:G319" si="146">F320</f>
        <v>2364</v>
      </c>
      <c r="G319" s="93">
        <f t="shared" si="146"/>
        <v>2324.6590799999999</v>
      </c>
      <c r="H319" s="93">
        <f t="shared" si="121"/>
        <v>98.335832487309631</v>
      </c>
      <c r="I319" s="93">
        <f t="shared" si="122"/>
        <v>98.335832487309631</v>
      </c>
    </row>
    <row r="320" spans="1:9" ht="31.5">
      <c r="A320" s="92" t="s">
        <v>66</v>
      </c>
      <c r="B320" s="36" t="s">
        <v>478</v>
      </c>
      <c r="C320" s="36" t="s">
        <v>67</v>
      </c>
      <c r="D320" s="93">
        <v>2364</v>
      </c>
      <c r="E320" s="93">
        <f>КВСР!H1164</f>
        <v>2364</v>
      </c>
      <c r="F320" s="93">
        <f>КВСР!I1164</f>
        <v>2364</v>
      </c>
      <c r="G320" s="93">
        <f>КВСР!J1164</f>
        <v>2324.6590799999999</v>
      </c>
      <c r="H320" s="93">
        <f t="shared" si="121"/>
        <v>98.335832487309631</v>
      </c>
      <c r="I320" s="93">
        <f t="shared" si="122"/>
        <v>98.335832487309631</v>
      </c>
    </row>
    <row r="321" spans="1:9" ht="15.75">
      <c r="A321" s="92" t="s">
        <v>68</v>
      </c>
      <c r="B321" s="36" t="s">
        <v>478</v>
      </c>
      <c r="C321" s="36" t="s">
        <v>69</v>
      </c>
      <c r="D321" s="93">
        <v>23950</v>
      </c>
      <c r="E321" s="93">
        <f>E322+E323</f>
        <v>22150</v>
      </c>
      <c r="F321" s="93">
        <f t="shared" ref="F321:G321" si="147">F322+F323</f>
        <v>22150</v>
      </c>
      <c r="G321" s="93">
        <f t="shared" si="147"/>
        <v>21950</v>
      </c>
      <c r="H321" s="93">
        <f t="shared" si="121"/>
        <v>91.649269311064714</v>
      </c>
      <c r="I321" s="93">
        <f t="shared" si="122"/>
        <v>99.097065462753946</v>
      </c>
    </row>
    <row r="322" spans="1:9" ht="15.75">
      <c r="A322" s="92" t="s">
        <v>383</v>
      </c>
      <c r="B322" s="36" t="s">
        <v>478</v>
      </c>
      <c r="C322" s="36" t="s">
        <v>384</v>
      </c>
      <c r="D322" s="93">
        <v>2250</v>
      </c>
      <c r="E322" s="93">
        <f>КВСР!H1166</f>
        <v>450</v>
      </c>
      <c r="F322" s="93">
        <f>КВСР!I1166</f>
        <v>450</v>
      </c>
      <c r="G322" s="93">
        <f>КВСР!J1166</f>
        <v>450</v>
      </c>
      <c r="H322" s="93">
        <f t="shared" si="121"/>
        <v>20</v>
      </c>
      <c r="I322" s="93">
        <f t="shared" si="122"/>
        <v>100</v>
      </c>
    </row>
    <row r="323" spans="1:9" ht="15.75">
      <c r="A323" s="92" t="s">
        <v>70</v>
      </c>
      <c r="B323" s="36" t="s">
        <v>478</v>
      </c>
      <c r="C323" s="36" t="s">
        <v>71</v>
      </c>
      <c r="D323" s="93">
        <v>21700</v>
      </c>
      <c r="E323" s="93">
        <f>КВСР!H1167</f>
        <v>21700</v>
      </c>
      <c r="F323" s="93">
        <f>КВСР!I1167</f>
        <v>21700</v>
      </c>
      <c r="G323" s="93">
        <f>КВСР!J1167</f>
        <v>21500</v>
      </c>
      <c r="H323" s="93">
        <f t="shared" si="121"/>
        <v>99.078341013824883</v>
      </c>
      <c r="I323" s="93">
        <f t="shared" si="122"/>
        <v>99.078341013824883</v>
      </c>
    </row>
    <row r="324" spans="1:9" ht="31.5">
      <c r="A324" s="92" t="s">
        <v>82</v>
      </c>
      <c r="B324" s="36" t="s">
        <v>478</v>
      </c>
      <c r="C324" s="36" t="s">
        <v>83</v>
      </c>
      <c r="D324" s="93">
        <v>1700</v>
      </c>
      <c r="E324" s="93">
        <f>E325</f>
        <v>1700</v>
      </c>
      <c r="F324" s="93">
        <f t="shared" ref="F324:G324" si="148">F325</f>
        <v>1700</v>
      </c>
      <c r="G324" s="93">
        <f t="shared" si="148"/>
        <v>1700</v>
      </c>
      <c r="H324" s="93">
        <f t="shared" si="121"/>
        <v>100</v>
      </c>
      <c r="I324" s="93">
        <f t="shared" si="122"/>
        <v>100</v>
      </c>
    </row>
    <row r="325" spans="1:9" ht="15.75">
      <c r="A325" s="92" t="s">
        <v>84</v>
      </c>
      <c r="B325" s="36" t="s">
        <v>478</v>
      </c>
      <c r="C325" s="36" t="s">
        <v>85</v>
      </c>
      <c r="D325" s="93">
        <v>1700</v>
      </c>
      <c r="E325" s="93">
        <f>КВСР!H1169</f>
        <v>1700</v>
      </c>
      <c r="F325" s="93">
        <f>КВСР!I1169</f>
        <v>1700</v>
      </c>
      <c r="G325" s="93">
        <f>КВСР!J1169</f>
        <v>1700</v>
      </c>
      <c r="H325" s="93">
        <f t="shared" si="121"/>
        <v>100</v>
      </c>
      <c r="I325" s="93">
        <f t="shared" si="122"/>
        <v>100</v>
      </c>
    </row>
    <row r="326" spans="1:9" ht="88.5" customHeight="1">
      <c r="A326" s="92" t="s">
        <v>479</v>
      </c>
      <c r="B326" s="36" t="s">
        <v>480</v>
      </c>
      <c r="C326" s="36" t="s">
        <v>0</v>
      </c>
      <c r="D326" s="93">
        <v>429621.4</v>
      </c>
      <c r="E326" s="93">
        <f>E327</f>
        <v>429621.44536000001</v>
      </c>
      <c r="F326" s="93">
        <f t="shared" ref="F326:G327" si="149">F327</f>
        <v>429621.44536000001</v>
      </c>
      <c r="G326" s="93">
        <f t="shared" si="149"/>
        <v>429621.44536000001</v>
      </c>
      <c r="H326" s="93">
        <f t="shared" si="121"/>
        <v>100.00001055813328</v>
      </c>
      <c r="I326" s="93">
        <f t="shared" si="122"/>
        <v>100</v>
      </c>
    </row>
    <row r="327" spans="1:9" ht="15.75">
      <c r="A327" s="92" t="s">
        <v>26</v>
      </c>
      <c r="B327" s="36" t="s">
        <v>480</v>
      </c>
      <c r="C327" s="36" t="s">
        <v>27</v>
      </c>
      <c r="D327" s="93">
        <v>429621.4</v>
      </c>
      <c r="E327" s="93">
        <f>E328</f>
        <v>429621.44536000001</v>
      </c>
      <c r="F327" s="93">
        <f t="shared" si="149"/>
        <v>429621.44536000001</v>
      </c>
      <c r="G327" s="93">
        <f t="shared" si="149"/>
        <v>429621.44536000001</v>
      </c>
      <c r="H327" s="93">
        <f t="shared" si="121"/>
        <v>100.00001055813328</v>
      </c>
      <c r="I327" s="93">
        <f t="shared" si="122"/>
        <v>100</v>
      </c>
    </row>
    <row r="328" spans="1:9" ht="15.75">
      <c r="A328" s="92" t="s">
        <v>56</v>
      </c>
      <c r="B328" s="36" t="s">
        <v>480</v>
      </c>
      <c r="C328" s="36" t="s">
        <v>57</v>
      </c>
      <c r="D328" s="93">
        <v>429621.4</v>
      </c>
      <c r="E328" s="93">
        <f>КВСР!H1172</f>
        <v>429621.44536000001</v>
      </c>
      <c r="F328" s="93">
        <f>КВСР!I1172</f>
        <v>429621.44536000001</v>
      </c>
      <c r="G328" s="93">
        <f>КВСР!J1172</f>
        <v>429621.44536000001</v>
      </c>
      <c r="H328" s="93">
        <f t="shared" ref="H328:H391" si="150">G328/D328*100</f>
        <v>100.00001055813328</v>
      </c>
      <c r="I328" s="93">
        <f t="shared" ref="I328:I391" si="151">G328/E328*100</f>
        <v>100</v>
      </c>
    </row>
    <row r="329" spans="1:9" ht="15.75">
      <c r="A329" s="94" t="s">
        <v>1182</v>
      </c>
      <c r="B329" s="98" t="s">
        <v>1181</v>
      </c>
      <c r="C329" s="36"/>
      <c r="D329" s="93"/>
      <c r="E329" s="93">
        <f>E330</f>
        <v>1800</v>
      </c>
      <c r="F329" s="93">
        <f t="shared" ref="F329:G330" si="152">F330</f>
        <v>1800</v>
      </c>
      <c r="G329" s="93">
        <f t="shared" si="152"/>
        <v>1800</v>
      </c>
      <c r="H329" s="93">
        <v>0</v>
      </c>
      <c r="I329" s="93">
        <f t="shared" si="151"/>
        <v>100</v>
      </c>
    </row>
    <row r="330" spans="1:9" ht="15.75">
      <c r="A330" s="92" t="s">
        <v>68</v>
      </c>
      <c r="B330" s="98" t="s">
        <v>1181</v>
      </c>
      <c r="C330" s="36">
        <v>300</v>
      </c>
      <c r="D330" s="93"/>
      <c r="E330" s="93">
        <f>E331</f>
        <v>1800</v>
      </c>
      <c r="F330" s="93">
        <f t="shared" si="152"/>
        <v>1800</v>
      </c>
      <c r="G330" s="93">
        <f t="shared" si="152"/>
        <v>1800</v>
      </c>
      <c r="H330" s="93">
        <v>0</v>
      </c>
      <c r="I330" s="93">
        <f t="shared" si="151"/>
        <v>100</v>
      </c>
    </row>
    <row r="331" spans="1:9" ht="15.75">
      <c r="A331" s="92" t="s">
        <v>383</v>
      </c>
      <c r="B331" s="98" t="s">
        <v>1181</v>
      </c>
      <c r="C331" s="36">
        <v>350</v>
      </c>
      <c r="D331" s="93"/>
      <c r="E331" s="93">
        <f>КВСР!H1175</f>
        <v>1800</v>
      </c>
      <c r="F331" s="93">
        <f>КВСР!I1175</f>
        <v>1800</v>
      </c>
      <c r="G331" s="93">
        <f>КВСР!J1175</f>
        <v>1800</v>
      </c>
      <c r="H331" s="93">
        <v>0</v>
      </c>
      <c r="I331" s="93">
        <f t="shared" si="151"/>
        <v>100</v>
      </c>
    </row>
    <row r="332" spans="1:9" ht="47.25">
      <c r="A332" s="92" t="s">
        <v>450</v>
      </c>
      <c r="B332" s="36" t="s">
        <v>451</v>
      </c>
      <c r="C332" s="36" t="s">
        <v>0</v>
      </c>
      <c r="D332" s="93">
        <v>1823</v>
      </c>
      <c r="E332" s="93">
        <f>E333</f>
        <v>1822.9833599999999</v>
      </c>
      <c r="F332" s="93">
        <f t="shared" ref="F332:G333" si="153">F333</f>
        <v>1822.9833599999999</v>
      </c>
      <c r="G332" s="93">
        <f t="shared" si="153"/>
        <v>1822.9833599999999</v>
      </c>
      <c r="H332" s="93">
        <f t="shared" si="150"/>
        <v>99.999087218869988</v>
      </c>
      <c r="I332" s="93">
        <f t="shared" si="151"/>
        <v>100</v>
      </c>
    </row>
    <row r="333" spans="1:9" ht="31.5">
      <c r="A333" s="92" t="s">
        <v>82</v>
      </c>
      <c r="B333" s="36" t="s">
        <v>451</v>
      </c>
      <c r="C333" s="36" t="s">
        <v>83</v>
      </c>
      <c r="D333" s="93">
        <v>1823</v>
      </c>
      <c r="E333" s="93">
        <f>E334</f>
        <v>1822.9833599999999</v>
      </c>
      <c r="F333" s="93">
        <f t="shared" si="153"/>
        <v>1822.9833599999999</v>
      </c>
      <c r="G333" s="93">
        <f t="shared" si="153"/>
        <v>1822.9833599999999</v>
      </c>
      <c r="H333" s="93">
        <f t="shared" si="150"/>
        <v>99.999087218869988</v>
      </c>
      <c r="I333" s="93">
        <f t="shared" si="151"/>
        <v>100</v>
      </c>
    </row>
    <row r="334" spans="1:9" ht="15.75">
      <c r="A334" s="92" t="s">
        <v>84</v>
      </c>
      <c r="B334" s="36" t="s">
        <v>451</v>
      </c>
      <c r="C334" s="36" t="s">
        <v>85</v>
      </c>
      <c r="D334" s="93">
        <v>1823</v>
      </c>
      <c r="E334" s="93">
        <f>КВСР!H1067</f>
        <v>1822.9833599999999</v>
      </c>
      <c r="F334" s="93">
        <f>КВСР!I1067</f>
        <v>1822.9833599999999</v>
      </c>
      <c r="G334" s="93">
        <f>КВСР!J1067</f>
        <v>1822.9833599999999</v>
      </c>
      <c r="H334" s="93">
        <f t="shared" si="150"/>
        <v>99.999087218869988</v>
      </c>
      <c r="I334" s="93">
        <f t="shared" si="151"/>
        <v>100</v>
      </c>
    </row>
    <row r="335" spans="1:9" ht="15.75">
      <c r="A335" s="85" t="s">
        <v>0</v>
      </c>
      <c r="B335" s="87" t="s">
        <v>0</v>
      </c>
      <c r="C335" s="88" t="s">
        <v>0</v>
      </c>
      <c r="D335" s="86" t="s">
        <v>0</v>
      </c>
      <c r="E335" s="86"/>
      <c r="F335" s="86"/>
      <c r="G335" s="86"/>
      <c r="H335" s="86"/>
      <c r="I335" s="86"/>
    </row>
    <row r="336" spans="1:9" ht="31.5">
      <c r="A336" s="85" t="s">
        <v>424</v>
      </c>
      <c r="B336" s="88" t="s">
        <v>425</v>
      </c>
      <c r="C336" s="88" t="s">
        <v>0</v>
      </c>
      <c r="D336" s="86">
        <v>8170</v>
      </c>
      <c r="E336" s="86">
        <f>E337+E342</f>
        <v>8170</v>
      </c>
      <c r="F336" s="86">
        <f t="shared" ref="F336:G336" si="154">F337+F342</f>
        <v>8170</v>
      </c>
      <c r="G336" s="86">
        <f t="shared" si="154"/>
        <v>8170</v>
      </c>
      <c r="H336" s="86">
        <f t="shared" si="150"/>
        <v>100</v>
      </c>
      <c r="I336" s="86">
        <f t="shared" si="151"/>
        <v>100</v>
      </c>
    </row>
    <row r="337" spans="1:9" ht="31.5">
      <c r="A337" s="92" t="s">
        <v>422</v>
      </c>
      <c r="B337" s="36" t="s">
        <v>426</v>
      </c>
      <c r="C337" s="36" t="s">
        <v>0</v>
      </c>
      <c r="D337" s="93">
        <v>7500</v>
      </c>
      <c r="E337" s="93">
        <f>E338</f>
        <v>7500</v>
      </c>
      <c r="F337" s="93">
        <f t="shared" ref="F337:G337" si="155">F338</f>
        <v>7500</v>
      </c>
      <c r="G337" s="93">
        <f t="shared" si="155"/>
        <v>7500</v>
      </c>
      <c r="H337" s="93">
        <f t="shared" si="150"/>
        <v>100</v>
      </c>
      <c r="I337" s="93">
        <f t="shared" si="151"/>
        <v>100</v>
      </c>
    </row>
    <row r="338" spans="1:9" ht="31.5">
      <c r="A338" s="92" t="s">
        <v>82</v>
      </c>
      <c r="B338" s="36" t="s">
        <v>426</v>
      </c>
      <c r="C338" s="36" t="s">
        <v>83</v>
      </c>
      <c r="D338" s="93">
        <v>7500</v>
      </c>
      <c r="E338" s="93">
        <f>E341+E339+E340</f>
        <v>7500</v>
      </c>
      <c r="F338" s="93">
        <f t="shared" ref="F338:G338" si="156">F341+F339+F340</f>
        <v>7500</v>
      </c>
      <c r="G338" s="93">
        <f t="shared" si="156"/>
        <v>7500</v>
      </c>
      <c r="H338" s="93">
        <f t="shared" si="150"/>
        <v>100</v>
      </c>
      <c r="I338" s="93">
        <f t="shared" si="151"/>
        <v>100</v>
      </c>
    </row>
    <row r="339" spans="1:9" ht="15.75">
      <c r="A339" s="94" t="s">
        <v>272</v>
      </c>
      <c r="B339" s="36" t="s">
        <v>426</v>
      </c>
      <c r="C339" s="36">
        <v>610</v>
      </c>
      <c r="D339" s="93"/>
      <c r="E339" s="93">
        <f>КВСР!H962</f>
        <v>3352.85</v>
      </c>
      <c r="F339" s="93">
        <f>КВСР!I962</f>
        <v>3352.85</v>
      </c>
      <c r="G339" s="93">
        <f>КВСР!J962</f>
        <v>3352.85</v>
      </c>
      <c r="H339" s="93">
        <v>0</v>
      </c>
      <c r="I339" s="93">
        <f t="shared" si="151"/>
        <v>100</v>
      </c>
    </row>
    <row r="340" spans="1:9" ht="15.75">
      <c r="A340" s="94" t="s">
        <v>84</v>
      </c>
      <c r="B340" s="36" t="s">
        <v>426</v>
      </c>
      <c r="C340" s="36">
        <v>620</v>
      </c>
      <c r="D340" s="93"/>
      <c r="E340" s="93">
        <f>КВСР!H963</f>
        <v>3954.3</v>
      </c>
      <c r="F340" s="93">
        <f>КВСР!I963</f>
        <v>3954.3</v>
      </c>
      <c r="G340" s="93">
        <f>КВСР!J963</f>
        <v>3954.3</v>
      </c>
      <c r="H340" s="93">
        <v>0</v>
      </c>
      <c r="I340" s="93">
        <f t="shared" si="151"/>
        <v>100</v>
      </c>
    </row>
    <row r="341" spans="1:9" ht="31.5">
      <c r="A341" s="92" t="s">
        <v>196</v>
      </c>
      <c r="B341" s="36" t="s">
        <v>426</v>
      </c>
      <c r="C341" s="36" t="s">
        <v>197</v>
      </c>
      <c r="D341" s="93">
        <v>7500</v>
      </c>
      <c r="E341" s="93">
        <f>КВСР!H964</f>
        <v>192.85</v>
      </c>
      <c r="F341" s="93">
        <f>КВСР!I964</f>
        <v>192.85</v>
      </c>
      <c r="G341" s="93">
        <f>КВСР!J964</f>
        <v>192.85</v>
      </c>
      <c r="H341" s="93">
        <f t="shared" si="150"/>
        <v>2.571333333333333</v>
      </c>
      <c r="I341" s="93">
        <f t="shared" si="151"/>
        <v>100</v>
      </c>
    </row>
    <row r="342" spans="1:9" ht="15.75">
      <c r="A342" s="92" t="s">
        <v>463</v>
      </c>
      <c r="B342" s="36" t="s">
        <v>481</v>
      </c>
      <c r="C342" s="36" t="s">
        <v>0</v>
      </c>
      <c r="D342" s="93">
        <v>670</v>
      </c>
      <c r="E342" s="93">
        <f>E343+E345</f>
        <v>670</v>
      </c>
      <c r="F342" s="93">
        <f t="shared" ref="F342:G342" si="157">F343+F345</f>
        <v>670</v>
      </c>
      <c r="G342" s="93">
        <f t="shared" si="157"/>
        <v>670</v>
      </c>
      <c r="H342" s="93">
        <f t="shared" si="150"/>
        <v>100</v>
      </c>
      <c r="I342" s="93">
        <f t="shared" si="151"/>
        <v>100</v>
      </c>
    </row>
    <row r="343" spans="1:9" ht="31.5">
      <c r="A343" s="92" t="s">
        <v>64</v>
      </c>
      <c r="B343" s="36" t="s">
        <v>481</v>
      </c>
      <c r="C343" s="36" t="s">
        <v>65</v>
      </c>
      <c r="D343" s="93">
        <v>8.4</v>
      </c>
      <c r="E343" s="93">
        <f>E344</f>
        <v>8.4</v>
      </c>
      <c r="F343" s="93">
        <f t="shared" ref="F343:G343" si="158">F344</f>
        <v>8.4</v>
      </c>
      <c r="G343" s="93">
        <f t="shared" si="158"/>
        <v>8.4</v>
      </c>
      <c r="H343" s="93">
        <f t="shared" si="150"/>
        <v>100</v>
      </c>
      <c r="I343" s="93">
        <f t="shared" si="151"/>
        <v>100</v>
      </c>
    </row>
    <row r="344" spans="1:9" ht="31.5">
      <c r="A344" s="92" t="s">
        <v>66</v>
      </c>
      <c r="B344" s="36" t="s">
        <v>481</v>
      </c>
      <c r="C344" s="36" t="s">
        <v>67</v>
      </c>
      <c r="D344" s="93">
        <v>8.4</v>
      </c>
      <c r="E344" s="93">
        <f>КВСР!H1179</f>
        <v>8.4</v>
      </c>
      <c r="F344" s="93">
        <f>КВСР!I1179</f>
        <v>8.4</v>
      </c>
      <c r="G344" s="93">
        <f>КВСР!J1179</f>
        <v>8.4</v>
      </c>
      <c r="H344" s="93">
        <f t="shared" si="150"/>
        <v>100</v>
      </c>
      <c r="I344" s="93">
        <f t="shared" si="151"/>
        <v>100</v>
      </c>
    </row>
    <row r="345" spans="1:9" ht="15.75">
      <c r="A345" s="92" t="s">
        <v>68</v>
      </c>
      <c r="B345" s="36" t="s">
        <v>481</v>
      </c>
      <c r="C345" s="36" t="s">
        <v>69</v>
      </c>
      <c r="D345" s="93">
        <v>661.6</v>
      </c>
      <c r="E345" s="93">
        <f>E346</f>
        <v>661.6</v>
      </c>
      <c r="F345" s="93">
        <f t="shared" ref="F345:G345" si="159">F346</f>
        <v>661.6</v>
      </c>
      <c r="G345" s="93">
        <f t="shared" si="159"/>
        <v>661.6</v>
      </c>
      <c r="H345" s="93">
        <f t="shared" si="150"/>
        <v>100</v>
      </c>
      <c r="I345" s="93">
        <f t="shared" si="151"/>
        <v>100</v>
      </c>
    </row>
    <row r="346" spans="1:9" ht="15.75">
      <c r="A346" s="92" t="s">
        <v>70</v>
      </c>
      <c r="B346" s="36" t="s">
        <v>481</v>
      </c>
      <c r="C346" s="36" t="s">
        <v>71</v>
      </c>
      <c r="D346" s="93">
        <v>661.6</v>
      </c>
      <c r="E346" s="93">
        <f>КВСР!H1181</f>
        <v>661.6</v>
      </c>
      <c r="F346" s="93">
        <f>КВСР!I1181</f>
        <v>661.6</v>
      </c>
      <c r="G346" s="93">
        <f>КВСР!J1181</f>
        <v>661.6</v>
      </c>
      <c r="H346" s="93">
        <f t="shared" si="150"/>
        <v>100</v>
      </c>
      <c r="I346" s="93">
        <f t="shared" si="151"/>
        <v>100</v>
      </c>
    </row>
    <row r="347" spans="1:9" ht="15.75">
      <c r="A347" s="85" t="s">
        <v>0</v>
      </c>
      <c r="B347" s="87" t="s">
        <v>0</v>
      </c>
      <c r="C347" s="88" t="s">
        <v>0</v>
      </c>
      <c r="D347" s="86" t="s">
        <v>0</v>
      </c>
      <c r="E347" s="86"/>
      <c r="F347" s="86"/>
      <c r="G347" s="86"/>
      <c r="H347" s="86"/>
      <c r="I347" s="86"/>
    </row>
    <row r="348" spans="1:9" ht="47.25">
      <c r="A348" s="85" t="s">
        <v>420</v>
      </c>
      <c r="B348" s="88" t="s">
        <v>421</v>
      </c>
      <c r="C348" s="88" t="s">
        <v>0</v>
      </c>
      <c r="D348" s="86">
        <v>5893.6</v>
      </c>
      <c r="E348" s="86">
        <f>E349+E352</f>
        <v>5834.5794000000005</v>
      </c>
      <c r="F348" s="86">
        <f t="shared" ref="F348:G348" si="160">F349+F352</f>
        <v>5834.5794000000005</v>
      </c>
      <c r="G348" s="86">
        <f t="shared" si="160"/>
        <v>5834.5794000000005</v>
      </c>
      <c r="H348" s="86">
        <f t="shared" si="150"/>
        <v>98.998564544590749</v>
      </c>
      <c r="I348" s="86">
        <f t="shared" si="151"/>
        <v>100</v>
      </c>
    </row>
    <row r="349" spans="1:9" ht="31.5">
      <c r="A349" s="92" t="s">
        <v>76</v>
      </c>
      <c r="B349" s="36" t="s">
        <v>458</v>
      </c>
      <c r="C349" s="36" t="s">
        <v>0</v>
      </c>
      <c r="D349" s="93">
        <v>4202.8</v>
      </c>
      <c r="E349" s="93">
        <f>E350</f>
        <v>4143.7794000000004</v>
      </c>
      <c r="F349" s="93">
        <f t="shared" ref="F349:G350" si="161">F350</f>
        <v>4143.7794000000004</v>
      </c>
      <c r="G349" s="93">
        <f t="shared" si="161"/>
        <v>4143.7794000000004</v>
      </c>
      <c r="H349" s="93">
        <f t="shared" si="150"/>
        <v>98.595683829827735</v>
      </c>
      <c r="I349" s="93">
        <f t="shared" si="151"/>
        <v>100</v>
      </c>
    </row>
    <row r="350" spans="1:9" ht="31.5">
      <c r="A350" s="92" t="s">
        <v>82</v>
      </c>
      <c r="B350" s="36" t="s">
        <v>458</v>
      </c>
      <c r="C350" s="36" t="s">
        <v>83</v>
      </c>
      <c r="D350" s="93">
        <v>4202.8</v>
      </c>
      <c r="E350" s="93">
        <f>E351</f>
        <v>4143.7794000000004</v>
      </c>
      <c r="F350" s="93">
        <f t="shared" si="161"/>
        <v>4143.7794000000004</v>
      </c>
      <c r="G350" s="93">
        <f t="shared" si="161"/>
        <v>4143.7794000000004</v>
      </c>
      <c r="H350" s="93">
        <f t="shared" si="150"/>
        <v>98.595683829827735</v>
      </c>
      <c r="I350" s="93">
        <f t="shared" si="151"/>
        <v>100</v>
      </c>
    </row>
    <row r="351" spans="1:9" ht="15.75">
      <c r="A351" s="92" t="s">
        <v>272</v>
      </c>
      <c r="B351" s="36" t="s">
        <v>458</v>
      </c>
      <c r="C351" s="36" t="s">
        <v>273</v>
      </c>
      <c r="D351" s="93">
        <v>4202.8</v>
      </c>
      <c r="E351" s="93">
        <f>КВСР!H1080</f>
        <v>4143.7794000000004</v>
      </c>
      <c r="F351" s="93">
        <f>КВСР!I1080</f>
        <v>4143.7794000000004</v>
      </c>
      <c r="G351" s="93">
        <f>КВСР!J1080</f>
        <v>4143.7794000000004</v>
      </c>
      <c r="H351" s="93">
        <f t="shared" si="150"/>
        <v>98.595683829827735</v>
      </c>
      <c r="I351" s="93">
        <f t="shared" si="151"/>
        <v>100</v>
      </c>
    </row>
    <row r="352" spans="1:9" ht="31.5">
      <c r="A352" s="92" t="s">
        <v>422</v>
      </c>
      <c r="B352" s="36" t="s">
        <v>423</v>
      </c>
      <c r="C352" s="36" t="s">
        <v>0</v>
      </c>
      <c r="D352" s="93">
        <v>1690.8</v>
      </c>
      <c r="E352" s="93">
        <f>E353</f>
        <v>1690.8</v>
      </c>
      <c r="F352" s="93">
        <f t="shared" ref="F352:G353" si="162">F353</f>
        <v>1690.8</v>
      </c>
      <c r="G352" s="93">
        <f t="shared" si="162"/>
        <v>1690.8</v>
      </c>
      <c r="H352" s="93">
        <f t="shared" si="150"/>
        <v>100</v>
      </c>
      <c r="I352" s="93">
        <f t="shared" si="151"/>
        <v>100</v>
      </c>
    </row>
    <row r="353" spans="1:9" ht="31.5">
      <c r="A353" s="92" t="s">
        <v>82</v>
      </c>
      <c r="B353" s="36" t="s">
        <v>423</v>
      </c>
      <c r="C353" s="36" t="s">
        <v>83</v>
      </c>
      <c r="D353" s="93">
        <v>1690.8</v>
      </c>
      <c r="E353" s="93">
        <f>E354</f>
        <v>1690.8</v>
      </c>
      <c r="F353" s="93">
        <f t="shared" si="162"/>
        <v>1690.8</v>
      </c>
      <c r="G353" s="93">
        <f t="shared" si="162"/>
        <v>1690.8</v>
      </c>
      <c r="H353" s="93">
        <f t="shared" si="150"/>
        <v>100</v>
      </c>
      <c r="I353" s="93">
        <f t="shared" si="151"/>
        <v>100</v>
      </c>
    </row>
    <row r="354" spans="1:9" ht="15.75">
      <c r="A354" s="92" t="s">
        <v>272</v>
      </c>
      <c r="B354" s="36" t="s">
        <v>423</v>
      </c>
      <c r="C354" s="36" t="s">
        <v>273</v>
      </c>
      <c r="D354" s="93">
        <v>1690.8</v>
      </c>
      <c r="E354" s="93">
        <f>КВСР!H968</f>
        <v>1690.8</v>
      </c>
      <c r="F354" s="93">
        <f>КВСР!I968</f>
        <v>1690.8</v>
      </c>
      <c r="G354" s="93">
        <f>КВСР!J968</f>
        <v>1690.8</v>
      </c>
      <c r="H354" s="93">
        <f t="shared" si="150"/>
        <v>100</v>
      </c>
      <c r="I354" s="93">
        <f t="shared" si="151"/>
        <v>100</v>
      </c>
    </row>
    <row r="355" spans="1:9" ht="15.75">
      <c r="A355" s="85" t="s">
        <v>0</v>
      </c>
      <c r="B355" s="87" t="s">
        <v>0</v>
      </c>
      <c r="C355" s="88" t="s">
        <v>0</v>
      </c>
      <c r="D355" s="86" t="s">
        <v>0</v>
      </c>
      <c r="E355" s="86"/>
      <c r="F355" s="86"/>
      <c r="G355" s="86"/>
      <c r="H355" s="86"/>
      <c r="I355" s="86"/>
    </row>
    <row r="356" spans="1:9" ht="47.25">
      <c r="A356" s="85" t="s">
        <v>114</v>
      </c>
      <c r="B356" s="88" t="s">
        <v>115</v>
      </c>
      <c r="C356" s="88" t="s">
        <v>0</v>
      </c>
      <c r="D356" s="86">
        <v>352890.9</v>
      </c>
      <c r="E356" s="86">
        <f>E360+E363+E366+E369+E372+E375+E378+E381+E357</f>
        <v>377999.93267000001</v>
      </c>
      <c r="F356" s="86">
        <f t="shared" ref="F356:G356" si="163">F360+F363+F366+F369+F372+F375+F378+F381+F357</f>
        <v>344587.81327999994</v>
      </c>
      <c r="G356" s="86">
        <f t="shared" si="163"/>
        <v>344587.81327999994</v>
      </c>
      <c r="H356" s="86">
        <f t="shared" si="150"/>
        <v>97.647123595422812</v>
      </c>
      <c r="I356" s="86">
        <f t="shared" si="151"/>
        <v>91.160813401739574</v>
      </c>
    </row>
    <row r="357" spans="1:9" ht="47.25">
      <c r="A357" s="94" t="s">
        <v>1170</v>
      </c>
      <c r="B357" s="95" t="s">
        <v>1169</v>
      </c>
      <c r="C357" s="96"/>
      <c r="D357" s="86"/>
      <c r="E357" s="93">
        <f>E358</f>
        <v>25109</v>
      </c>
      <c r="F357" s="93">
        <f t="shared" ref="F357:G358" si="164">F358</f>
        <v>25109</v>
      </c>
      <c r="G357" s="93">
        <f t="shared" si="164"/>
        <v>25109</v>
      </c>
      <c r="H357" s="93">
        <v>0</v>
      </c>
      <c r="I357" s="93">
        <f t="shared" si="151"/>
        <v>100</v>
      </c>
    </row>
    <row r="358" spans="1:9" ht="15.75">
      <c r="A358" s="94" t="s">
        <v>26</v>
      </c>
      <c r="B358" s="98" t="s">
        <v>1169</v>
      </c>
      <c r="C358" s="95" t="s">
        <v>27</v>
      </c>
      <c r="D358" s="86"/>
      <c r="E358" s="93">
        <f>E359</f>
        <v>25109</v>
      </c>
      <c r="F358" s="93">
        <f t="shared" si="164"/>
        <v>25109</v>
      </c>
      <c r="G358" s="93">
        <f t="shared" si="164"/>
        <v>25109</v>
      </c>
      <c r="H358" s="93">
        <v>0</v>
      </c>
      <c r="I358" s="93">
        <f t="shared" si="151"/>
        <v>100</v>
      </c>
    </row>
    <row r="359" spans="1:9" ht="15.75">
      <c r="A359" s="94" t="s">
        <v>56</v>
      </c>
      <c r="B359" s="98" t="s">
        <v>1169</v>
      </c>
      <c r="C359" s="95" t="s">
        <v>57</v>
      </c>
      <c r="D359" s="86"/>
      <c r="E359" s="93">
        <f>КВСР!H1022</f>
        <v>25109</v>
      </c>
      <c r="F359" s="93">
        <f>КВСР!I1022</f>
        <v>25109</v>
      </c>
      <c r="G359" s="93">
        <f>КВСР!J1022</f>
        <v>25109</v>
      </c>
      <c r="H359" s="93">
        <v>0</v>
      </c>
      <c r="I359" s="93">
        <f t="shared" si="151"/>
        <v>100</v>
      </c>
    </row>
    <row r="360" spans="1:9" ht="47.25">
      <c r="A360" s="92" t="s">
        <v>120</v>
      </c>
      <c r="B360" s="36" t="s">
        <v>121</v>
      </c>
      <c r="C360" s="36" t="s">
        <v>0</v>
      </c>
      <c r="D360" s="93">
        <v>114100</v>
      </c>
      <c r="E360" s="93">
        <f>E361</f>
        <v>114100</v>
      </c>
      <c r="F360" s="93">
        <f t="shared" ref="F360:G361" si="165">F361</f>
        <v>106990.32023</v>
      </c>
      <c r="G360" s="93">
        <f t="shared" si="165"/>
        <v>106990.32023</v>
      </c>
      <c r="H360" s="93">
        <f t="shared" si="150"/>
        <v>93.76890467134092</v>
      </c>
      <c r="I360" s="93">
        <f t="shared" si="151"/>
        <v>93.76890467134092</v>
      </c>
    </row>
    <row r="361" spans="1:9" ht="15.75">
      <c r="A361" s="92" t="s">
        <v>26</v>
      </c>
      <c r="B361" s="36" t="s">
        <v>121</v>
      </c>
      <c r="C361" s="36" t="s">
        <v>27</v>
      </c>
      <c r="D361" s="93">
        <v>114100</v>
      </c>
      <c r="E361" s="93">
        <f>E362</f>
        <v>114100</v>
      </c>
      <c r="F361" s="93">
        <f t="shared" si="165"/>
        <v>106990.32023</v>
      </c>
      <c r="G361" s="93">
        <f t="shared" si="165"/>
        <v>106990.32023</v>
      </c>
      <c r="H361" s="93">
        <f t="shared" si="150"/>
        <v>93.76890467134092</v>
      </c>
      <c r="I361" s="93">
        <f t="shared" si="151"/>
        <v>93.76890467134092</v>
      </c>
    </row>
    <row r="362" spans="1:9" ht="15.75">
      <c r="A362" s="92" t="s">
        <v>56</v>
      </c>
      <c r="B362" s="36" t="s">
        <v>121</v>
      </c>
      <c r="C362" s="36" t="s">
        <v>57</v>
      </c>
      <c r="D362" s="93">
        <v>114100</v>
      </c>
      <c r="E362" s="93">
        <f>КВСР!H124</f>
        <v>114100</v>
      </c>
      <c r="F362" s="93">
        <f>КВСР!I124</f>
        <v>106990.32023</v>
      </c>
      <c r="G362" s="93">
        <f>КВСР!J124</f>
        <v>106990.32023</v>
      </c>
      <c r="H362" s="93">
        <f t="shared" si="150"/>
        <v>93.76890467134092</v>
      </c>
      <c r="I362" s="93">
        <f t="shared" si="151"/>
        <v>93.76890467134092</v>
      </c>
    </row>
    <row r="363" spans="1:9" ht="31.5">
      <c r="A363" s="92" t="s">
        <v>76</v>
      </c>
      <c r="B363" s="36" t="s">
        <v>122</v>
      </c>
      <c r="C363" s="36" t="s">
        <v>0</v>
      </c>
      <c r="D363" s="93">
        <v>27640.6</v>
      </c>
      <c r="E363" s="93">
        <f>E364</f>
        <v>27640.616730000002</v>
      </c>
      <c r="F363" s="93">
        <f t="shared" ref="F363:G364" si="166">F364</f>
        <v>1338.2321099999999</v>
      </c>
      <c r="G363" s="93">
        <f t="shared" si="166"/>
        <v>1338.2321099999999</v>
      </c>
      <c r="H363" s="93">
        <f t="shared" si="150"/>
        <v>4.8415450822341048</v>
      </c>
      <c r="I363" s="93">
        <f t="shared" si="151"/>
        <v>4.8415421517984338</v>
      </c>
    </row>
    <row r="364" spans="1:9" ht="31.5">
      <c r="A364" s="92" t="s">
        <v>64</v>
      </c>
      <c r="B364" s="36" t="s">
        <v>122</v>
      </c>
      <c r="C364" s="36" t="s">
        <v>65</v>
      </c>
      <c r="D364" s="93">
        <v>27640.6</v>
      </c>
      <c r="E364" s="93">
        <f>E365</f>
        <v>27640.616730000002</v>
      </c>
      <c r="F364" s="93">
        <f t="shared" si="166"/>
        <v>1338.2321099999999</v>
      </c>
      <c r="G364" s="93">
        <f t="shared" si="166"/>
        <v>1338.2321099999999</v>
      </c>
      <c r="H364" s="93">
        <f t="shared" si="150"/>
        <v>4.8415450822341048</v>
      </c>
      <c r="I364" s="93">
        <f t="shared" si="151"/>
        <v>4.8415421517984338</v>
      </c>
    </row>
    <row r="365" spans="1:9" ht="31.5">
      <c r="A365" s="92" t="s">
        <v>66</v>
      </c>
      <c r="B365" s="36" t="s">
        <v>122</v>
      </c>
      <c r="C365" s="36" t="s">
        <v>67</v>
      </c>
      <c r="D365" s="93">
        <v>27640.6</v>
      </c>
      <c r="E365" s="93">
        <f>КВСР!H127</f>
        <v>27640.616730000002</v>
      </c>
      <c r="F365" s="93">
        <f>КВСР!I127</f>
        <v>1338.2321099999999</v>
      </c>
      <c r="G365" s="93">
        <f>КВСР!J127</f>
        <v>1338.2321099999999</v>
      </c>
      <c r="H365" s="93">
        <f t="shared" si="150"/>
        <v>4.8415450822341048</v>
      </c>
      <c r="I365" s="93">
        <f t="shared" si="151"/>
        <v>4.8415421517984338</v>
      </c>
    </row>
    <row r="366" spans="1:9" ht="47.25">
      <c r="A366" s="92" t="s">
        <v>37</v>
      </c>
      <c r="B366" s="36" t="s">
        <v>132</v>
      </c>
      <c r="C366" s="36" t="s">
        <v>0</v>
      </c>
      <c r="D366" s="93">
        <v>334.8</v>
      </c>
      <c r="E366" s="93">
        <f>E367</f>
        <v>334.82893999999999</v>
      </c>
      <c r="F366" s="93">
        <f t="shared" ref="F366:G367" si="167">F367</f>
        <v>334.82893999999999</v>
      </c>
      <c r="G366" s="93">
        <f t="shared" si="167"/>
        <v>334.82893999999999</v>
      </c>
      <c r="H366" s="93">
        <f t="shared" si="150"/>
        <v>100.00864396654718</v>
      </c>
      <c r="I366" s="93">
        <f t="shared" si="151"/>
        <v>100</v>
      </c>
    </row>
    <row r="367" spans="1:9" ht="31.5">
      <c r="A367" s="92" t="s">
        <v>39</v>
      </c>
      <c r="B367" s="36" t="s">
        <v>132</v>
      </c>
      <c r="C367" s="36" t="s">
        <v>40</v>
      </c>
      <c r="D367" s="93">
        <v>334.8</v>
      </c>
      <c r="E367" s="93">
        <f>E368</f>
        <v>334.82893999999999</v>
      </c>
      <c r="F367" s="93">
        <f t="shared" si="167"/>
        <v>334.82893999999999</v>
      </c>
      <c r="G367" s="93">
        <f t="shared" si="167"/>
        <v>334.82893999999999</v>
      </c>
      <c r="H367" s="93">
        <f t="shared" si="150"/>
        <v>100.00864396654718</v>
      </c>
      <c r="I367" s="93">
        <f t="shared" si="151"/>
        <v>100</v>
      </c>
    </row>
    <row r="368" spans="1:9" ht="15.75">
      <c r="A368" s="92" t="s">
        <v>41</v>
      </c>
      <c r="B368" s="36" t="s">
        <v>132</v>
      </c>
      <c r="C368" s="36" t="s">
        <v>42</v>
      </c>
      <c r="D368" s="93">
        <v>334.8</v>
      </c>
      <c r="E368" s="93">
        <f>КВСР!H152</f>
        <v>334.82893999999999</v>
      </c>
      <c r="F368" s="93">
        <f>КВСР!I152</f>
        <v>334.82893999999999</v>
      </c>
      <c r="G368" s="93">
        <f>КВСР!J152</f>
        <v>334.82893999999999</v>
      </c>
      <c r="H368" s="93">
        <f t="shared" si="150"/>
        <v>100.00864396654718</v>
      </c>
      <c r="I368" s="93">
        <f t="shared" si="151"/>
        <v>100</v>
      </c>
    </row>
    <row r="369" spans="1:9" ht="31.5">
      <c r="A369" s="92" t="s">
        <v>107</v>
      </c>
      <c r="B369" s="36" t="s">
        <v>116</v>
      </c>
      <c r="C369" s="36" t="s">
        <v>0</v>
      </c>
      <c r="D369" s="93">
        <v>152535.70000000001</v>
      </c>
      <c r="E369" s="93">
        <f>E370</f>
        <v>152535.65</v>
      </c>
      <c r="F369" s="93">
        <f t="shared" ref="F369:G370" si="168">F370</f>
        <v>152535.60999999999</v>
      </c>
      <c r="G369" s="93">
        <f t="shared" si="168"/>
        <v>152535.60999999999</v>
      </c>
      <c r="H369" s="93">
        <f t="shared" si="150"/>
        <v>99.999940997418946</v>
      </c>
      <c r="I369" s="93">
        <f t="shared" si="151"/>
        <v>99.999973776622056</v>
      </c>
    </row>
    <row r="370" spans="1:9" ht="15.75">
      <c r="A370" s="92" t="s">
        <v>26</v>
      </c>
      <c r="B370" s="36" t="s">
        <v>116</v>
      </c>
      <c r="C370" s="36" t="s">
        <v>27</v>
      </c>
      <c r="D370" s="93">
        <v>152535.70000000001</v>
      </c>
      <c r="E370" s="93">
        <f>E371</f>
        <v>152535.65</v>
      </c>
      <c r="F370" s="93">
        <f t="shared" si="168"/>
        <v>152535.60999999999</v>
      </c>
      <c r="G370" s="93">
        <f t="shared" si="168"/>
        <v>152535.60999999999</v>
      </c>
      <c r="H370" s="93">
        <f t="shared" si="150"/>
        <v>99.999940997418946</v>
      </c>
      <c r="I370" s="93">
        <f t="shared" si="151"/>
        <v>99.999973776622056</v>
      </c>
    </row>
    <row r="371" spans="1:9" ht="15.75">
      <c r="A371" s="92" t="s">
        <v>56</v>
      </c>
      <c r="B371" s="36" t="s">
        <v>116</v>
      </c>
      <c r="C371" s="36" t="s">
        <v>57</v>
      </c>
      <c r="D371" s="93">
        <v>152535.70000000001</v>
      </c>
      <c r="E371" s="93">
        <f>КВСР!H111</f>
        <v>152535.65</v>
      </c>
      <c r="F371" s="93">
        <f>КВСР!I111</f>
        <v>152535.60999999999</v>
      </c>
      <c r="G371" s="93">
        <f>КВСР!J111</f>
        <v>152535.60999999999</v>
      </c>
      <c r="H371" s="93">
        <f t="shared" si="150"/>
        <v>99.999940997418946</v>
      </c>
      <c r="I371" s="93">
        <f t="shared" si="151"/>
        <v>99.999973776622056</v>
      </c>
    </row>
    <row r="372" spans="1:9" ht="63">
      <c r="A372" s="92" t="s">
        <v>117</v>
      </c>
      <c r="B372" s="36" t="s">
        <v>118</v>
      </c>
      <c r="C372" s="36" t="s">
        <v>0</v>
      </c>
      <c r="D372" s="93">
        <v>45616</v>
      </c>
      <c r="E372" s="93">
        <f>E373</f>
        <v>45616</v>
      </c>
      <c r="F372" s="93">
        <f t="shared" ref="F372:G373" si="169">F373</f>
        <v>45616</v>
      </c>
      <c r="G372" s="93">
        <f t="shared" si="169"/>
        <v>45616</v>
      </c>
      <c r="H372" s="93">
        <f t="shared" si="150"/>
        <v>100</v>
      </c>
      <c r="I372" s="93">
        <f t="shared" si="151"/>
        <v>100</v>
      </c>
    </row>
    <row r="373" spans="1:9" ht="15.75">
      <c r="A373" s="92" t="s">
        <v>26</v>
      </c>
      <c r="B373" s="36" t="s">
        <v>118</v>
      </c>
      <c r="C373" s="36" t="s">
        <v>27</v>
      </c>
      <c r="D373" s="93">
        <v>45616</v>
      </c>
      <c r="E373" s="93">
        <f>E374</f>
        <v>45616</v>
      </c>
      <c r="F373" s="93">
        <f t="shared" si="169"/>
        <v>45616</v>
      </c>
      <c r="G373" s="93">
        <f t="shared" si="169"/>
        <v>45616</v>
      </c>
      <c r="H373" s="93">
        <f t="shared" si="150"/>
        <v>100</v>
      </c>
      <c r="I373" s="93">
        <f t="shared" si="151"/>
        <v>100</v>
      </c>
    </row>
    <row r="374" spans="1:9" ht="15.75">
      <c r="A374" s="92" t="s">
        <v>56</v>
      </c>
      <c r="B374" s="36" t="s">
        <v>118</v>
      </c>
      <c r="C374" s="36" t="s">
        <v>57</v>
      </c>
      <c r="D374" s="93">
        <v>45616</v>
      </c>
      <c r="E374" s="93">
        <f>КВСР!H114</f>
        <v>45616</v>
      </c>
      <c r="F374" s="93">
        <f>КВСР!I114</f>
        <v>45616</v>
      </c>
      <c r="G374" s="93">
        <f>КВСР!J114</f>
        <v>45616</v>
      </c>
      <c r="H374" s="93">
        <f t="shared" si="150"/>
        <v>100</v>
      </c>
      <c r="I374" s="93">
        <f t="shared" si="151"/>
        <v>100</v>
      </c>
    </row>
    <row r="375" spans="1:9" ht="15.75">
      <c r="A375" s="92" t="s">
        <v>441</v>
      </c>
      <c r="B375" s="36" t="s">
        <v>442</v>
      </c>
      <c r="C375" s="36" t="s">
        <v>0</v>
      </c>
      <c r="D375" s="93">
        <v>663.8</v>
      </c>
      <c r="E375" s="93">
        <f>E376</f>
        <v>663.822</v>
      </c>
      <c r="F375" s="93">
        <f t="shared" ref="F375:G376" si="170">F376</f>
        <v>663.822</v>
      </c>
      <c r="G375" s="93">
        <f t="shared" si="170"/>
        <v>663.822</v>
      </c>
      <c r="H375" s="93">
        <f t="shared" si="150"/>
        <v>100.0033142512805</v>
      </c>
      <c r="I375" s="93">
        <f t="shared" si="151"/>
        <v>100</v>
      </c>
    </row>
    <row r="376" spans="1:9" ht="15.75">
      <c r="A376" s="92" t="s">
        <v>26</v>
      </c>
      <c r="B376" s="36" t="s">
        <v>442</v>
      </c>
      <c r="C376" s="36" t="s">
        <v>27</v>
      </c>
      <c r="D376" s="93">
        <v>663.8</v>
      </c>
      <c r="E376" s="93">
        <f>E377</f>
        <v>663.822</v>
      </c>
      <c r="F376" s="93">
        <f t="shared" si="170"/>
        <v>663.822</v>
      </c>
      <c r="G376" s="93">
        <f t="shared" si="170"/>
        <v>663.822</v>
      </c>
      <c r="H376" s="93">
        <f t="shared" si="150"/>
        <v>100.0033142512805</v>
      </c>
      <c r="I376" s="93">
        <f t="shared" si="151"/>
        <v>100</v>
      </c>
    </row>
    <row r="377" spans="1:9" ht="15.75">
      <c r="A377" s="92" t="s">
        <v>56</v>
      </c>
      <c r="B377" s="36" t="s">
        <v>442</v>
      </c>
      <c r="C377" s="36" t="s">
        <v>57</v>
      </c>
      <c r="D377" s="93">
        <v>663.8</v>
      </c>
      <c r="E377" s="93">
        <f>КВСР!H1025</f>
        <v>663.822</v>
      </c>
      <c r="F377" s="93">
        <f>КВСР!I1025</f>
        <v>663.822</v>
      </c>
      <c r="G377" s="93">
        <f>КВСР!J1025</f>
        <v>663.822</v>
      </c>
      <c r="H377" s="93">
        <f t="shared" si="150"/>
        <v>100.0033142512805</v>
      </c>
      <c r="I377" s="93">
        <f t="shared" si="151"/>
        <v>100</v>
      </c>
    </row>
    <row r="378" spans="1:9" ht="47.25">
      <c r="A378" s="92" t="s">
        <v>443</v>
      </c>
      <c r="B378" s="36" t="s">
        <v>444</v>
      </c>
      <c r="C378" s="36" t="s">
        <v>0</v>
      </c>
      <c r="D378" s="93">
        <v>4000</v>
      </c>
      <c r="E378" s="93">
        <f>E379</f>
        <v>4000</v>
      </c>
      <c r="F378" s="93">
        <f t="shared" ref="F378:G379" si="171">F379</f>
        <v>4000</v>
      </c>
      <c r="G378" s="93">
        <f t="shared" si="171"/>
        <v>4000</v>
      </c>
      <c r="H378" s="93">
        <f t="shared" si="150"/>
        <v>100</v>
      </c>
      <c r="I378" s="93">
        <f t="shared" si="151"/>
        <v>100</v>
      </c>
    </row>
    <row r="379" spans="1:9" ht="15.75">
      <c r="A379" s="92" t="s">
        <v>26</v>
      </c>
      <c r="B379" s="36" t="s">
        <v>444</v>
      </c>
      <c r="C379" s="36" t="s">
        <v>27</v>
      </c>
      <c r="D379" s="93">
        <v>4000</v>
      </c>
      <c r="E379" s="93">
        <f>E380</f>
        <v>4000</v>
      </c>
      <c r="F379" s="93">
        <f t="shared" si="171"/>
        <v>4000</v>
      </c>
      <c r="G379" s="93">
        <f t="shared" si="171"/>
        <v>4000</v>
      </c>
      <c r="H379" s="93">
        <f t="shared" si="150"/>
        <v>100</v>
      </c>
      <c r="I379" s="93">
        <f t="shared" si="151"/>
        <v>100</v>
      </c>
    </row>
    <row r="380" spans="1:9" ht="15.75">
      <c r="A380" s="92" t="s">
        <v>56</v>
      </c>
      <c r="B380" s="36" t="s">
        <v>444</v>
      </c>
      <c r="C380" s="36" t="s">
        <v>57</v>
      </c>
      <c r="D380" s="93">
        <v>4000</v>
      </c>
      <c r="E380" s="93">
        <f>КВСР!H1028</f>
        <v>4000</v>
      </c>
      <c r="F380" s="93">
        <f>КВСР!I1028</f>
        <v>4000</v>
      </c>
      <c r="G380" s="93">
        <f>КВСР!J1028</f>
        <v>4000</v>
      </c>
      <c r="H380" s="93">
        <f t="shared" si="150"/>
        <v>100</v>
      </c>
      <c r="I380" s="93">
        <f t="shared" si="151"/>
        <v>100</v>
      </c>
    </row>
    <row r="381" spans="1:9" ht="47.25">
      <c r="A381" s="92" t="s">
        <v>123</v>
      </c>
      <c r="B381" s="36" t="s">
        <v>124</v>
      </c>
      <c r="C381" s="36" t="s">
        <v>0</v>
      </c>
      <c r="D381" s="93">
        <v>8000</v>
      </c>
      <c r="E381" s="93">
        <f>E382+E384</f>
        <v>8000.0150000000003</v>
      </c>
      <c r="F381" s="93">
        <f t="shared" ref="F381:G381" si="172">F382+F384</f>
        <v>8000</v>
      </c>
      <c r="G381" s="93">
        <f t="shared" si="172"/>
        <v>8000</v>
      </c>
      <c r="H381" s="93">
        <f t="shared" si="150"/>
        <v>100</v>
      </c>
      <c r="I381" s="93">
        <f t="shared" si="151"/>
        <v>99.999812500351553</v>
      </c>
    </row>
    <row r="382" spans="1:9" ht="31.5">
      <c r="A382" s="92" t="s">
        <v>39</v>
      </c>
      <c r="B382" s="36" t="s">
        <v>124</v>
      </c>
      <c r="C382" s="36" t="s">
        <v>40</v>
      </c>
      <c r="D382" s="93" t="s">
        <v>0</v>
      </c>
      <c r="E382" s="93">
        <f>E383</f>
        <v>1.4999999999999999E-2</v>
      </c>
      <c r="F382" s="93">
        <f t="shared" ref="F382:G382" si="173">F383</f>
        <v>0</v>
      </c>
      <c r="G382" s="93">
        <f t="shared" si="173"/>
        <v>0</v>
      </c>
      <c r="H382" s="93">
        <v>0</v>
      </c>
      <c r="I382" s="93">
        <f t="shared" si="151"/>
        <v>0</v>
      </c>
    </row>
    <row r="383" spans="1:9" ht="15.75">
      <c r="A383" s="92" t="s">
        <v>41</v>
      </c>
      <c r="B383" s="36" t="s">
        <v>124</v>
      </c>
      <c r="C383" s="36" t="s">
        <v>42</v>
      </c>
      <c r="D383" s="93" t="s">
        <v>0</v>
      </c>
      <c r="E383" s="93">
        <f>КВСР!H130</f>
        <v>1.4999999999999999E-2</v>
      </c>
      <c r="F383" s="93">
        <f>КВСР!I130</f>
        <v>0</v>
      </c>
      <c r="G383" s="93">
        <f>КВСР!J130</f>
        <v>0</v>
      </c>
      <c r="H383" s="93">
        <v>0</v>
      </c>
      <c r="I383" s="93">
        <f t="shared" si="151"/>
        <v>0</v>
      </c>
    </row>
    <row r="384" spans="1:9" ht="15.75">
      <c r="A384" s="92" t="s">
        <v>26</v>
      </c>
      <c r="B384" s="36" t="s">
        <v>124</v>
      </c>
      <c r="C384" s="36" t="s">
        <v>27</v>
      </c>
      <c r="D384" s="93">
        <v>8000</v>
      </c>
      <c r="E384" s="93">
        <f>E385</f>
        <v>8000</v>
      </c>
      <c r="F384" s="93">
        <f t="shared" ref="F384:G384" si="174">F385</f>
        <v>8000</v>
      </c>
      <c r="G384" s="93">
        <f t="shared" si="174"/>
        <v>8000</v>
      </c>
      <c r="H384" s="93">
        <f t="shared" si="150"/>
        <v>100</v>
      </c>
      <c r="I384" s="93">
        <f t="shared" si="151"/>
        <v>100</v>
      </c>
    </row>
    <row r="385" spans="1:9" ht="15.75">
      <c r="A385" s="92" t="s">
        <v>56</v>
      </c>
      <c r="B385" s="36" t="s">
        <v>124</v>
      </c>
      <c r="C385" s="36" t="s">
        <v>57</v>
      </c>
      <c r="D385" s="93">
        <v>8000</v>
      </c>
      <c r="E385" s="93">
        <f>КВСР!H132</f>
        <v>8000</v>
      </c>
      <c r="F385" s="93">
        <f>КВСР!I132</f>
        <v>8000</v>
      </c>
      <c r="G385" s="93">
        <f>КВСР!J132</f>
        <v>8000</v>
      </c>
      <c r="H385" s="93">
        <f t="shared" si="150"/>
        <v>100</v>
      </c>
      <c r="I385" s="93">
        <f t="shared" si="151"/>
        <v>100</v>
      </c>
    </row>
    <row r="386" spans="1:9" ht="15.75">
      <c r="A386" s="85" t="s">
        <v>0</v>
      </c>
      <c r="B386" s="87" t="s">
        <v>0</v>
      </c>
      <c r="C386" s="88" t="s">
        <v>0</v>
      </c>
      <c r="D386" s="86" t="s">
        <v>0</v>
      </c>
      <c r="E386" s="86"/>
      <c r="F386" s="86"/>
      <c r="G386" s="86"/>
      <c r="H386" s="86"/>
      <c r="I386" s="86"/>
    </row>
    <row r="387" spans="1:9" ht="47.25">
      <c r="A387" s="85" t="s">
        <v>300</v>
      </c>
      <c r="B387" s="88" t="s">
        <v>301</v>
      </c>
      <c r="C387" s="88" t="s">
        <v>0</v>
      </c>
      <c r="D387" s="86">
        <v>10818472.4</v>
      </c>
      <c r="E387" s="86">
        <f>E388+E423+E621+E641+E646+E664+E676+E712</f>
        <v>11200423.594689997</v>
      </c>
      <c r="F387" s="86">
        <f t="shared" ref="F387:G387" si="175">F388+F423+F621+F641+F646+F664+F676+F712</f>
        <v>11021674.947879998</v>
      </c>
      <c r="G387" s="86">
        <f t="shared" si="175"/>
        <v>11017268.170159999</v>
      </c>
      <c r="H387" s="86">
        <f t="shared" si="150"/>
        <v>101.83755860171163</v>
      </c>
      <c r="I387" s="86">
        <f t="shared" si="151"/>
        <v>98.364745556437441</v>
      </c>
    </row>
    <row r="388" spans="1:9" ht="47.25">
      <c r="A388" s="85" t="s">
        <v>786</v>
      </c>
      <c r="B388" s="88" t="s">
        <v>787</v>
      </c>
      <c r="C388" s="88" t="s">
        <v>0</v>
      </c>
      <c r="D388" s="86">
        <v>2059255.6</v>
      </c>
      <c r="E388" s="86">
        <f>E389+E392+E405+E408+E413+E416+E419</f>
        <v>2057919.9213500004</v>
      </c>
      <c r="F388" s="86">
        <f t="shared" ref="F388:G388" si="176">F389+F392+F405+F408+F413+F416+F419</f>
        <v>2057738.4954500003</v>
      </c>
      <c r="G388" s="86">
        <f t="shared" si="176"/>
        <v>2056617.7173000001</v>
      </c>
      <c r="H388" s="86">
        <f t="shared" si="150"/>
        <v>99.871901152047371</v>
      </c>
      <c r="I388" s="86">
        <f t="shared" si="151"/>
        <v>99.936722316719397</v>
      </c>
    </row>
    <row r="389" spans="1:9" ht="189">
      <c r="A389" s="92" t="s">
        <v>881</v>
      </c>
      <c r="B389" s="36" t="s">
        <v>882</v>
      </c>
      <c r="C389" s="36" t="s">
        <v>0</v>
      </c>
      <c r="D389" s="93">
        <v>164.1</v>
      </c>
      <c r="E389" s="93">
        <f>E390</f>
        <v>164.1</v>
      </c>
      <c r="F389" s="93">
        <f t="shared" ref="F389:G390" si="177">F390</f>
        <v>0</v>
      </c>
      <c r="G389" s="93">
        <f t="shared" si="177"/>
        <v>0</v>
      </c>
      <c r="H389" s="93">
        <f t="shared" si="150"/>
        <v>0</v>
      </c>
      <c r="I389" s="93">
        <f t="shared" si="151"/>
        <v>0</v>
      </c>
    </row>
    <row r="390" spans="1:9" ht="31.5">
      <c r="A390" s="92" t="s">
        <v>82</v>
      </c>
      <c r="B390" s="36" t="s">
        <v>882</v>
      </c>
      <c r="C390" s="36" t="s">
        <v>83</v>
      </c>
      <c r="D390" s="93">
        <v>164.1</v>
      </c>
      <c r="E390" s="93">
        <f>E391</f>
        <v>164.1</v>
      </c>
      <c r="F390" s="93">
        <f t="shared" si="177"/>
        <v>0</v>
      </c>
      <c r="G390" s="93">
        <f t="shared" si="177"/>
        <v>0</v>
      </c>
      <c r="H390" s="93">
        <f t="shared" si="150"/>
        <v>0</v>
      </c>
      <c r="I390" s="93">
        <f t="shared" si="151"/>
        <v>0</v>
      </c>
    </row>
    <row r="391" spans="1:9" ht="15.75">
      <c r="A391" s="92" t="s">
        <v>272</v>
      </c>
      <c r="B391" s="36" t="s">
        <v>882</v>
      </c>
      <c r="C391" s="36" t="s">
        <v>273</v>
      </c>
      <c r="D391" s="93">
        <v>164.1</v>
      </c>
      <c r="E391" s="93">
        <f>КВСР!H2130</f>
        <v>164.1</v>
      </c>
      <c r="F391" s="93">
        <f>КВСР!I2130</f>
        <v>0</v>
      </c>
      <c r="G391" s="93">
        <f>КВСР!J2130</f>
        <v>0</v>
      </c>
      <c r="H391" s="93">
        <f t="shared" si="150"/>
        <v>0</v>
      </c>
      <c r="I391" s="93">
        <f t="shared" si="151"/>
        <v>0</v>
      </c>
    </row>
    <row r="392" spans="1:9" ht="31.5">
      <c r="A392" s="92" t="s">
        <v>76</v>
      </c>
      <c r="B392" s="36" t="s">
        <v>788</v>
      </c>
      <c r="C392" s="36" t="s">
        <v>0</v>
      </c>
      <c r="D392" s="93">
        <v>1952235.6</v>
      </c>
      <c r="E392" s="93">
        <f>E393+E395+E399+E402+E397</f>
        <v>2020023.6269900003</v>
      </c>
      <c r="F392" s="93">
        <f t="shared" ref="F392:G392" si="178">F393+F395+F399+F402+F397</f>
        <v>2020017.4009900002</v>
      </c>
      <c r="G392" s="93">
        <f t="shared" si="178"/>
        <v>2019480.2638300001</v>
      </c>
      <c r="H392" s="93">
        <f t="shared" ref="H392:H455" si="179">G392/D392*100</f>
        <v>103.44449531757336</v>
      </c>
      <c r="I392" s="93">
        <f t="shared" ref="I392:I455" si="180">G392/E392*100</f>
        <v>99.973101148286574</v>
      </c>
    </row>
    <row r="393" spans="1:9" ht="63">
      <c r="A393" s="92" t="s">
        <v>60</v>
      </c>
      <c r="B393" s="36" t="s">
        <v>788</v>
      </c>
      <c r="C393" s="36" t="s">
        <v>61</v>
      </c>
      <c r="D393" s="93">
        <v>272032.5</v>
      </c>
      <c r="E393" s="93">
        <f>E394</f>
        <v>271412.50599999999</v>
      </c>
      <c r="F393" s="93">
        <f t="shared" ref="F393:G393" si="181">F394</f>
        <v>271412.50599999999</v>
      </c>
      <c r="G393" s="93">
        <f t="shared" si="181"/>
        <v>270891.06942999997</v>
      </c>
      <c r="H393" s="93">
        <f t="shared" si="179"/>
        <v>99.580406543335812</v>
      </c>
      <c r="I393" s="93">
        <f t="shared" si="180"/>
        <v>99.807880418745327</v>
      </c>
    </row>
    <row r="394" spans="1:9" ht="15.75">
      <c r="A394" s="92" t="s">
        <v>78</v>
      </c>
      <c r="B394" s="36" t="s">
        <v>788</v>
      </c>
      <c r="C394" s="36" t="s">
        <v>79</v>
      </c>
      <c r="D394" s="93">
        <v>272032.5</v>
      </c>
      <c r="E394" s="93">
        <f>КВСР!H1879</f>
        <v>271412.50599999999</v>
      </c>
      <c r="F394" s="93">
        <f>КВСР!I1879</f>
        <v>271412.50599999999</v>
      </c>
      <c r="G394" s="93">
        <f>КВСР!J1879</f>
        <v>270891.06942999997</v>
      </c>
      <c r="H394" s="93">
        <f t="shared" si="179"/>
        <v>99.580406543335812</v>
      </c>
      <c r="I394" s="93">
        <f t="shared" si="180"/>
        <v>99.807880418745327</v>
      </c>
    </row>
    <row r="395" spans="1:9" ht="31.5">
      <c r="A395" s="92" t="s">
        <v>64</v>
      </c>
      <c r="B395" s="36" t="s">
        <v>788</v>
      </c>
      <c r="C395" s="36" t="s">
        <v>65</v>
      </c>
      <c r="D395" s="93">
        <v>28056.799999999999</v>
      </c>
      <c r="E395" s="93">
        <f>E396</f>
        <v>27936.9928</v>
      </c>
      <c r="F395" s="93">
        <f t="shared" ref="F395:G395" si="182">F396</f>
        <v>27936.9928</v>
      </c>
      <c r="G395" s="93">
        <f t="shared" si="182"/>
        <v>27932.03919</v>
      </c>
      <c r="H395" s="93">
        <f t="shared" si="179"/>
        <v>99.555327728037412</v>
      </c>
      <c r="I395" s="93">
        <f t="shared" si="180"/>
        <v>99.982268635584859</v>
      </c>
    </row>
    <row r="396" spans="1:9" ht="31.5">
      <c r="A396" s="92" t="s">
        <v>66</v>
      </c>
      <c r="B396" s="36" t="s">
        <v>788</v>
      </c>
      <c r="C396" s="36" t="s">
        <v>67</v>
      </c>
      <c r="D396" s="93">
        <v>28056.799999999999</v>
      </c>
      <c r="E396" s="93">
        <f>КВСР!H1881</f>
        <v>27936.9928</v>
      </c>
      <c r="F396" s="93">
        <f>КВСР!I1881</f>
        <v>27936.9928</v>
      </c>
      <c r="G396" s="93">
        <f>КВСР!J1881</f>
        <v>27932.03919</v>
      </c>
      <c r="H396" s="93">
        <f t="shared" si="179"/>
        <v>99.555327728037412</v>
      </c>
      <c r="I396" s="93">
        <f t="shared" si="180"/>
        <v>99.982268635584859</v>
      </c>
    </row>
    <row r="397" spans="1:9" ht="15.75">
      <c r="A397" s="94" t="s">
        <v>68</v>
      </c>
      <c r="B397" s="36" t="s">
        <v>788</v>
      </c>
      <c r="C397" s="36">
        <v>300</v>
      </c>
      <c r="D397" s="93"/>
      <c r="E397" s="93">
        <f>E398</f>
        <v>574.62</v>
      </c>
      <c r="F397" s="93">
        <f t="shared" ref="F397:G397" si="183">F398</f>
        <v>574.62</v>
      </c>
      <c r="G397" s="93">
        <f t="shared" si="183"/>
        <v>574.61962000000005</v>
      </c>
      <c r="H397" s="93">
        <v>0</v>
      </c>
      <c r="I397" s="93">
        <f t="shared" si="180"/>
        <v>99.999933869339742</v>
      </c>
    </row>
    <row r="398" spans="1:9" ht="31.5">
      <c r="A398" s="94" t="s">
        <v>80</v>
      </c>
      <c r="B398" s="36" t="s">
        <v>788</v>
      </c>
      <c r="C398" s="36">
        <v>320</v>
      </c>
      <c r="D398" s="93"/>
      <c r="E398" s="93">
        <f>КВСР!H1883</f>
        <v>574.62</v>
      </c>
      <c r="F398" s="93">
        <f>КВСР!I1883</f>
        <v>574.62</v>
      </c>
      <c r="G398" s="93">
        <f>КВСР!J1883</f>
        <v>574.61962000000005</v>
      </c>
      <c r="H398" s="93">
        <v>0</v>
      </c>
      <c r="I398" s="93">
        <f t="shared" si="180"/>
        <v>99.999933869339742</v>
      </c>
    </row>
    <row r="399" spans="1:9" ht="31.5">
      <c r="A399" s="92" t="s">
        <v>82</v>
      </c>
      <c r="B399" s="36" t="s">
        <v>788</v>
      </c>
      <c r="C399" s="36" t="s">
        <v>83</v>
      </c>
      <c r="D399" s="93">
        <v>1651752.8</v>
      </c>
      <c r="E399" s="93">
        <f>E400+E401</f>
        <v>1719540.8441900001</v>
      </c>
      <c r="F399" s="93">
        <f t="shared" ref="F399:G399" si="184">F400+F401</f>
        <v>1719540.8441900001</v>
      </c>
      <c r="G399" s="93">
        <f t="shared" si="184"/>
        <v>1719540.8441900001</v>
      </c>
      <c r="H399" s="93">
        <f t="shared" si="179"/>
        <v>104.10400661588102</v>
      </c>
      <c r="I399" s="93">
        <f t="shared" si="180"/>
        <v>100</v>
      </c>
    </row>
    <row r="400" spans="1:9" ht="15.75">
      <c r="A400" s="92" t="s">
        <v>272</v>
      </c>
      <c r="B400" s="36" t="s">
        <v>788</v>
      </c>
      <c r="C400" s="36" t="s">
        <v>273</v>
      </c>
      <c r="D400" s="93">
        <v>1541354.3</v>
      </c>
      <c r="E400" s="93">
        <f>КВСР!H1885</f>
        <v>1589742.0444400001</v>
      </c>
      <c r="F400" s="93">
        <f>КВСР!I1885</f>
        <v>1589742.0444400001</v>
      </c>
      <c r="G400" s="93">
        <f>КВСР!J1885</f>
        <v>1589742.0444400001</v>
      </c>
      <c r="H400" s="93">
        <f t="shared" si="179"/>
        <v>103.13930057742078</v>
      </c>
      <c r="I400" s="93">
        <f t="shared" si="180"/>
        <v>100</v>
      </c>
    </row>
    <row r="401" spans="1:9" ht="15.75">
      <c r="A401" s="92" t="s">
        <v>84</v>
      </c>
      <c r="B401" s="36" t="s">
        <v>788</v>
      </c>
      <c r="C401" s="36" t="s">
        <v>85</v>
      </c>
      <c r="D401" s="93">
        <v>110398.5</v>
      </c>
      <c r="E401" s="93">
        <f>КВСР!H1886</f>
        <v>129798.79975000001</v>
      </c>
      <c r="F401" s="93">
        <f>КВСР!I1886</f>
        <v>129798.79975000001</v>
      </c>
      <c r="G401" s="93">
        <f>КВСР!J1886</f>
        <v>129798.79975000001</v>
      </c>
      <c r="H401" s="93">
        <f t="shared" si="179"/>
        <v>117.5729740440314</v>
      </c>
      <c r="I401" s="93">
        <f t="shared" si="180"/>
        <v>100</v>
      </c>
    </row>
    <row r="402" spans="1:9" ht="15.75">
      <c r="A402" s="92" t="s">
        <v>72</v>
      </c>
      <c r="B402" s="36" t="s">
        <v>788</v>
      </c>
      <c r="C402" s="36" t="s">
        <v>73</v>
      </c>
      <c r="D402" s="93">
        <v>393.5</v>
      </c>
      <c r="E402" s="93">
        <f>E403+E404</f>
        <v>558.66399999999999</v>
      </c>
      <c r="F402" s="93">
        <f t="shared" ref="F402:G402" si="185">F403+F404</f>
        <v>552.43799999999999</v>
      </c>
      <c r="G402" s="93">
        <f t="shared" si="185"/>
        <v>541.69139999999993</v>
      </c>
      <c r="H402" s="93">
        <f t="shared" si="179"/>
        <v>137.65982210927572</v>
      </c>
      <c r="I402" s="93">
        <f t="shared" si="180"/>
        <v>96.961930605874002</v>
      </c>
    </row>
    <row r="403" spans="1:9" ht="15.75">
      <c r="A403" s="92" t="s">
        <v>86</v>
      </c>
      <c r="B403" s="36" t="s">
        <v>788</v>
      </c>
      <c r="C403" s="36" t="s">
        <v>87</v>
      </c>
      <c r="D403" s="93">
        <v>18</v>
      </c>
      <c r="E403" s="93">
        <f>КВСР!H1888</f>
        <v>183.154</v>
      </c>
      <c r="F403" s="93">
        <f>КВСР!I1888</f>
        <v>183.154</v>
      </c>
      <c r="G403" s="93">
        <f>КВСР!J1888</f>
        <v>181.154</v>
      </c>
      <c r="H403" s="93">
        <f t="shared" si="179"/>
        <v>1006.411111111111</v>
      </c>
      <c r="I403" s="93">
        <f t="shared" si="180"/>
        <v>98.90802275680575</v>
      </c>
    </row>
    <row r="404" spans="1:9" ht="15.75">
      <c r="A404" s="92" t="s">
        <v>74</v>
      </c>
      <c r="B404" s="36" t="s">
        <v>788</v>
      </c>
      <c r="C404" s="36" t="s">
        <v>75</v>
      </c>
      <c r="D404" s="93">
        <v>375.5</v>
      </c>
      <c r="E404" s="93">
        <f>КВСР!H1889</f>
        <v>375.51000000000005</v>
      </c>
      <c r="F404" s="93">
        <f>КВСР!I1889</f>
        <v>369.28399999999999</v>
      </c>
      <c r="G404" s="93">
        <f>КВСР!J1889</f>
        <v>360.53739999999999</v>
      </c>
      <c r="H404" s="93">
        <f t="shared" si="179"/>
        <v>96.01528628495339</v>
      </c>
      <c r="I404" s="93">
        <f t="shared" si="180"/>
        <v>96.012729354744195</v>
      </c>
    </row>
    <row r="405" spans="1:9" ht="78.75">
      <c r="A405" s="92" t="s">
        <v>1258</v>
      </c>
      <c r="B405" s="36" t="s">
        <v>789</v>
      </c>
      <c r="C405" s="36" t="s">
        <v>0</v>
      </c>
      <c r="D405" s="93">
        <v>64000</v>
      </c>
      <c r="E405" s="93">
        <f>E406</f>
        <v>0</v>
      </c>
      <c r="F405" s="93">
        <f t="shared" ref="F405:G406" si="186">F406</f>
        <v>0</v>
      </c>
      <c r="G405" s="93">
        <f t="shared" si="186"/>
        <v>0</v>
      </c>
      <c r="H405" s="93">
        <f t="shared" si="179"/>
        <v>0</v>
      </c>
      <c r="I405" s="93">
        <v>0</v>
      </c>
    </row>
    <row r="406" spans="1:9" ht="15.75">
      <c r="A406" s="92" t="s">
        <v>72</v>
      </c>
      <c r="B406" s="36" t="s">
        <v>789</v>
      </c>
      <c r="C406" s="36" t="s">
        <v>73</v>
      </c>
      <c r="D406" s="93">
        <v>64000</v>
      </c>
      <c r="E406" s="93">
        <f>E407</f>
        <v>0</v>
      </c>
      <c r="F406" s="93">
        <f t="shared" si="186"/>
        <v>0</v>
      </c>
      <c r="G406" s="93">
        <f t="shared" si="186"/>
        <v>0</v>
      </c>
      <c r="H406" s="93">
        <f t="shared" si="179"/>
        <v>0</v>
      </c>
      <c r="I406" s="93">
        <v>0</v>
      </c>
    </row>
    <row r="407" spans="1:9" ht="15.75">
      <c r="A407" s="92" t="s">
        <v>381</v>
      </c>
      <c r="B407" s="36" t="s">
        <v>789</v>
      </c>
      <c r="C407" s="36" t="s">
        <v>382</v>
      </c>
      <c r="D407" s="93">
        <v>64000</v>
      </c>
      <c r="E407" s="93">
        <v>0</v>
      </c>
      <c r="F407" s="93">
        <v>0</v>
      </c>
      <c r="G407" s="93">
        <v>0</v>
      </c>
      <c r="H407" s="93">
        <f t="shared" si="179"/>
        <v>0</v>
      </c>
      <c r="I407" s="93">
        <v>0</v>
      </c>
    </row>
    <row r="408" spans="1:9" ht="31.5">
      <c r="A408" s="92" t="s">
        <v>790</v>
      </c>
      <c r="B408" s="36" t="s">
        <v>791</v>
      </c>
      <c r="C408" s="36" t="s">
        <v>0</v>
      </c>
      <c r="D408" s="93">
        <v>5495.2</v>
      </c>
      <c r="E408" s="93">
        <f>E409+E411</f>
        <v>963.49436000000003</v>
      </c>
      <c r="F408" s="93">
        <f t="shared" ref="F408:G408" si="187">F409+F411</f>
        <v>963.49436000000003</v>
      </c>
      <c r="G408" s="93">
        <f t="shared" si="187"/>
        <v>963.49436000000003</v>
      </c>
      <c r="H408" s="93">
        <f t="shared" si="179"/>
        <v>17.533381132624836</v>
      </c>
      <c r="I408" s="93">
        <f t="shared" si="180"/>
        <v>100</v>
      </c>
    </row>
    <row r="409" spans="1:9" ht="31.5">
      <c r="A409" s="92" t="s">
        <v>82</v>
      </c>
      <c r="B409" s="36" t="s">
        <v>791</v>
      </c>
      <c r="C409" s="36" t="s">
        <v>83</v>
      </c>
      <c r="D409" s="93">
        <v>5232.8</v>
      </c>
      <c r="E409" s="93">
        <f>E410</f>
        <v>765.80460000000005</v>
      </c>
      <c r="F409" s="93">
        <f t="shared" ref="F409:G409" si="188">F410</f>
        <v>765.80460000000005</v>
      </c>
      <c r="G409" s="93">
        <f t="shared" si="188"/>
        <v>765.80460000000005</v>
      </c>
      <c r="H409" s="93">
        <f t="shared" si="179"/>
        <v>14.63470035162819</v>
      </c>
      <c r="I409" s="93">
        <f t="shared" si="180"/>
        <v>100</v>
      </c>
    </row>
    <row r="410" spans="1:9" ht="31.5">
      <c r="A410" s="92" t="s">
        <v>196</v>
      </c>
      <c r="B410" s="36" t="s">
        <v>791</v>
      </c>
      <c r="C410" s="36" t="s">
        <v>197</v>
      </c>
      <c r="D410" s="93">
        <v>5232.8</v>
      </c>
      <c r="E410" s="93">
        <f>КВСР!H1895</f>
        <v>765.80460000000005</v>
      </c>
      <c r="F410" s="93">
        <f>КВСР!I1895</f>
        <v>765.80460000000005</v>
      </c>
      <c r="G410" s="93">
        <f>КВСР!J1895</f>
        <v>765.80460000000005</v>
      </c>
      <c r="H410" s="93">
        <f t="shared" si="179"/>
        <v>14.63470035162819</v>
      </c>
      <c r="I410" s="93">
        <f t="shared" si="180"/>
        <v>100</v>
      </c>
    </row>
    <row r="411" spans="1:9" ht="15.75">
      <c r="A411" s="92" t="s">
        <v>72</v>
      </c>
      <c r="B411" s="36" t="s">
        <v>791</v>
      </c>
      <c r="C411" s="36" t="s">
        <v>73</v>
      </c>
      <c r="D411" s="93">
        <v>262.39999999999998</v>
      </c>
      <c r="E411" s="93">
        <f>E412</f>
        <v>197.68976000000001</v>
      </c>
      <c r="F411" s="93">
        <f t="shared" ref="F411:G411" si="189">F412</f>
        <v>197.68976000000001</v>
      </c>
      <c r="G411" s="93">
        <f t="shared" si="189"/>
        <v>197.68976000000001</v>
      </c>
      <c r="H411" s="93">
        <f t="shared" si="179"/>
        <v>75.339085365853663</v>
      </c>
      <c r="I411" s="93">
        <f t="shared" si="180"/>
        <v>100</v>
      </c>
    </row>
    <row r="412" spans="1:9" ht="47.25">
      <c r="A412" s="92" t="s">
        <v>222</v>
      </c>
      <c r="B412" s="36" t="s">
        <v>791</v>
      </c>
      <c r="C412" s="36" t="s">
        <v>223</v>
      </c>
      <c r="D412" s="93">
        <v>262.39999999999998</v>
      </c>
      <c r="E412" s="93">
        <f>КВСР!H1897</f>
        <v>197.68976000000001</v>
      </c>
      <c r="F412" s="93">
        <f>КВСР!I1897</f>
        <v>197.68976000000001</v>
      </c>
      <c r="G412" s="93">
        <f>КВСР!J1897</f>
        <v>197.68976000000001</v>
      </c>
      <c r="H412" s="93">
        <f t="shared" si="179"/>
        <v>75.339085365853663</v>
      </c>
      <c r="I412" s="93">
        <f t="shared" si="180"/>
        <v>100</v>
      </c>
    </row>
    <row r="413" spans="1:9" ht="63">
      <c r="A413" s="92" t="s">
        <v>883</v>
      </c>
      <c r="B413" s="36" t="s">
        <v>884</v>
      </c>
      <c r="C413" s="36" t="s">
        <v>0</v>
      </c>
      <c r="D413" s="93">
        <v>25</v>
      </c>
      <c r="E413" s="93">
        <f>E414</f>
        <v>25</v>
      </c>
      <c r="F413" s="93">
        <f t="shared" ref="F413:G414" si="190">F414</f>
        <v>13.9001</v>
      </c>
      <c r="G413" s="93">
        <f t="shared" si="190"/>
        <v>13.9001</v>
      </c>
      <c r="H413" s="93">
        <f t="shared" si="179"/>
        <v>55.600400000000008</v>
      </c>
      <c r="I413" s="93">
        <f t="shared" si="180"/>
        <v>55.600400000000008</v>
      </c>
    </row>
    <row r="414" spans="1:9" ht="31.5">
      <c r="A414" s="92" t="s">
        <v>82</v>
      </c>
      <c r="B414" s="36" t="s">
        <v>884</v>
      </c>
      <c r="C414" s="36" t="s">
        <v>83</v>
      </c>
      <c r="D414" s="93">
        <v>25</v>
      </c>
      <c r="E414" s="93">
        <f>E415</f>
        <v>25</v>
      </c>
      <c r="F414" s="93">
        <f t="shared" si="190"/>
        <v>13.9001</v>
      </c>
      <c r="G414" s="93">
        <f t="shared" si="190"/>
        <v>13.9001</v>
      </c>
      <c r="H414" s="93">
        <f t="shared" si="179"/>
        <v>55.600400000000008</v>
      </c>
      <c r="I414" s="93">
        <f t="shared" si="180"/>
        <v>55.600400000000008</v>
      </c>
    </row>
    <row r="415" spans="1:9" ht="15.75">
      <c r="A415" s="92" t="s">
        <v>272</v>
      </c>
      <c r="B415" s="36" t="s">
        <v>884</v>
      </c>
      <c r="C415" s="36" t="s">
        <v>273</v>
      </c>
      <c r="D415" s="93">
        <v>25</v>
      </c>
      <c r="E415" s="93">
        <f>КВСР!H2133</f>
        <v>25</v>
      </c>
      <c r="F415" s="93">
        <f>КВСР!I2133</f>
        <v>13.9001</v>
      </c>
      <c r="G415" s="93">
        <f>КВСР!J2133</f>
        <v>13.9001</v>
      </c>
      <c r="H415" s="93">
        <f t="shared" si="179"/>
        <v>55.600400000000008</v>
      </c>
      <c r="I415" s="93">
        <f t="shared" si="180"/>
        <v>55.600400000000008</v>
      </c>
    </row>
    <row r="416" spans="1:9" ht="31.5">
      <c r="A416" s="92" t="s">
        <v>792</v>
      </c>
      <c r="B416" s="36" t="s">
        <v>793</v>
      </c>
      <c r="C416" s="36" t="s">
        <v>0</v>
      </c>
      <c r="D416" s="93">
        <v>5190.6000000000004</v>
      </c>
      <c r="E416" s="93">
        <f>E417</f>
        <v>4598.6000000000004</v>
      </c>
      <c r="F416" s="93">
        <f t="shared" ref="F416:G417" si="191">F417</f>
        <v>4598.6000000000004</v>
      </c>
      <c r="G416" s="93">
        <f t="shared" si="191"/>
        <v>4598.6000000000004</v>
      </c>
      <c r="H416" s="93">
        <f t="shared" si="179"/>
        <v>88.594767464262318</v>
      </c>
      <c r="I416" s="93">
        <f t="shared" si="180"/>
        <v>100</v>
      </c>
    </row>
    <row r="417" spans="1:9" ht="31.5">
      <c r="A417" s="92" t="s">
        <v>82</v>
      </c>
      <c r="B417" s="36" t="s">
        <v>793</v>
      </c>
      <c r="C417" s="36" t="s">
        <v>83</v>
      </c>
      <c r="D417" s="93">
        <v>5190.6000000000004</v>
      </c>
      <c r="E417" s="93">
        <f>E418</f>
        <v>4598.6000000000004</v>
      </c>
      <c r="F417" s="93">
        <f t="shared" si="191"/>
        <v>4598.6000000000004</v>
      </c>
      <c r="G417" s="93">
        <f t="shared" si="191"/>
        <v>4598.6000000000004</v>
      </c>
      <c r="H417" s="93">
        <f t="shared" si="179"/>
        <v>88.594767464262318</v>
      </c>
      <c r="I417" s="93">
        <f t="shared" si="180"/>
        <v>100</v>
      </c>
    </row>
    <row r="418" spans="1:9" ht="15.75">
      <c r="A418" s="92" t="s">
        <v>272</v>
      </c>
      <c r="B418" s="36" t="s">
        <v>793</v>
      </c>
      <c r="C418" s="36" t="s">
        <v>273</v>
      </c>
      <c r="D418" s="93">
        <v>5190.6000000000004</v>
      </c>
      <c r="E418" s="93">
        <f>КВСР!H1900</f>
        <v>4598.6000000000004</v>
      </c>
      <c r="F418" s="93">
        <f>КВСР!I1900</f>
        <v>4598.6000000000004</v>
      </c>
      <c r="G418" s="93">
        <f>КВСР!J1900</f>
        <v>4598.6000000000004</v>
      </c>
      <c r="H418" s="93">
        <f t="shared" si="179"/>
        <v>88.594767464262318</v>
      </c>
      <c r="I418" s="93">
        <f t="shared" si="180"/>
        <v>100</v>
      </c>
    </row>
    <row r="419" spans="1:9" ht="47.25">
      <c r="A419" s="92" t="s">
        <v>899</v>
      </c>
      <c r="B419" s="36" t="s">
        <v>900</v>
      </c>
      <c r="C419" s="36" t="s">
        <v>0</v>
      </c>
      <c r="D419" s="93">
        <v>32145.1</v>
      </c>
      <c r="E419" s="93">
        <f>E420</f>
        <v>32145.1</v>
      </c>
      <c r="F419" s="93">
        <f t="shared" ref="F419:G420" si="192">F420</f>
        <v>32145.1</v>
      </c>
      <c r="G419" s="93">
        <f t="shared" si="192"/>
        <v>31561.459009999999</v>
      </c>
      <c r="H419" s="93">
        <f t="shared" si="179"/>
        <v>98.184354722803789</v>
      </c>
      <c r="I419" s="93">
        <f t="shared" si="180"/>
        <v>98.184354722803789</v>
      </c>
    </row>
    <row r="420" spans="1:9" ht="15.75">
      <c r="A420" s="92" t="s">
        <v>26</v>
      </c>
      <c r="B420" s="36" t="s">
        <v>900</v>
      </c>
      <c r="C420" s="36" t="s">
        <v>27</v>
      </c>
      <c r="D420" s="93">
        <v>32145.1</v>
      </c>
      <c r="E420" s="93">
        <f>E421</f>
        <v>32145.1</v>
      </c>
      <c r="F420" s="93">
        <f t="shared" si="192"/>
        <v>32145.1</v>
      </c>
      <c r="G420" s="93">
        <f t="shared" si="192"/>
        <v>31561.459009999999</v>
      </c>
      <c r="H420" s="93">
        <f t="shared" si="179"/>
        <v>98.184354722803789</v>
      </c>
      <c r="I420" s="93">
        <f t="shared" si="180"/>
        <v>98.184354722803789</v>
      </c>
    </row>
    <row r="421" spans="1:9" ht="15.75">
      <c r="A421" s="92" t="s">
        <v>28</v>
      </c>
      <c r="B421" s="36" t="s">
        <v>900</v>
      </c>
      <c r="C421" s="36" t="s">
        <v>29</v>
      </c>
      <c r="D421" s="93">
        <v>32145.1</v>
      </c>
      <c r="E421" s="93">
        <f>КВСР!H2173</f>
        <v>32145.1</v>
      </c>
      <c r="F421" s="93">
        <f>КВСР!I2173</f>
        <v>32145.1</v>
      </c>
      <c r="G421" s="93">
        <f>КВСР!J2173</f>
        <v>31561.459009999999</v>
      </c>
      <c r="H421" s="93">
        <f t="shared" si="179"/>
        <v>98.184354722803789</v>
      </c>
      <c r="I421" s="93">
        <f t="shared" si="180"/>
        <v>98.184354722803789</v>
      </c>
    </row>
    <row r="422" spans="1:9" ht="15.75">
      <c r="A422" s="85" t="s">
        <v>0</v>
      </c>
      <c r="B422" s="87" t="s">
        <v>0</v>
      </c>
      <c r="C422" s="88" t="s">
        <v>0</v>
      </c>
      <c r="D422" s="86" t="s">
        <v>0</v>
      </c>
      <c r="E422" s="86"/>
      <c r="F422" s="86"/>
      <c r="G422" s="86"/>
      <c r="H422" s="86"/>
      <c r="I422" s="86"/>
    </row>
    <row r="423" spans="1:9" ht="47.25">
      <c r="A423" s="85" t="s">
        <v>781</v>
      </c>
      <c r="B423" s="88" t="s">
        <v>782</v>
      </c>
      <c r="C423" s="88" t="s">
        <v>0</v>
      </c>
      <c r="D423" s="86">
        <v>8333299.4000000004</v>
      </c>
      <c r="E423" s="86">
        <f>E424+E427+E430+E433+E438+E443++E448+E453+E458+E463+E468+E478++E481+E486+E491+E496+E501+E504+E509+E514+E519+E524+E529+E534+E539+E544+E549+E554+E559+E564+E569+E574+E579+E584+E589+E594+E599+E604+E609+E612+E615+E473</f>
        <v>8637766.4798900001</v>
      </c>
      <c r="F423" s="86">
        <f t="shared" ref="F423:G423" si="193">F424+F427+F430+F433+F438+F443++F448+F453+F458+F463+F468+F478++F481+F486+F491+F496+F501+F504+F509+F514+F519+F524+F529+F534+F539+F544+F549+F554+F559+F564+F569+F574+F579+F584+F589+F594+F599+F604+F609+F612+F615+F473</f>
        <v>8459204.1946200002</v>
      </c>
      <c r="G423" s="86">
        <f t="shared" si="193"/>
        <v>8456977.6565299984</v>
      </c>
      <c r="H423" s="86">
        <f t="shared" si="179"/>
        <v>101.4841451217989</v>
      </c>
      <c r="I423" s="86">
        <f t="shared" si="180"/>
        <v>97.906995705650246</v>
      </c>
    </row>
    <row r="424" spans="1:9" ht="47.25">
      <c r="A424" s="92" t="s">
        <v>885</v>
      </c>
      <c r="B424" s="36" t="s">
        <v>886</v>
      </c>
      <c r="C424" s="36" t="s">
        <v>0</v>
      </c>
      <c r="D424" s="93">
        <v>384193</v>
      </c>
      <c r="E424" s="93">
        <f>E425</f>
        <v>422183.1</v>
      </c>
      <c r="F424" s="93">
        <f t="shared" ref="F424:G425" si="194">F425</f>
        <v>421455.46</v>
      </c>
      <c r="G424" s="93">
        <f t="shared" si="194"/>
        <v>421455.46</v>
      </c>
      <c r="H424" s="93">
        <f t="shared" si="179"/>
        <v>109.69889092201055</v>
      </c>
      <c r="I424" s="93">
        <f t="shared" si="180"/>
        <v>99.827648240775162</v>
      </c>
    </row>
    <row r="425" spans="1:9" ht="15.75">
      <c r="A425" s="92" t="s">
        <v>68</v>
      </c>
      <c r="B425" s="36" t="s">
        <v>886</v>
      </c>
      <c r="C425" s="36" t="s">
        <v>69</v>
      </c>
      <c r="D425" s="93">
        <v>384193</v>
      </c>
      <c r="E425" s="93">
        <f>E426</f>
        <v>422183.1</v>
      </c>
      <c r="F425" s="93">
        <f t="shared" si="194"/>
        <v>421455.46</v>
      </c>
      <c r="G425" s="93">
        <f t="shared" si="194"/>
        <v>421455.46</v>
      </c>
      <c r="H425" s="93">
        <f t="shared" si="179"/>
        <v>109.69889092201055</v>
      </c>
      <c r="I425" s="93">
        <f t="shared" si="180"/>
        <v>99.827648240775162</v>
      </c>
    </row>
    <row r="426" spans="1:9" ht="15.75">
      <c r="A426" s="92" t="s">
        <v>505</v>
      </c>
      <c r="B426" s="36" t="s">
        <v>886</v>
      </c>
      <c r="C426" s="36" t="s">
        <v>506</v>
      </c>
      <c r="D426" s="93">
        <v>384193</v>
      </c>
      <c r="E426" s="93">
        <f>КВСР!H2137</f>
        <v>422183.1</v>
      </c>
      <c r="F426" s="93">
        <f>КВСР!I2137</f>
        <v>421455.46</v>
      </c>
      <c r="G426" s="93">
        <f>КВСР!J2137</f>
        <v>421455.46</v>
      </c>
      <c r="H426" s="93">
        <f t="shared" si="179"/>
        <v>109.69889092201055</v>
      </c>
      <c r="I426" s="93">
        <f t="shared" si="180"/>
        <v>99.827648240775162</v>
      </c>
    </row>
    <row r="427" spans="1:9" ht="94.5">
      <c r="A427" s="92" t="s">
        <v>806</v>
      </c>
      <c r="B427" s="36" t="s">
        <v>807</v>
      </c>
      <c r="C427" s="36" t="s">
        <v>0</v>
      </c>
      <c r="D427" s="93">
        <v>7391.3</v>
      </c>
      <c r="E427" s="93">
        <f>E428</f>
        <v>12560.9</v>
      </c>
      <c r="F427" s="93">
        <f t="shared" ref="F427:G428" si="195">F428</f>
        <v>12015.103999999999</v>
      </c>
      <c r="G427" s="93">
        <f t="shared" si="195"/>
        <v>12015.103999999999</v>
      </c>
      <c r="H427" s="93">
        <f t="shared" si="179"/>
        <v>162.55738503375591</v>
      </c>
      <c r="I427" s="93">
        <f t="shared" si="180"/>
        <v>95.6548018056031</v>
      </c>
    </row>
    <row r="428" spans="1:9" ht="15.75">
      <c r="A428" s="92" t="s">
        <v>68</v>
      </c>
      <c r="B428" s="36" t="s">
        <v>807</v>
      </c>
      <c r="C428" s="36" t="s">
        <v>69</v>
      </c>
      <c r="D428" s="93">
        <v>7391.3</v>
      </c>
      <c r="E428" s="93">
        <f>E429</f>
        <v>12560.9</v>
      </c>
      <c r="F428" s="93">
        <f t="shared" si="195"/>
        <v>12015.103999999999</v>
      </c>
      <c r="G428" s="93">
        <f t="shared" si="195"/>
        <v>12015.103999999999</v>
      </c>
      <c r="H428" s="93">
        <f t="shared" si="179"/>
        <v>162.55738503375591</v>
      </c>
      <c r="I428" s="93">
        <f t="shared" si="180"/>
        <v>95.6548018056031</v>
      </c>
    </row>
    <row r="429" spans="1:9" ht="31.5">
      <c r="A429" s="92" t="s">
        <v>80</v>
      </c>
      <c r="B429" s="36" t="s">
        <v>807</v>
      </c>
      <c r="C429" s="36" t="s">
        <v>81</v>
      </c>
      <c r="D429" s="93">
        <v>7391.3</v>
      </c>
      <c r="E429" s="93">
        <f>КВСР!H1944</f>
        <v>12560.9</v>
      </c>
      <c r="F429" s="93">
        <f>КВСР!I1944</f>
        <v>12015.103999999999</v>
      </c>
      <c r="G429" s="93">
        <f>КВСР!J1944</f>
        <v>12015.103999999999</v>
      </c>
      <c r="H429" s="93">
        <f t="shared" si="179"/>
        <v>162.55738503375591</v>
      </c>
      <c r="I429" s="93">
        <f t="shared" si="180"/>
        <v>95.6548018056031</v>
      </c>
    </row>
    <row r="430" spans="1:9" ht="78.75">
      <c r="A430" s="92" t="s">
        <v>808</v>
      </c>
      <c r="B430" s="36" t="s">
        <v>809</v>
      </c>
      <c r="C430" s="36" t="s">
        <v>0</v>
      </c>
      <c r="D430" s="93">
        <v>33087.199999999997</v>
      </c>
      <c r="E430" s="93">
        <f>E431</f>
        <v>33087.199999999997</v>
      </c>
      <c r="F430" s="93">
        <f t="shared" ref="F430:G431" si="196">F431</f>
        <v>32366.628000000001</v>
      </c>
      <c r="G430" s="93">
        <f t="shared" si="196"/>
        <v>32366.628000000001</v>
      </c>
      <c r="H430" s="93">
        <f t="shared" si="179"/>
        <v>97.822203148045176</v>
      </c>
      <c r="I430" s="93">
        <f t="shared" si="180"/>
        <v>97.822203148045176</v>
      </c>
    </row>
    <row r="431" spans="1:9" ht="15.75">
      <c r="A431" s="92" t="s">
        <v>68</v>
      </c>
      <c r="B431" s="36" t="s">
        <v>809</v>
      </c>
      <c r="C431" s="36" t="s">
        <v>69</v>
      </c>
      <c r="D431" s="93">
        <v>33087.199999999997</v>
      </c>
      <c r="E431" s="93">
        <f>E432</f>
        <v>33087.199999999997</v>
      </c>
      <c r="F431" s="93">
        <f t="shared" si="196"/>
        <v>32366.628000000001</v>
      </c>
      <c r="G431" s="93">
        <f t="shared" si="196"/>
        <v>32366.628000000001</v>
      </c>
      <c r="H431" s="93">
        <f t="shared" si="179"/>
        <v>97.822203148045176</v>
      </c>
      <c r="I431" s="93">
        <f t="shared" si="180"/>
        <v>97.822203148045176</v>
      </c>
    </row>
    <row r="432" spans="1:9" ht="31.5">
      <c r="A432" s="92" t="s">
        <v>80</v>
      </c>
      <c r="B432" s="36" t="s">
        <v>809</v>
      </c>
      <c r="C432" s="36" t="s">
        <v>81</v>
      </c>
      <c r="D432" s="93">
        <v>33087.199999999997</v>
      </c>
      <c r="E432" s="93">
        <f>КВСР!H1947</f>
        <v>33087.199999999997</v>
      </c>
      <c r="F432" s="93">
        <f>КВСР!I1947</f>
        <v>32366.628000000001</v>
      </c>
      <c r="G432" s="93">
        <f>КВСР!J1947</f>
        <v>32366.628000000001</v>
      </c>
      <c r="H432" s="93">
        <f t="shared" si="179"/>
        <v>97.822203148045176</v>
      </c>
      <c r="I432" s="93">
        <f t="shared" si="180"/>
        <v>97.822203148045176</v>
      </c>
    </row>
    <row r="433" spans="1:9" ht="47.25">
      <c r="A433" s="92" t="s">
        <v>810</v>
      </c>
      <c r="B433" s="36" t="s">
        <v>811</v>
      </c>
      <c r="C433" s="36" t="s">
        <v>0</v>
      </c>
      <c r="D433" s="93">
        <v>8799.2000000000007</v>
      </c>
      <c r="E433" s="93">
        <f>E434+E436</f>
        <v>8799.1999999999989</v>
      </c>
      <c r="F433" s="93">
        <f t="shared" ref="F433:G433" si="197">F434+F436</f>
        <v>8799.1999999999989</v>
      </c>
      <c r="G433" s="93">
        <f t="shared" si="197"/>
        <v>8799.1999999999989</v>
      </c>
      <c r="H433" s="93">
        <f t="shared" si="179"/>
        <v>99.999999999999972</v>
      </c>
      <c r="I433" s="93">
        <f t="shared" si="180"/>
        <v>100</v>
      </c>
    </row>
    <row r="434" spans="1:9" ht="31.5">
      <c r="A434" s="92" t="s">
        <v>64</v>
      </c>
      <c r="B434" s="36" t="s">
        <v>811</v>
      </c>
      <c r="C434" s="36" t="s">
        <v>65</v>
      </c>
      <c r="D434" s="93">
        <v>0.3</v>
      </c>
      <c r="E434" s="93">
        <f>E435</f>
        <v>0.59255000000000002</v>
      </c>
      <c r="F434" s="93">
        <f t="shared" ref="F434:G434" si="198">F435</f>
        <v>0.59255000000000002</v>
      </c>
      <c r="G434" s="93">
        <f t="shared" si="198"/>
        <v>0.59255000000000002</v>
      </c>
      <c r="H434" s="93">
        <f t="shared" si="179"/>
        <v>197.51666666666668</v>
      </c>
      <c r="I434" s="93">
        <f t="shared" si="180"/>
        <v>100</v>
      </c>
    </row>
    <row r="435" spans="1:9" ht="31.5">
      <c r="A435" s="92" t="s">
        <v>66</v>
      </c>
      <c r="B435" s="36" t="s">
        <v>811</v>
      </c>
      <c r="C435" s="36" t="s">
        <v>67</v>
      </c>
      <c r="D435" s="93">
        <v>0.3</v>
      </c>
      <c r="E435" s="93">
        <f>КВСР!H1950</f>
        <v>0.59255000000000002</v>
      </c>
      <c r="F435" s="93">
        <f>КВСР!I1950</f>
        <v>0.59255000000000002</v>
      </c>
      <c r="G435" s="93">
        <f>КВСР!J1950</f>
        <v>0.59255000000000002</v>
      </c>
      <c r="H435" s="93">
        <f t="shared" si="179"/>
        <v>197.51666666666668</v>
      </c>
      <c r="I435" s="93">
        <f t="shared" si="180"/>
        <v>100</v>
      </c>
    </row>
    <row r="436" spans="1:9" ht="15.75">
      <c r="A436" s="92" t="s">
        <v>68</v>
      </c>
      <c r="B436" s="36" t="s">
        <v>811</v>
      </c>
      <c r="C436" s="36" t="s">
        <v>69</v>
      </c>
      <c r="D436" s="93">
        <v>8798.9</v>
      </c>
      <c r="E436" s="93">
        <f>E437</f>
        <v>8798.6074499999995</v>
      </c>
      <c r="F436" s="93">
        <f t="shared" ref="F436:G436" si="199">F437</f>
        <v>8798.6074499999995</v>
      </c>
      <c r="G436" s="93">
        <f t="shared" si="199"/>
        <v>8798.6074499999995</v>
      </c>
      <c r="H436" s="93">
        <f t="shared" si="179"/>
        <v>99.996675152575889</v>
      </c>
      <c r="I436" s="93">
        <f t="shared" si="180"/>
        <v>100</v>
      </c>
    </row>
    <row r="437" spans="1:9" ht="15.75">
      <c r="A437" s="92" t="s">
        <v>505</v>
      </c>
      <c r="B437" s="36" t="s">
        <v>811</v>
      </c>
      <c r="C437" s="36" t="s">
        <v>506</v>
      </c>
      <c r="D437" s="93">
        <v>8798.9</v>
      </c>
      <c r="E437" s="93">
        <f>КВСР!H1952</f>
        <v>8798.6074499999995</v>
      </c>
      <c r="F437" s="93">
        <f>КВСР!I1952</f>
        <v>8798.6074499999995</v>
      </c>
      <c r="G437" s="93">
        <f>КВСР!J1952</f>
        <v>8798.6074499999995</v>
      </c>
      <c r="H437" s="93">
        <f t="shared" si="179"/>
        <v>99.996675152575889</v>
      </c>
      <c r="I437" s="93">
        <f t="shared" si="180"/>
        <v>100</v>
      </c>
    </row>
    <row r="438" spans="1:9" ht="15.75">
      <c r="A438" s="92" t="s">
        <v>812</v>
      </c>
      <c r="B438" s="36" t="s">
        <v>813</v>
      </c>
      <c r="C438" s="36" t="s">
        <v>0</v>
      </c>
      <c r="D438" s="93">
        <v>732018.2</v>
      </c>
      <c r="E438" s="93">
        <f>E439+E441</f>
        <v>739419.64399999997</v>
      </c>
      <c r="F438" s="93">
        <f t="shared" ref="F438:G438" si="200">F439+F441</f>
        <v>666209.95631000004</v>
      </c>
      <c r="G438" s="93">
        <f t="shared" si="200"/>
        <v>666209.95631000004</v>
      </c>
      <c r="H438" s="93">
        <f t="shared" si="179"/>
        <v>91.010026295794304</v>
      </c>
      <c r="I438" s="93">
        <f t="shared" si="180"/>
        <v>90.099033981033926</v>
      </c>
    </row>
    <row r="439" spans="1:9" ht="31.5">
      <c r="A439" s="92" t="s">
        <v>64</v>
      </c>
      <c r="B439" s="36" t="s">
        <v>813</v>
      </c>
      <c r="C439" s="36" t="s">
        <v>65</v>
      </c>
      <c r="D439" s="93">
        <v>9769.5</v>
      </c>
      <c r="E439" s="93">
        <f>E440</f>
        <v>10513.54628</v>
      </c>
      <c r="F439" s="93">
        <f t="shared" ref="F439:G439" si="201">F440</f>
        <v>9860.1342700000005</v>
      </c>
      <c r="G439" s="93">
        <f t="shared" si="201"/>
        <v>9860.1342700000005</v>
      </c>
      <c r="H439" s="93">
        <f t="shared" si="179"/>
        <v>100.92772680280466</v>
      </c>
      <c r="I439" s="93">
        <f t="shared" si="180"/>
        <v>93.785046523807196</v>
      </c>
    </row>
    <row r="440" spans="1:9" ht="31.5">
      <c r="A440" s="92" t="s">
        <v>66</v>
      </c>
      <c r="B440" s="36" t="s">
        <v>813</v>
      </c>
      <c r="C440" s="36" t="s">
        <v>67</v>
      </c>
      <c r="D440" s="93">
        <v>9769.5</v>
      </c>
      <c r="E440" s="93">
        <f>КВСР!H1955</f>
        <v>10513.54628</v>
      </c>
      <c r="F440" s="93">
        <f>КВСР!I1955</f>
        <v>9860.1342700000005</v>
      </c>
      <c r="G440" s="93">
        <f>КВСР!J1955</f>
        <v>9860.1342700000005</v>
      </c>
      <c r="H440" s="93">
        <f t="shared" si="179"/>
        <v>100.92772680280466</v>
      </c>
      <c r="I440" s="93">
        <f t="shared" si="180"/>
        <v>93.785046523807196</v>
      </c>
    </row>
    <row r="441" spans="1:9" ht="15.75">
      <c r="A441" s="92" t="s">
        <v>68</v>
      </c>
      <c r="B441" s="36" t="s">
        <v>813</v>
      </c>
      <c r="C441" s="36" t="s">
        <v>69</v>
      </c>
      <c r="D441" s="93">
        <v>722248.7</v>
      </c>
      <c r="E441" s="93">
        <f>E442</f>
        <v>728906.09771999996</v>
      </c>
      <c r="F441" s="93">
        <f t="shared" ref="F441:G441" si="202">F442</f>
        <v>656349.82204</v>
      </c>
      <c r="G441" s="93">
        <f t="shared" si="202"/>
        <v>656349.82204</v>
      </c>
      <c r="H441" s="93">
        <f t="shared" si="179"/>
        <v>90.87587447924794</v>
      </c>
      <c r="I441" s="93">
        <f t="shared" si="180"/>
        <v>90.045867923597541</v>
      </c>
    </row>
    <row r="442" spans="1:9" ht="31.5">
      <c r="A442" s="92" t="s">
        <v>80</v>
      </c>
      <c r="B442" s="36" t="s">
        <v>813</v>
      </c>
      <c r="C442" s="36" t="s">
        <v>81</v>
      </c>
      <c r="D442" s="93">
        <v>722248.7</v>
      </c>
      <c r="E442" s="93">
        <f>КВСР!H1957</f>
        <v>728906.09771999996</v>
      </c>
      <c r="F442" s="93">
        <f>КВСР!I1957</f>
        <v>656349.82204</v>
      </c>
      <c r="G442" s="93">
        <f>КВСР!J1957</f>
        <v>656349.82204</v>
      </c>
      <c r="H442" s="93">
        <f t="shared" si="179"/>
        <v>90.87587447924794</v>
      </c>
      <c r="I442" s="93">
        <f t="shared" si="180"/>
        <v>90.045867923597541</v>
      </c>
    </row>
    <row r="443" spans="1:9" ht="63">
      <c r="A443" s="92" t="s">
        <v>814</v>
      </c>
      <c r="B443" s="36" t="s">
        <v>815</v>
      </c>
      <c r="C443" s="36" t="s">
        <v>0</v>
      </c>
      <c r="D443" s="93">
        <v>105784.5</v>
      </c>
      <c r="E443" s="93">
        <f>E444+E446</f>
        <v>106628.155</v>
      </c>
      <c r="F443" s="93">
        <f t="shared" ref="F443:G443" si="203">F444+F446</f>
        <v>106628.155</v>
      </c>
      <c r="G443" s="93">
        <f t="shared" si="203"/>
        <v>106628.155</v>
      </c>
      <c r="H443" s="93">
        <f t="shared" si="179"/>
        <v>100.79752232132306</v>
      </c>
      <c r="I443" s="93">
        <f t="shared" si="180"/>
        <v>100</v>
      </c>
    </row>
    <row r="444" spans="1:9" ht="31.5">
      <c r="A444" s="92" t="s">
        <v>64</v>
      </c>
      <c r="B444" s="36" t="s">
        <v>815</v>
      </c>
      <c r="C444" s="36" t="s">
        <v>65</v>
      </c>
      <c r="D444" s="93">
        <v>1350.9</v>
      </c>
      <c r="E444" s="93">
        <f>E445</f>
        <v>1359.59329</v>
      </c>
      <c r="F444" s="93">
        <f t="shared" ref="F444:G444" si="204">F445</f>
        <v>1359.59329</v>
      </c>
      <c r="G444" s="93">
        <f t="shared" si="204"/>
        <v>1359.59329</v>
      </c>
      <c r="H444" s="93">
        <f t="shared" si="179"/>
        <v>100.64351839514399</v>
      </c>
      <c r="I444" s="93">
        <f t="shared" si="180"/>
        <v>100</v>
      </c>
    </row>
    <row r="445" spans="1:9" ht="31.5">
      <c r="A445" s="92" t="s">
        <v>66</v>
      </c>
      <c r="B445" s="36" t="s">
        <v>815</v>
      </c>
      <c r="C445" s="36" t="s">
        <v>67</v>
      </c>
      <c r="D445" s="93">
        <v>1350.9</v>
      </c>
      <c r="E445" s="93">
        <f>КВСР!H1960</f>
        <v>1359.59329</v>
      </c>
      <c r="F445" s="93">
        <f>КВСР!I1960</f>
        <v>1359.59329</v>
      </c>
      <c r="G445" s="93">
        <f>КВСР!J1960</f>
        <v>1359.59329</v>
      </c>
      <c r="H445" s="93">
        <f t="shared" si="179"/>
        <v>100.64351839514399</v>
      </c>
      <c r="I445" s="93">
        <f t="shared" si="180"/>
        <v>100</v>
      </c>
    </row>
    <row r="446" spans="1:9" ht="15.75">
      <c r="A446" s="92" t="s">
        <v>68</v>
      </c>
      <c r="B446" s="36" t="s">
        <v>815</v>
      </c>
      <c r="C446" s="36" t="s">
        <v>69</v>
      </c>
      <c r="D446" s="93">
        <v>104433.60000000001</v>
      </c>
      <c r="E446" s="93">
        <f>E447</f>
        <v>105268.56170999999</v>
      </c>
      <c r="F446" s="93">
        <f t="shared" ref="F446:G446" si="205">F447</f>
        <v>105268.56170999999</v>
      </c>
      <c r="G446" s="93">
        <f t="shared" si="205"/>
        <v>105268.56170999999</v>
      </c>
      <c r="H446" s="93">
        <f t="shared" si="179"/>
        <v>100.79951443788204</v>
      </c>
      <c r="I446" s="93">
        <f t="shared" si="180"/>
        <v>100</v>
      </c>
    </row>
    <row r="447" spans="1:9" ht="15.75">
      <c r="A447" s="92" t="s">
        <v>505</v>
      </c>
      <c r="B447" s="36" t="s">
        <v>815</v>
      </c>
      <c r="C447" s="36" t="s">
        <v>506</v>
      </c>
      <c r="D447" s="93">
        <v>104433.60000000001</v>
      </c>
      <c r="E447" s="93">
        <f>КВСР!H1962</f>
        <v>105268.56170999999</v>
      </c>
      <c r="F447" s="93">
        <f>КВСР!I1962</f>
        <v>105268.56170999999</v>
      </c>
      <c r="G447" s="93">
        <f>КВСР!J1962</f>
        <v>105268.56170999999</v>
      </c>
      <c r="H447" s="93">
        <f t="shared" si="179"/>
        <v>100.79951443788204</v>
      </c>
      <c r="I447" s="93">
        <f t="shared" si="180"/>
        <v>100</v>
      </c>
    </row>
    <row r="448" spans="1:9" ht="78.75">
      <c r="A448" s="92" t="s">
        <v>816</v>
      </c>
      <c r="B448" s="36" t="s">
        <v>817</v>
      </c>
      <c r="C448" s="36" t="s">
        <v>0</v>
      </c>
      <c r="D448" s="93">
        <v>77.400000000000006</v>
      </c>
      <c r="E448" s="93">
        <f>E449+E451</f>
        <v>77.397999999999996</v>
      </c>
      <c r="F448" s="93">
        <f t="shared" ref="F448:G448" si="206">F449+F451</f>
        <v>23.835629999999998</v>
      </c>
      <c r="G448" s="93">
        <f t="shared" si="206"/>
        <v>23.835629999999998</v>
      </c>
      <c r="H448" s="93">
        <f t="shared" si="179"/>
        <v>30.795387596899221</v>
      </c>
      <c r="I448" s="93">
        <f t="shared" si="180"/>
        <v>30.796183363911211</v>
      </c>
    </row>
    <row r="449" spans="1:9" ht="31.5">
      <c r="A449" s="92" t="s">
        <v>64</v>
      </c>
      <c r="B449" s="36" t="s">
        <v>817</v>
      </c>
      <c r="C449" s="36" t="s">
        <v>65</v>
      </c>
      <c r="D449" s="93">
        <v>0.2</v>
      </c>
      <c r="E449" s="93">
        <f>E450</f>
        <v>0.23404</v>
      </c>
      <c r="F449" s="93">
        <f t="shared" ref="F449:G449" si="207">F450</f>
        <v>0.23604</v>
      </c>
      <c r="G449" s="93">
        <f t="shared" si="207"/>
        <v>0.23604</v>
      </c>
      <c r="H449" s="93">
        <f t="shared" si="179"/>
        <v>118.02</v>
      </c>
      <c r="I449" s="93">
        <f t="shared" si="180"/>
        <v>100.85455477696121</v>
      </c>
    </row>
    <row r="450" spans="1:9" ht="31.5">
      <c r="A450" s="92" t="s">
        <v>66</v>
      </c>
      <c r="B450" s="36" t="s">
        <v>817</v>
      </c>
      <c r="C450" s="36" t="s">
        <v>67</v>
      </c>
      <c r="D450" s="93">
        <v>0.2</v>
      </c>
      <c r="E450" s="93">
        <f>КВСР!H1965</f>
        <v>0.23404</v>
      </c>
      <c r="F450" s="93">
        <f>КВСР!I1965</f>
        <v>0.23604</v>
      </c>
      <c r="G450" s="93">
        <f>КВСР!J1965</f>
        <v>0.23604</v>
      </c>
      <c r="H450" s="93">
        <f t="shared" si="179"/>
        <v>118.02</v>
      </c>
      <c r="I450" s="93">
        <f t="shared" si="180"/>
        <v>100.85455477696121</v>
      </c>
    </row>
    <row r="451" spans="1:9" ht="15.75">
      <c r="A451" s="92" t="s">
        <v>68</v>
      </c>
      <c r="B451" s="36" t="s">
        <v>817</v>
      </c>
      <c r="C451" s="36" t="s">
        <v>69</v>
      </c>
      <c r="D451" s="93">
        <v>77.2</v>
      </c>
      <c r="E451" s="93">
        <f>E452</f>
        <v>77.163960000000003</v>
      </c>
      <c r="F451" s="93">
        <f t="shared" ref="F451:G451" si="208">F452</f>
        <v>23.599589999999999</v>
      </c>
      <c r="G451" s="93">
        <f t="shared" si="208"/>
        <v>23.599589999999999</v>
      </c>
      <c r="H451" s="93">
        <f t="shared" si="179"/>
        <v>30.569417098445594</v>
      </c>
      <c r="I451" s="93">
        <f t="shared" si="180"/>
        <v>30.583694771496951</v>
      </c>
    </row>
    <row r="452" spans="1:9" ht="15.75">
      <c r="A452" s="92" t="s">
        <v>505</v>
      </c>
      <c r="B452" s="36" t="s">
        <v>817</v>
      </c>
      <c r="C452" s="36" t="s">
        <v>506</v>
      </c>
      <c r="D452" s="93">
        <v>77.2</v>
      </c>
      <c r="E452" s="93">
        <f>КВСР!H1967</f>
        <v>77.163960000000003</v>
      </c>
      <c r="F452" s="93">
        <f>КВСР!I1967</f>
        <v>23.599589999999999</v>
      </c>
      <c r="G452" s="93">
        <f>КВСР!J1967</f>
        <v>23.599589999999999</v>
      </c>
      <c r="H452" s="93">
        <f t="shared" si="179"/>
        <v>30.569417098445594</v>
      </c>
      <c r="I452" s="93">
        <f t="shared" si="180"/>
        <v>30.583694771496951</v>
      </c>
    </row>
    <row r="453" spans="1:9" ht="31.5">
      <c r="A453" s="92" t="s">
        <v>818</v>
      </c>
      <c r="B453" s="36" t="s">
        <v>819</v>
      </c>
      <c r="C453" s="36" t="s">
        <v>0</v>
      </c>
      <c r="D453" s="93">
        <v>880598.6</v>
      </c>
      <c r="E453" s="93">
        <f>E454+E456</f>
        <v>1107702.8999999999</v>
      </c>
      <c r="F453" s="93">
        <f t="shared" ref="F453:G453" si="209">F454+F456</f>
        <v>1056972.88903</v>
      </c>
      <c r="G453" s="93">
        <f t="shared" si="209"/>
        <v>1056972.88903</v>
      </c>
      <c r="H453" s="93">
        <f t="shared" si="179"/>
        <v>120.02890863442208</v>
      </c>
      <c r="I453" s="93">
        <f t="shared" si="180"/>
        <v>95.420251136834622</v>
      </c>
    </row>
    <row r="454" spans="1:9" ht="31.5">
      <c r="A454" s="92" t="s">
        <v>64</v>
      </c>
      <c r="B454" s="36" t="s">
        <v>819</v>
      </c>
      <c r="C454" s="36" t="s">
        <v>65</v>
      </c>
      <c r="D454" s="93">
        <v>14500</v>
      </c>
      <c r="E454" s="93">
        <f>E455</f>
        <v>16000</v>
      </c>
      <c r="F454" s="93">
        <f t="shared" ref="F454:G454" si="210">F455</f>
        <v>14796.826870000001</v>
      </c>
      <c r="G454" s="93">
        <f t="shared" si="210"/>
        <v>14796.826870000001</v>
      </c>
      <c r="H454" s="93">
        <f t="shared" si="179"/>
        <v>102.04708186206896</v>
      </c>
      <c r="I454" s="93">
        <f t="shared" si="180"/>
        <v>92.480167937499999</v>
      </c>
    </row>
    <row r="455" spans="1:9" ht="31.5">
      <c r="A455" s="92" t="s">
        <v>66</v>
      </c>
      <c r="B455" s="36" t="s">
        <v>819</v>
      </c>
      <c r="C455" s="36" t="s">
        <v>67</v>
      </c>
      <c r="D455" s="93">
        <v>14500</v>
      </c>
      <c r="E455" s="93">
        <f>КВСР!H1970</f>
        <v>16000</v>
      </c>
      <c r="F455" s="93">
        <f>КВСР!I1970</f>
        <v>14796.826870000001</v>
      </c>
      <c r="G455" s="93">
        <f>КВСР!J1970</f>
        <v>14796.826870000001</v>
      </c>
      <c r="H455" s="93">
        <f t="shared" si="179"/>
        <v>102.04708186206896</v>
      </c>
      <c r="I455" s="93">
        <f t="shared" si="180"/>
        <v>92.480167937499999</v>
      </c>
    </row>
    <row r="456" spans="1:9" ht="15.75">
      <c r="A456" s="92" t="s">
        <v>68</v>
      </c>
      <c r="B456" s="36" t="s">
        <v>819</v>
      </c>
      <c r="C456" s="36" t="s">
        <v>69</v>
      </c>
      <c r="D456" s="93">
        <v>866098.6</v>
      </c>
      <c r="E456" s="93">
        <f>E457</f>
        <v>1091702.8999999999</v>
      </c>
      <c r="F456" s="93">
        <f t="shared" ref="F456:G456" si="211">F457</f>
        <v>1042176.06216</v>
      </c>
      <c r="G456" s="93">
        <f t="shared" si="211"/>
        <v>1042176.06216</v>
      </c>
      <c r="H456" s="93">
        <f t="shared" ref="H456:H519" si="212">G456/D456*100</f>
        <v>120.3299557533057</v>
      </c>
      <c r="I456" s="93">
        <f t="shared" ref="I456:I519" si="213">G456/E456*100</f>
        <v>95.463341002391772</v>
      </c>
    </row>
    <row r="457" spans="1:9" ht="31.5">
      <c r="A457" s="92" t="s">
        <v>80</v>
      </c>
      <c r="B457" s="36" t="s">
        <v>819</v>
      </c>
      <c r="C457" s="36" t="s">
        <v>81</v>
      </c>
      <c r="D457" s="93">
        <v>866098.6</v>
      </c>
      <c r="E457" s="93">
        <f>КВСР!H1972</f>
        <v>1091702.8999999999</v>
      </c>
      <c r="F457" s="93">
        <f>КВСР!I1972</f>
        <v>1042176.06216</v>
      </c>
      <c r="G457" s="93">
        <f>КВСР!J1972</f>
        <v>1042176.06216</v>
      </c>
      <c r="H457" s="93">
        <f t="shared" si="212"/>
        <v>120.3299557533057</v>
      </c>
      <c r="I457" s="93">
        <f t="shared" si="213"/>
        <v>95.463341002391772</v>
      </c>
    </row>
    <row r="458" spans="1:9" ht="94.5">
      <c r="A458" s="92" t="s">
        <v>887</v>
      </c>
      <c r="B458" s="36" t="s">
        <v>888</v>
      </c>
      <c r="C458" s="36" t="s">
        <v>0</v>
      </c>
      <c r="D458" s="93">
        <v>14746.2</v>
      </c>
      <c r="E458" s="93">
        <f>E459+E461</f>
        <v>14746.199999999999</v>
      </c>
      <c r="F458" s="93">
        <f t="shared" ref="F458:G458" si="214">F459+F461</f>
        <v>9261.6740199999986</v>
      </c>
      <c r="G458" s="93">
        <f t="shared" si="214"/>
        <v>9261.6740199999986</v>
      </c>
      <c r="H458" s="93">
        <f t="shared" si="212"/>
        <v>62.80719114076846</v>
      </c>
      <c r="I458" s="93">
        <f t="shared" si="213"/>
        <v>62.80719114076846</v>
      </c>
    </row>
    <row r="459" spans="1:9" ht="31.5">
      <c r="A459" s="92" t="s">
        <v>64</v>
      </c>
      <c r="B459" s="36" t="s">
        <v>888</v>
      </c>
      <c r="C459" s="36" t="s">
        <v>65</v>
      </c>
      <c r="D459" s="93">
        <v>10.9</v>
      </c>
      <c r="E459" s="93">
        <f>E460</f>
        <v>10.9</v>
      </c>
      <c r="F459" s="93">
        <f t="shared" ref="F459:G459" si="215">F460</f>
        <v>3.4431500000000002</v>
      </c>
      <c r="G459" s="93">
        <f t="shared" si="215"/>
        <v>3.4431500000000002</v>
      </c>
      <c r="H459" s="93">
        <f t="shared" si="212"/>
        <v>31.588532110091744</v>
      </c>
      <c r="I459" s="93">
        <f t="shared" si="213"/>
        <v>31.588532110091744</v>
      </c>
    </row>
    <row r="460" spans="1:9" ht="31.5">
      <c r="A460" s="92" t="s">
        <v>66</v>
      </c>
      <c r="B460" s="36" t="s">
        <v>888</v>
      </c>
      <c r="C460" s="36" t="s">
        <v>67</v>
      </c>
      <c r="D460" s="93">
        <v>10.9</v>
      </c>
      <c r="E460" s="93">
        <f>КВСР!H2140</f>
        <v>10.9</v>
      </c>
      <c r="F460" s="93">
        <f>КВСР!I2140</f>
        <v>3.4431500000000002</v>
      </c>
      <c r="G460" s="93">
        <f>КВСР!J2140</f>
        <v>3.4431500000000002</v>
      </c>
      <c r="H460" s="93">
        <f t="shared" si="212"/>
        <v>31.588532110091744</v>
      </c>
      <c r="I460" s="93">
        <f t="shared" si="213"/>
        <v>31.588532110091744</v>
      </c>
    </row>
    <row r="461" spans="1:9" ht="15.75">
      <c r="A461" s="92" t="s">
        <v>68</v>
      </c>
      <c r="B461" s="36" t="s">
        <v>888</v>
      </c>
      <c r="C461" s="36" t="s">
        <v>69</v>
      </c>
      <c r="D461" s="93">
        <v>14735.3</v>
      </c>
      <c r="E461" s="93">
        <f>E462</f>
        <v>14735.3</v>
      </c>
      <c r="F461" s="93">
        <f t="shared" ref="F461:G461" si="216">F462</f>
        <v>9258.2308699999994</v>
      </c>
      <c r="G461" s="93">
        <f t="shared" si="216"/>
        <v>9258.2308699999994</v>
      </c>
      <c r="H461" s="93">
        <f t="shared" si="212"/>
        <v>62.8302842154554</v>
      </c>
      <c r="I461" s="93">
        <f t="shared" si="213"/>
        <v>62.8302842154554</v>
      </c>
    </row>
    <row r="462" spans="1:9" ht="15.75">
      <c r="A462" s="92" t="s">
        <v>505</v>
      </c>
      <c r="B462" s="36" t="s">
        <v>888</v>
      </c>
      <c r="C462" s="36" t="s">
        <v>506</v>
      </c>
      <c r="D462" s="93">
        <v>14735.3</v>
      </c>
      <c r="E462" s="93">
        <f>КВСР!H2142</f>
        <v>14735.3</v>
      </c>
      <c r="F462" s="93">
        <f>КВСР!I2142</f>
        <v>9258.2308699999994</v>
      </c>
      <c r="G462" s="93">
        <f>КВСР!J2142</f>
        <v>9258.2308699999994</v>
      </c>
      <c r="H462" s="93">
        <f t="shared" si="212"/>
        <v>62.8302842154554</v>
      </c>
      <c r="I462" s="93">
        <f t="shared" si="213"/>
        <v>62.8302842154554</v>
      </c>
    </row>
    <row r="463" spans="1:9" ht="94.5">
      <c r="A463" s="92" t="s">
        <v>820</v>
      </c>
      <c r="B463" s="36" t="s">
        <v>821</v>
      </c>
      <c r="C463" s="36" t="s">
        <v>0</v>
      </c>
      <c r="D463" s="93">
        <v>180.9</v>
      </c>
      <c r="E463" s="93">
        <f>E464+E466</f>
        <v>413.8</v>
      </c>
      <c r="F463" s="93">
        <f t="shared" ref="F463:G463" si="217">F464+F466</f>
        <v>400.90710000000001</v>
      </c>
      <c r="G463" s="93">
        <f t="shared" si="217"/>
        <v>400.90636000000001</v>
      </c>
      <c r="H463" s="93">
        <f t="shared" si="212"/>
        <v>221.61766721945827</v>
      </c>
      <c r="I463" s="93">
        <f t="shared" si="213"/>
        <v>96.884088931851124</v>
      </c>
    </row>
    <row r="464" spans="1:9" ht="31.5">
      <c r="A464" s="92" t="s">
        <v>64</v>
      </c>
      <c r="B464" s="36" t="s">
        <v>821</v>
      </c>
      <c r="C464" s="36" t="s">
        <v>65</v>
      </c>
      <c r="D464" s="93">
        <v>5.3</v>
      </c>
      <c r="E464" s="93">
        <f>E465</f>
        <v>3.1949999999999998</v>
      </c>
      <c r="F464" s="93">
        <f t="shared" ref="F464:G464" si="218">F465</f>
        <v>3.0492300000000001</v>
      </c>
      <c r="G464" s="93">
        <f t="shared" si="218"/>
        <v>3.0492300000000001</v>
      </c>
      <c r="H464" s="93">
        <f t="shared" si="212"/>
        <v>57.532641509433965</v>
      </c>
      <c r="I464" s="93">
        <f t="shared" si="213"/>
        <v>95.437558685446021</v>
      </c>
    </row>
    <row r="465" spans="1:9" ht="31.5">
      <c r="A465" s="92" t="s">
        <v>66</v>
      </c>
      <c r="B465" s="36" t="s">
        <v>821</v>
      </c>
      <c r="C465" s="36" t="s">
        <v>67</v>
      </c>
      <c r="D465" s="93">
        <v>5.3</v>
      </c>
      <c r="E465" s="93">
        <f>КВСР!H1975</f>
        <v>3.1949999999999998</v>
      </c>
      <c r="F465" s="93">
        <f>КВСР!I1975</f>
        <v>3.0492300000000001</v>
      </c>
      <c r="G465" s="93">
        <f>КВСР!J1975</f>
        <v>3.0492300000000001</v>
      </c>
      <c r="H465" s="93">
        <f t="shared" si="212"/>
        <v>57.532641509433965</v>
      </c>
      <c r="I465" s="93">
        <f t="shared" si="213"/>
        <v>95.437558685446021</v>
      </c>
    </row>
    <row r="466" spans="1:9" ht="15.75">
      <c r="A466" s="92" t="s">
        <v>68</v>
      </c>
      <c r="B466" s="36" t="s">
        <v>821</v>
      </c>
      <c r="C466" s="36" t="s">
        <v>69</v>
      </c>
      <c r="D466" s="93">
        <v>175.6</v>
      </c>
      <c r="E466" s="93">
        <f>E467</f>
        <v>410.60500000000002</v>
      </c>
      <c r="F466" s="93">
        <f t="shared" ref="F466:G466" si="219">F467</f>
        <v>397.85786999999999</v>
      </c>
      <c r="G466" s="93">
        <f t="shared" si="219"/>
        <v>397.85712999999998</v>
      </c>
      <c r="H466" s="93">
        <f t="shared" si="212"/>
        <v>226.57011958997722</v>
      </c>
      <c r="I466" s="93">
        <f t="shared" si="213"/>
        <v>96.895344674322033</v>
      </c>
    </row>
    <row r="467" spans="1:9" ht="15.75">
      <c r="A467" s="92" t="s">
        <v>505</v>
      </c>
      <c r="B467" s="36" t="s">
        <v>821</v>
      </c>
      <c r="C467" s="36" t="s">
        <v>506</v>
      </c>
      <c r="D467" s="93">
        <v>175.6</v>
      </c>
      <c r="E467" s="93">
        <f>КВСР!H1977</f>
        <v>410.60500000000002</v>
      </c>
      <c r="F467" s="93">
        <f>КВСР!I1977</f>
        <v>397.85786999999999</v>
      </c>
      <c r="G467" s="93">
        <f>КВСР!J1977</f>
        <v>397.85712999999998</v>
      </c>
      <c r="H467" s="93">
        <f t="shared" si="212"/>
        <v>226.57011958997722</v>
      </c>
      <c r="I467" s="93">
        <f t="shared" si="213"/>
        <v>96.895344674322033</v>
      </c>
    </row>
    <row r="468" spans="1:9" ht="110.25">
      <c r="A468" s="92" t="s">
        <v>889</v>
      </c>
      <c r="B468" s="36" t="s">
        <v>890</v>
      </c>
      <c r="C468" s="36" t="s">
        <v>0</v>
      </c>
      <c r="D468" s="93">
        <v>420734.6</v>
      </c>
      <c r="E468" s="93">
        <f>E469+E471</f>
        <v>428396.49238000001</v>
      </c>
      <c r="F468" s="93">
        <f t="shared" ref="F468:G468" si="220">F469+F471</f>
        <v>399866.41657</v>
      </c>
      <c r="G468" s="93">
        <f t="shared" si="220"/>
        <v>399866.41657</v>
      </c>
      <c r="H468" s="93">
        <f t="shared" si="212"/>
        <v>95.040060068746442</v>
      </c>
      <c r="I468" s="93">
        <f t="shared" si="213"/>
        <v>93.340263910309289</v>
      </c>
    </row>
    <row r="469" spans="1:9" ht="31.5">
      <c r="A469" s="92" t="s">
        <v>64</v>
      </c>
      <c r="B469" s="36" t="s">
        <v>890</v>
      </c>
      <c r="C469" s="36" t="s">
        <v>65</v>
      </c>
      <c r="D469" s="93">
        <v>480</v>
      </c>
      <c r="E469" s="93">
        <f>E470</f>
        <v>481.25454000000002</v>
      </c>
      <c r="F469" s="93">
        <f t="shared" ref="F469:G469" si="221">F470</f>
        <v>416.51598000000001</v>
      </c>
      <c r="G469" s="93">
        <f t="shared" si="221"/>
        <v>416.51598000000001</v>
      </c>
      <c r="H469" s="93">
        <f t="shared" si="212"/>
        <v>86.774162500000003</v>
      </c>
      <c r="I469" s="93">
        <f t="shared" si="213"/>
        <v>86.547958591725703</v>
      </c>
    </row>
    <row r="470" spans="1:9" ht="31.5">
      <c r="A470" s="92" t="s">
        <v>66</v>
      </c>
      <c r="B470" s="36" t="s">
        <v>890</v>
      </c>
      <c r="C470" s="36" t="s">
        <v>67</v>
      </c>
      <c r="D470" s="93">
        <v>480</v>
      </c>
      <c r="E470" s="93">
        <f>КВСР!H2145</f>
        <v>481.25454000000002</v>
      </c>
      <c r="F470" s="93">
        <f>КВСР!I2145</f>
        <v>416.51598000000001</v>
      </c>
      <c r="G470" s="93">
        <f>КВСР!J2145</f>
        <v>416.51598000000001</v>
      </c>
      <c r="H470" s="93">
        <f t="shared" si="212"/>
        <v>86.774162500000003</v>
      </c>
      <c r="I470" s="93">
        <f t="shared" si="213"/>
        <v>86.547958591725703</v>
      </c>
    </row>
    <row r="471" spans="1:9" ht="15.75">
      <c r="A471" s="92" t="s">
        <v>68</v>
      </c>
      <c r="B471" s="36" t="s">
        <v>890</v>
      </c>
      <c r="C471" s="36" t="s">
        <v>69</v>
      </c>
      <c r="D471" s="93">
        <v>420254.6</v>
      </c>
      <c r="E471" s="93">
        <f>E472</f>
        <v>427915.23784000002</v>
      </c>
      <c r="F471" s="93">
        <f t="shared" ref="F471:G471" si="222">F472</f>
        <v>399449.90058999998</v>
      </c>
      <c r="G471" s="93">
        <f t="shared" si="222"/>
        <v>399449.90058999998</v>
      </c>
      <c r="H471" s="93">
        <f t="shared" si="212"/>
        <v>95.049501085770387</v>
      </c>
      <c r="I471" s="93">
        <f t="shared" si="213"/>
        <v>93.347902871212213</v>
      </c>
    </row>
    <row r="472" spans="1:9" ht="15.75">
      <c r="A472" s="92" t="s">
        <v>505</v>
      </c>
      <c r="B472" s="36" t="s">
        <v>890</v>
      </c>
      <c r="C472" s="36" t="s">
        <v>506</v>
      </c>
      <c r="D472" s="93">
        <v>420254.6</v>
      </c>
      <c r="E472" s="93">
        <f>КВСР!H2147</f>
        <v>427915.23784000002</v>
      </c>
      <c r="F472" s="93">
        <f>КВСР!I2147</f>
        <v>399449.90058999998</v>
      </c>
      <c r="G472" s="93">
        <f>КВСР!J2147</f>
        <v>399449.90058999998</v>
      </c>
      <c r="H472" s="93">
        <f t="shared" si="212"/>
        <v>95.049501085770387</v>
      </c>
      <c r="I472" s="93">
        <f t="shared" si="213"/>
        <v>93.347902871212213</v>
      </c>
    </row>
    <row r="473" spans="1:9" ht="47.25">
      <c r="A473" s="94" t="s">
        <v>1226</v>
      </c>
      <c r="B473" s="95" t="s">
        <v>1225</v>
      </c>
      <c r="C473" s="95"/>
      <c r="D473" s="93"/>
      <c r="E473" s="93">
        <f>E474+E476</f>
        <v>18063.158759999998</v>
      </c>
      <c r="F473" s="93">
        <f t="shared" ref="F473:G473" si="223">F474+F476</f>
        <v>16160.55416</v>
      </c>
      <c r="G473" s="93">
        <f t="shared" si="223"/>
        <v>16160.540010000001</v>
      </c>
      <c r="H473" s="93">
        <v>0</v>
      </c>
      <c r="I473" s="93">
        <f t="shared" si="213"/>
        <v>89.466854744070261</v>
      </c>
    </row>
    <row r="474" spans="1:9" ht="31.5">
      <c r="A474" s="94" t="s">
        <v>64</v>
      </c>
      <c r="B474" s="95" t="s">
        <v>1225</v>
      </c>
      <c r="C474" s="95">
        <v>200</v>
      </c>
      <c r="D474" s="93"/>
      <c r="E474" s="93">
        <f>E475</f>
        <v>262.447</v>
      </c>
      <c r="F474" s="93">
        <f t="shared" ref="F474:G474" si="224">F475</f>
        <v>0</v>
      </c>
      <c r="G474" s="93">
        <f t="shared" si="224"/>
        <v>0</v>
      </c>
      <c r="H474" s="93">
        <v>0</v>
      </c>
      <c r="I474" s="93">
        <f t="shared" si="213"/>
        <v>0</v>
      </c>
    </row>
    <row r="475" spans="1:9" ht="31.5">
      <c r="A475" s="94" t="s">
        <v>66</v>
      </c>
      <c r="B475" s="95" t="s">
        <v>1225</v>
      </c>
      <c r="C475" s="95">
        <v>240</v>
      </c>
      <c r="D475" s="93"/>
      <c r="E475" s="93">
        <f>КВСР!H1980</f>
        <v>262.447</v>
      </c>
      <c r="F475" s="93">
        <f>КВСР!I1980</f>
        <v>0</v>
      </c>
      <c r="G475" s="93">
        <f>КВСР!J1980</f>
        <v>0</v>
      </c>
      <c r="H475" s="93">
        <v>0</v>
      </c>
      <c r="I475" s="93">
        <f t="shared" si="213"/>
        <v>0</v>
      </c>
    </row>
    <row r="476" spans="1:9" ht="15.75">
      <c r="A476" s="94" t="s">
        <v>68</v>
      </c>
      <c r="B476" s="95" t="s">
        <v>1225</v>
      </c>
      <c r="C476" s="95">
        <v>300</v>
      </c>
      <c r="D476" s="93"/>
      <c r="E476" s="93">
        <f>E477</f>
        <v>17800.711759999998</v>
      </c>
      <c r="F476" s="93">
        <f t="shared" ref="F476:G476" si="225">F477</f>
        <v>16160.55416</v>
      </c>
      <c r="G476" s="93">
        <f t="shared" si="225"/>
        <v>16160.540010000001</v>
      </c>
      <c r="H476" s="93">
        <v>0</v>
      </c>
      <c r="I476" s="93">
        <f t="shared" si="213"/>
        <v>90.785920405241157</v>
      </c>
    </row>
    <row r="477" spans="1:9" ht="31.5">
      <c r="A477" s="94" t="s">
        <v>80</v>
      </c>
      <c r="B477" s="95" t="s">
        <v>1225</v>
      </c>
      <c r="C477" s="95">
        <v>320</v>
      </c>
      <c r="D477" s="93"/>
      <c r="E477" s="93">
        <f>КВСР!H1982</f>
        <v>17800.711759999998</v>
      </c>
      <c r="F477" s="93">
        <f>КВСР!I1982</f>
        <v>16160.55416</v>
      </c>
      <c r="G477" s="93">
        <f>КВСР!J1982</f>
        <v>16160.540010000001</v>
      </c>
      <c r="H477" s="93">
        <v>0</v>
      </c>
      <c r="I477" s="93">
        <f t="shared" si="213"/>
        <v>90.785920405241157</v>
      </c>
    </row>
    <row r="478" spans="1:9" ht="31.5">
      <c r="A478" s="92" t="s">
        <v>790</v>
      </c>
      <c r="B478" s="36" t="s">
        <v>822</v>
      </c>
      <c r="C478" s="36" t="s">
        <v>0</v>
      </c>
      <c r="D478" s="93">
        <v>40</v>
      </c>
      <c r="E478" s="93">
        <f>E479</f>
        <v>40</v>
      </c>
      <c r="F478" s="93">
        <f t="shared" ref="F478:G479" si="226">F479</f>
        <v>40</v>
      </c>
      <c r="G478" s="93">
        <f t="shared" si="226"/>
        <v>40</v>
      </c>
      <c r="H478" s="93">
        <f t="shared" si="212"/>
        <v>100</v>
      </c>
      <c r="I478" s="93">
        <f t="shared" si="213"/>
        <v>100</v>
      </c>
    </row>
    <row r="479" spans="1:9" ht="31.5">
      <c r="A479" s="92" t="s">
        <v>64</v>
      </c>
      <c r="B479" s="36" t="s">
        <v>822</v>
      </c>
      <c r="C479" s="36" t="s">
        <v>65</v>
      </c>
      <c r="D479" s="93">
        <v>40</v>
      </c>
      <c r="E479" s="93">
        <f>E480</f>
        <v>40</v>
      </c>
      <c r="F479" s="93">
        <f t="shared" si="226"/>
        <v>40</v>
      </c>
      <c r="G479" s="93">
        <f t="shared" si="226"/>
        <v>40</v>
      </c>
      <c r="H479" s="93">
        <f t="shared" si="212"/>
        <v>100</v>
      </c>
      <c r="I479" s="93">
        <f t="shared" si="213"/>
        <v>100</v>
      </c>
    </row>
    <row r="480" spans="1:9" ht="31.5">
      <c r="A480" s="92" t="s">
        <v>66</v>
      </c>
      <c r="B480" s="36" t="s">
        <v>822</v>
      </c>
      <c r="C480" s="36" t="s">
        <v>67</v>
      </c>
      <c r="D480" s="93">
        <v>40</v>
      </c>
      <c r="E480" s="93">
        <f>КВСР!H1985</f>
        <v>40</v>
      </c>
      <c r="F480" s="93">
        <f>КВСР!I1985</f>
        <v>40</v>
      </c>
      <c r="G480" s="93">
        <f>КВСР!J1985</f>
        <v>40</v>
      </c>
      <c r="H480" s="93">
        <f t="shared" si="212"/>
        <v>100</v>
      </c>
      <c r="I480" s="93">
        <f t="shared" si="213"/>
        <v>100</v>
      </c>
    </row>
    <row r="481" spans="1:9" ht="31.5">
      <c r="A481" s="92" t="s">
        <v>823</v>
      </c>
      <c r="B481" s="36" t="s">
        <v>824</v>
      </c>
      <c r="C481" s="36" t="s">
        <v>0</v>
      </c>
      <c r="D481" s="93">
        <v>585295.69999999995</v>
      </c>
      <c r="E481" s="93">
        <f>E482+E484</f>
        <v>585295.71400000004</v>
      </c>
      <c r="F481" s="93">
        <f t="shared" ref="F481:G481" si="227">F482+F484</f>
        <v>577535.79801999999</v>
      </c>
      <c r="G481" s="93">
        <f t="shared" si="227"/>
        <v>577533.18074999994</v>
      </c>
      <c r="H481" s="93">
        <f t="shared" si="212"/>
        <v>98.673744015204619</v>
      </c>
      <c r="I481" s="93">
        <f t="shared" si="213"/>
        <v>98.673741654974762</v>
      </c>
    </row>
    <row r="482" spans="1:9" ht="31.5">
      <c r="A482" s="92" t="s">
        <v>64</v>
      </c>
      <c r="B482" s="36" t="s">
        <v>824</v>
      </c>
      <c r="C482" s="36" t="s">
        <v>65</v>
      </c>
      <c r="D482" s="93">
        <v>7171.1</v>
      </c>
      <c r="E482" s="93">
        <f>E483</f>
        <v>6479.4793499999996</v>
      </c>
      <c r="F482" s="93">
        <f t="shared" ref="F482:G482" si="228">F483</f>
        <v>6437.7793499999998</v>
      </c>
      <c r="G482" s="93">
        <f t="shared" si="228"/>
        <v>6437.7785400000002</v>
      </c>
      <c r="H482" s="93">
        <f t="shared" si="212"/>
        <v>89.773933427228741</v>
      </c>
      <c r="I482" s="93">
        <f t="shared" si="213"/>
        <v>99.356417271396978</v>
      </c>
    </row>
    <row r="483" spans="1:9" ht="31.5">
      <c r="A483" s="92" t="s">
        <v>66</v>
      </c>
      <c r="B483" s="36" t="s">
        <v>824</v>
      </c>
      <c r="C483" s="36" t="s">
        <v>67</v>
      </c>
      <c r="D483" s="93">
        <v>7171.1</v>
      </c>
      <c r="E483" s="93">
        <f>КВСР!H1988</f>
        <v>6479.4793499999996</v>
      </c>
      <c r="F483" s="93">
        <f>КВСР!I1988</f>
        <v>6437.7793499999998</v>
      </c>
      <c r="G483" s="93">
        <f>КВСР!J1988</f>
        <v>6437.7785400000002</v>
      </c>
      <c r="H483" s="93">
        <f t="shared" si="212"/>
        <v>89.773933427228741</v>
      </c>
      <c r="I483" s="93">
        <f t="shared" si="213"/>
        <v>99.356417271396978</v>
      </c>
    </row>
    <row r="484" spans="1:9" ht="15.75">
      <c r="A484" s="92" t="s">
        <v>68</v>
      </c>
      <c r="B484" s="36" t="s">
        <v>824</v>
      </c>
      <c r="C484" s="36" t="s">
        <v>69</v>
      </c>
      <c r="D484" s="93">
        <v>578124.6</v>
      </c>
      <c r="E484" s="93">
        <f>E485</f>
        <v>578816.23465</v>
      </c>
      <c r="F484" s="93">
        <f t="shared" ref="F484:G484" si="229">F485</f>
        <v>571098.01867000002</v>
      </c>
      <c r="G484" s="93">
        <f t="shared" si="229"/>
        <v>571095.40220999997</v>
      </c>
      <c r="H484" s="93">
        <f t="shared" si="212"/>
        <v>98.784137919403534</v>
      </c>
      <c r="I484" s="93">
        <f t="shared" si="213"/>
        <v>98.666099535948803</v>
      </c>
    </row>
    <row r="485" spans="1:9" ht="31.5">
      <c r="A485" s="92" t="s">
        <v>80</v>
      </c>
      <c r="B485" s="36" t="s">
        <v>824</v>
      </c>
      <c r="C485" s="36" t="s">
        <v>81</v>
      </c>
      <c r="D485" s="93">
        <v>578124.6</v>
      </c>
      <c r="E485" s="93">
        <f>КВСР!H1990</f>
        <v>578816.23465</v>
      </c>
      <c r="F485" s="93">
        <f>КВСР!I1990</f>
        <v>571098.01867000002</v>
      </c>
      <c r="G485" s="93">
        <f>КВСР!J1990</f>
        <v>571095.40220999997</v>
      </c>
      <c r="H485" s="93">
        <f t="shared" si="212"/>
        <v>98.784137919403534</v>
      </c>
      <c r="I485" s="93">
        <f t="shared" si="213"/>
        <v>98.666099535948803</v>
      </c>
    </row>
    <row r="486" spans="1:9" ht="31.5">
      <c r="A486" s="92" t="s">
        <v>825</v>
      </c>
      <c r="B486" s="36" t="s">
        <v>826</v>
      </c>
      <c r="C486" s="36" t="s">
        <v>0</v>
      </c>
      <c r="D486" s="93">
        <v>11405.4</v>
      </c>
      <c r="E486" s="93">
        <f>E487+E489</f>
        <v>11405.388000000001</v>
      </c>
      <c r="F486" s="93">
        <f t="shared" ref="F486:G486" si="230">F487+F489</f>
        <v>10980.984320000001</v>
      </c>
      <c r="G486" s="93">
        <f t="shared" si="230"/>
        <v>10928.794160000001</v>
      </c>
      <c r="H486" s="93">
        <f t="shared" si="212"/>
        <v>95.821226436600227</v>
      </c>
      <c r="I486" s="93">
        <f t="shared" si="213"/>
        <v>95.821327253399886</v>
      </c>
    </row>
    <row r="487" spans="1:9" ht="31.5">
      <c r="A487" s="92" t="s">
        <v>64</v>
      </c>
      <c r="B487" s="36" t="s">
        <v>826</v>
      </c>
      <c r="C487" s="36" t="s">
        <v>65</v>
      </c>
      <c r="D487" s="93">
        <v>139.1</v>
      </c>
      <c r="E487" s="93">
        <f>E488</f>
        <v>139.13800000000001</v>
      </c>
      <c r="F487" s="93">
        <f t="shared" ref="F487:G487" si="231">F488</f>
        <v>123.43281</v>
      </c>
      <c r="G487" s="93">
        <f t="shared" si="231"/>
        <v>121.90457000000001</v>
      </c>
      <c r="H487" s="93">
        <f t="shared" si="212"/>
        <v>87.638080517613233</v>
      </c>
      <c r="I487" s="93">
        <f t="shared" si="213"/>
        <v>87.614145668329286</v>
      </c>
    </row>
    <row r="488" spans="1:9" ht="31.5">
      <c r="A488" s="92" t="s">
        <v>66</v>
      </c>
      <c r="B488" s="36" t="s">
        <v>826</v>
      </c>
      <c r="C488" s="36" t="s">
        <v>67</v>
      </c>
      <c r="D488" s="93">
        <v>139.1</v>
      </c>
      <c r="E488" s="93">
        <f>КВСР!H1993</f>
        <v>139.13800000000001</v>
      </c>
      <c r="F488" s="93">
        <f>КВСР!I1993</f>
        <v>123.43281</v>
      </c>
      <c r="G488" s="93">
        <f>КВСР!J1993</f>
        <v>121.90457000000001</v>
      </c>
      <c r="H488" s="93">
        <f t="shared" si="212"/>
        <v>87.638080517613233</v>
      </c>
      <c r="I488" s="93">
        <f t="shared" si="213"/>
        <v>87.614145668329286</v>
      </c>
    </row>
    <row r="489" spans="1:9" ht="15.75">
      <c r="A489" s="92" t="s">
        <v>68</v>
      </c>
      <c r="B489" s="36" t="s">
        <v>826</v>
      </c>
      <c r="C489" s="36" t="s">
        <v>69</v>
      </c>
      <c r="D489" s="93">
        <v>11266.3</v>
      </c>
      <c r="E489" s="93">
        <f>E490</f>
        <v>11266.25</v>
      </c>
      <c r="F489" s="93">
        <f t="shared" ref="F489:G489" si="232">F490</f>
        <v>10857.551510000001</v>
      </c>
      <c r="G489" s="93">
        <f t="shared" si="232"/>
        <v>10806.889590000001</v>
      </c>
      <c r="H489" s="93">
        <f t="shared" si="212"/>
        <v>95.922260103139465</v>
      </c>
      <c r="I489" s="93">
        <f t="shared" si="213"/>
        <v>95.922685809386437</v>
      </c>
    </row>
    <row r="490" spans="1:9" ht="31.5">
      <c r="A490" s="92" t="s">
        <v>80</v>
      </c>
      <c r="B490" s="36" t="s">
        <v>826</v>
      </c>
      <c r="C490" s="36" t="s">
        <v>81</v>
      </c>
      <c r="D490" s="93">
        <v>11266.3</v>
      </c>
      <c r="E490" s="93">
        <f>КВСР!H1995</f>
        <v>11266.25</v>
      </c>
      <c r="F490" s="93">
        <f>КВСР!I1995</f>
        <v>10857.551510000001</v>
      </c>
      <c r="G490" s="93">
        <f>КВСР!J1995</f>
        <v>10806.889590000001</v>
      </c>
      <c r="H490" s="93">
        <f t="shared" si="212"/>
        <v>95.922260103139465</v>
      </c>
      <c r="I490" s="93">
        <f t="shared" si="213"/>
        <v>95.922685809386437</v>
      </c>
    </row>
    <row r="491" spans="1:9" ht="47.25">
      <c r="A491" s="92" t="s">
        <v>827</v>
      </c>
      <c r="B491" s="36" t="s">
        <v>828</v>
      </c>
      <c r="C491" s="36" t="s">
        <v>0</v>
      </c>
      <c r="D491" s="93">
        <v>156608.9</v>
      </c>
      <c r="E491" s="93">
        <f>E492+E494</f>
        <v>156608.899</v>
      </c>
      <c r="F491" s="93">
        <f t="shared" ref="F491:G491" si="233">F492+F494</f>
        <v>156416.06677</v>
      </c>
      <c r="G491" s="93">
        <f t="shared" si="233"/>
        <v>156416.06593000001</v>
      </c>
      <c r="H491" s="93">
        <f t="shared" si="212"/>
        <v>99.876869022130933</v>
      </c>
      <c r="I491" s="93">
        <f t="shared" si="213"/>
        <v>99.876869659878025</v>
      </c>
    </row>
    <row r="492" spans="1:9" ht="31.5">
      <c r="A492" s="92" t="s">
        <v>64</v>
      </c>
      <c r="B492" s="36" t="s">
        <v>828</v>
      </c>
      <c r="C492" s="36" t="s">
        <v>65</v>
      </c>
      <c r="D492" s="93">
        <v>2353.1999999999998</v>
      </c>
      <c r="E492" s="93">
        <f>E493</f>
        <v>2004.3567700000001</v>
      </c>
      <c r="F492" s="93">
        <f t="shared" ref="F492:G492" si="234">F493</f>
        <v>2004.3567700000001</v>
      </c>
      <c r="G492" s="93">
        <f t="shared" si="234"/>
        <v>2004.3567700000001</v>
      </c>
      <c r="H492" s="93">
        <f t="shared" si="212"/>
        <v>85.175793387727367</v>
      </c>
      <c r="I492" s="93">
        <f t="shared" si="213"/>
        <v>100</v>
      </c>
    </row>
    <row r="493" spans="1:9" ht="31.5">
      <c r="A493" s="92" t="s">
        <v>66</v>
      </c>
      <c r="B493" s="36" t="s">
        <v>828</v>
      </c>
      <c r="C493" s="36" t="s">
        <v>67</v>
      </c>
      <c r="D493" s="93">
        <v>2353.1999999999998</v>
      </c>
      <c r="E493" s="93">
        <f>КВСР!H1998</f>
        <v>2004.3567700000001</v>
      </c>
      <c r="F493" s="93">
        <f>КВСР!I1998</f>
        <v>2004.3567700000001</v>
      </c>
      <c r="G493" s="93">
        <f>КВСР!J1998</f>
        <v>2004.3567700000001</v>
      </c>
      <c r="H493" s="93">
        <f t="shared" si="212"/>
        <v>85.175793387727367</v>
      </c>
      <c r="I493" s="93">
        <f t="shared" si="213"/>
        <v>100</v>
      </c>
    </row>
    <row r="494" spans="1:9" ht="15.75">
      <c r="A494" s="92" t="s">
        <v>68</v>
      </c>
      <c r="B494" s="36" t="s">
        <v>828</v>
      </c>
      <c r="C494" s="36" t="s">
        <v>69</v>
      </c>
      <c r="D494" s="93">
        <v>154255.70000000001</v>
      </c>
      <c r="E494" s="93">
        <f>E495</f>
        <v>154604.54222999999</v>
      </c>
      <c r="F494" s="93">
        <f t="shared" ref="F494:G494" si="235">F495</f>
        <v>154411.71</v>
      </c>
      <c r="G494" s="93">
        <f t="shared" si="235"/>
        <v>154411.70916</v>
      </c>
      <c r="H494" s="93">
        <f t="shared" si="212"/>
        <v>100.10113672298657</v>
      </c>
      <c r="I494" s="93">
        <f t="shared" si="213"/>
        <v>99.875273347588248</v>
      </c>
    </row>
    <row r="495" spans="1:9" ht="31.5">
      <c r="A495" s="92" t="s">
        <v>80</v>
      </c>
      <c r="B495" s="36" t="s">
        <v>828</v>
      </c>
      <c r="C495" s="36" t="s">
        <v>81</v>
      </c>
      <c r="D495" s="93">
        <v>154255.70000000001</v>
      </c>
      <c r="E495" s="93">
        <f>КВСР!H2000</f>
        <v>154604.54222999999</v>
      </c>
      <c r="F495" s="93">
        <f>КВСР!I2000</f>
        <v>154411.71</v>
      </c>
      <c r="G495" s="93">
        <f>КВСР!J2000</f>
        <v>154411.70916</v>
      </c>
      <c r="H495" s="93">
        <f t="shared" si="212"/>
        <v>100.10113672298657</v>
      </c>
      <c r="I495" s="93">
        <f t="shared" si="213"/>
        <v>99.875273347588248</v>
      </c>
    </row>
    <row r="496" spans="1:9" ht="31.5">
      <c r="A496" s="92" t="s">
        <v>829</v>
      </c>
      <c r="B496" s="36" t="s">
        <v>830</v>
      </c>
      <c r="C496" s="36" t="s">
        <v>0</v>
      </c>
      <c r="D496" s="93">
        <v>1809395.6</v>
      </c>
      <c r="E496" s="93">
        <f>E497+E499</f>
        <v>1877582.39735</v>
      </c>
      <c r="F496" s="93">
        <f t="shared" ref="F496:G496" si="236">F497+F499</f>
        <v>1877582.3900299999</v>
      </c>
      <c r="G496" s="93">
        <f t="shared" si="236"/>
        <v>1877576.24184</v>
      </c>
      <c r="H496" s="93">
        <f t="shared" si="212"/>
        <v>103.76814455832655</v>
      </c>
      <c r="I496" s="93">
        <f t="shared" si="213"/>
        <v>99.999672157663568</v>
      </c>
    </row>
    <row r="497" spans="1:9" ht="31.5">
      <c r="A497" s="92" t="s">
        <v>64</v>
      </c>
      <c r="B497" s="36" t="s">
        <v>830</v>
      </c>
      <c r="C497" s="36" t="s">
        <v>65</v>
      </c>
      <c r="D497" s="93">
        <v>27155.4</v>
      </c>
      <c r="E497" s="93">
        <f>E498</f>
        <v>24958.078949999999</v>
      </c>
      <c r="F497" s="93">
        <f t="shared" ref="F497:G497" si="237">F498</f>
        <v>24958.071629999999</v>
      </c>
      <c r="G497" s="93">
        <f t="shared" si="237"/>
        <v>24958.068439999999</v>
      </c>
      <c r="H497" s="93">
        <f t="shared" si="212"/>
        <v>91.90830715069562</v>
      </c>
      <c r="I497" s="93">
        <f t="shared" si="213"/>
        <v>99.999957889387161</v>
      </c>
    </row>
    <row r="498" spans="1:9" ht="31.5">
      <c r="A498" s="92" t="s">
        <v>66</v>
      </c>
      <c r="B498" s="36" t="s">
        <v>830</v>
      </c>
      <c r="C498" s="36" t="s">
        <v>67</v>
      </c>
      <c r="D498" s="93">
        <v>27155.4</v>
      </c>
      <c r="E498" s="93">
        <f>КВСР!H2003</f>
        <v>24958.078949999999</v>
      </c>
      <c r="F498" s="93">
        <f>КВСР!I2003</f>
        <v>24958.071629999999</v>
      </c>
      <c r="G498" s="93">
        <f>КВСР!J2003</f>
        <v>24958.068439999999</v>
      </c>
      <c r="H498" s="93">
        <f t="shared" si="212"/>
        <v>91.90830715069562</v>
      </c>
      <c r="I498" s="93">
        <f t="shared" si="213"/>
        <v>99.999957889387161</v>
      </c>
    </row>
    <row r="499" spans="1:9" ht="15.75">
      <c r="A499" s="92" t="s">
        <v>68</v>
      </c>
      <c r="B499" s="36" t="s">
        <v>830</v>
      </c>
      <c r="C499" s="36" t="s">
        <v>69</v>
      </c>
      <c r="D499" s="93">
        <v>1782240.2</v>
      </c>
      <c r="E499" s="93">
        <f>E500</f>
        <v>1852624.3184</v>
      </c>
      <c r="F499" s="93">
        <f t="shared" ref="F499:G499" si="238">F500</f>
        <v>1852624.3184</v>
      </c>
      <c r="G499" s="93">
        <f t="shared" si="238"/>
        <v>1852618.1734</v>
      </c>
      <c r="H499" s="93">
        <f t="shared" si="212"/>
        <v>103.9488489486434</v>
      </c>
      <c r="I499" s="93">
        <f t="shared" si="213"/>
        <v>99.999668308359176</v>
      </c>
    </row>
    <row r="500" spans="1:9" ht="31.5">
      <c r="A500" s="92" t="s">
        <v>80</v>
      </c>
      <c r="B500" s="36" t="s">
        <v>830</v>
      </c>
      <c r="C500" s="36" t="s">
        <v>81</v>
      </c>
      <c r="D500" s="93">
        <v>1782240.2</v>
      </c>
      <c r="E500" s="93">
        <f>КВСР!H2005</f>
        <v>1852624.3184</v>
      </c>
      <c r="F500" s="93">
        <f>КВСР!I2005</f>
        <v>1852624.3184</v>
      </c>
      <c r="G500" s="93">
        <f>КВСР!J2005</f>
        <v>1852618.1734</v>
      </c>
      <c r="H500" s="93">
        <f t="shared" si="212"/>
        <v>103.9488489486434</v>
      </c>
      <c r="I500" s="93">
        <f t="shared" si="213"/>
        <v>99.999668308359176</v>
      </c>
    </row>
    <row r="501" spans="1:9" ht="31.5">
      <c r="A501" s="92" t="s">
        <v>831</v>
      </c>
      <c r="B501" s="36" t="s">
        <v>832</v>
      </c>
      <c r="C501" s="36" t="s">
        <v>0</v>
      </c>
      <c r="D501" s="93">
        <v>35.799999999999997</v>
      </c>
      <c r="E501" s="93">
        <f>E502</f>
        <v>35.762999999999998</v>
      </c>
      <c r="F501" s="93">
        <f t="shared" ref="F501:G502" si="239">F502</f>
        <v>32.321750000000002</v>
      </c>
      <c r="G501" s="93">
        <f t="shared" si="239"/>
        <v>32.321750000000002</v>
      </c>
      <c r="H501" s="93">
        <f t="shared" si="212"/>
        <v>90.284217877094989</v>
      </c>
      <c r="I501" s="93">
        <f t="shared" si="213"/>
        <v>90.377624919609659</v>
      </c>
    </row>
    <row r="502" spans="1:9" ht="15.75">
      <c r="A502" s="92" t="s">
        <v>68</v>
      </c>
      <c r="B502" s="36" t="s">
        <v>832</v>
      </c>
      <c r="C502" s="36" t="s">
        <v>69</v>
      </c>
      <c r="D502" s="93">
        <v>35.799999999999997</v>
      </c>
      <c r="E502" s="93">
        <f>E503</f>
        <v>35.762999999999998</v>
      </c>
      <c r="F502" s="93">
        <f t="shared" si="239"/>
        <v>32.321750000000002</v>
      </c>
      <c r="G502" s="93">
        <f t="shared" si="239"/>
        <v>32.321750000000002</v>
      </c>
      <c r="H502" s="93">
        <f t="shared" si="212"/>
        <v>90.284217877094989</v>
      </c>
      <c r="I502" s="93">
        <f t="shared" si="213"/>
        <v>90.377624919609659</v>
      </c>
    </row>
    <row r="503" spans="1:9" ht="31.5">
      <c r="A503" s="92" t="s">
        <v>80</v>
      </c>
      <c r="B503" s="36" t="s">
        <v>832</v>
      </c>
      <c r="C503" s="36" t="s">
        <v>81</v>
      </c>
      <c r="D503" s="93">
        <v>35.799999999999997</v>
      </c>
      <c r="E503" s="93">
        <f>КВСР!H2008</f>
        <v>35.762999999999998</v>
      </c>
      <c r="F503" s="93">
        <f>КВСР!I2008</f>
        <v>32.321750000000002</v>
      </c>
      <c r="G503" s="93">
        <f>КВСР!J2008</f>
        <v>32.321750000000002</v>
      </c>
      <c r="H503" s="93">
        <f t="shared" si="212"/>
        <v>90.284217877094989</v>
      </c>
      <c r="I503" s="93">
        <f t="shared" si="213"/>
        <v>90.377624919609659</v>
      </c>
    </row>
    <row r="504" spans="1:9" ht="63">
      <c r="A504" s="92" t="s">
        <v>833</v>
      </c>
      <c r="B504" s="36" t="s">
        <v>834</v>
      </c>
      <c r="C504" s="36" t="s">
        <v>0</v>
      </c>
      <c r="D504" s="93">
        <v>16198.9</v>
      </c>
      <c r="E504" s="93">
        <f>E505+E507</f>
        <v>16198.869999999999</v>
      </c>
      <c r="F504" s="93">
        <f t="shared" ref="F504:G504" si="240">F505+F507</f>
        <v>16198.787289999998</v>
      </c>
      <c r="G504" s="93">
        <f t="shared" si="240"/>
        <v>16198.786269999999</v>
      </c>
      <c r="H504" s="93">
        <f t="shared" si="212"/>
        <v>99.999297915290541</v>
      </c>
      <c r="I504" s="93">
        <f t="shared" si="213"/>
        <v>99.999483112093628</v>
      </c>
    </row>
    <row r="505" spans="1:9" ht="31.5">
      <c r="A505" s="92" t="s">
        <v>64</v>
      </c>
      <c r="B505" s="36" t="s">
        <v>834</v>
      </c>
      <c r="C505" s="36" t="s">
        <v>65</v>
      </c>
      <c r="D505" s="93">
        <v>229.3</v>
      </c>
      <c r="E505" s="93">
        <f>E506</f>
        <v>220.33699999999999</v>
      </c>
      <c r="F505" s="93">
        <f t="shared" ref="F505:G505" si="241">F506</f>
        <v>220.33699999999999</v>
      </c>
      <c r="G505" s="93">
        <f t="shared" si="241"/>
        <v>220.33598000000001</v>
      </c>
      <c r="H505" s="93">
        <f t="shared" si="212"/>
        <v>96.090702136938518</v>
      </c>
      <c r="I505" s="93">
        <f t="shared" si="213"/>
        <v>99.999537072756738</v>
      </c>
    </row>
    <row r="506" spans="1:9" ht="31.5">
      <c r="A506" s="92" t="s">
        <v>66</v>
      </c>
      <c r="B506" s="36" t="s">
        <v>834</v>
      </c>
      <c r="C506" s="36" t="s">
        <v>67</v>
      </c>
      <c r="D506" s="93">
        <v>229.3</v>
      </c>
      <c r="E506" s="93">
        <f>КВСР!H2011</f>
        <v>220.33699999999999</v>
      </c>
      <c r="F506" s="93">
        <f>КВСР!I2011</f>
        <v>220.33699999999999</v>
      </c>
      <c r="G506" s="93">
        <f>КВСР!J2011</f>
        <v>220.33598000000001</v>
      </c>
      <c r="H506" s="93">
        <f t="shared" si="212"/>
        <v>96.090702136938518</v>
      </c>
      <c r="I506" s="93">
        <f t="shared" si="213"/>
        <v>99.999537072756738</v>
      </c>
    </row>
    <row r="507" spans="1:9" ht="15.75">
      <c r="A507" s="92" t="s">
        <v>68</v>
      </c>
      <c r="B507" s="36" t="s">
        <v>834</v>
      </c>
      <c r="C507" s="36" t="s">
        <v>69</v>
      </c>
      <c r="D507" s="93">
        <v>15969.6</v>
      </c>
      <c r="E507" s="93">
        <f>E508</f>
        <v>15978.532999999999</v>
      </c>
      <c r="F507" s="93">
        <f t="shared" ref="F507:G507" si="242">F508</f>
        <v>15978.450289999999</v>
      </c>
      <c r="G507" s="93">
        <f t="shared" si="242"/>
        <v>15978.450289999999</v>
      </c>
      <c r="H507" s="93">
        <f t="shared" si="212"/>
        <v>100.05541960975852</v>
      </c>
      <c r="I507" s="93">
        <f t="shared" si="213"/>
        <v>99.999482367999619</v>
      </c>
    </row>
    <row r="508" spans="1:9" ht="31.5">
      <c r="A508" s="92" t="s">
        <v>80</v>
      </c>
      <c r="B508" s="36" t="s">
        <v>834</v>
      </c>
      <c r="C508" s="36" t="s">
        <v>81</v>
      </c>
      <c r="D508" s="93">
        <v>15969.6</v>
      </c>
      <c r="E508" s="93">
        <f>КВСР!H2013</f>
        <v>15978.532999999999</v>
      </c>
      <c r="F508" s="93">
        <f>КВСР!I2013</f>
        <v>15978.450289999999</v>
      </c>
      <c r="G508" s="93">
        <f>КВСР!J2013</f>
        <v>15978.450289999999</v>
      </c>
      <c r="H508" s="93">
        <f t="shared" si="212"/>
        <v>100.05541960975852</v>
      </c>
      <c r="I508" s="93">
        <f t="shared" si="213"/>
        <v>99.999482367999619</v>
      </c>
    </row>
    <row r="509" spans="1:9" ht="31.5">
      <c r="A509" s="92" t="s">
        <v>783</v>
      </c>
      <c r="B509" s="36" t="s">
        <v>784</v>
      </c>
      <c r="C509" s="36" t="s">
        <v>0</v>
      </c>
      <c r="D509" s="93">
        <v>54840.9</v>
      </c>
      <c r="E509" s="93">
        <f>E510+E512</f>
        <v>54840.92</v>
      </c>
      <c r="F509" s="93">
        <f t="shared" ref="F509:G509" si="243">F510+F512</f>
        <v>54840.919719999998</v>
      </c>
      <c r="G509" s="93">
        <f t="shared" si="243"/>
        <v>54840.919419999998</v>
      </c>
      <c r="H509" s="93">
        <f t="shared" si="212"/>
        <v>100.0000354115268</v>
      </c>
      <c r="I509" s="93">
        <f t="shared" si="213"/>
        <v>99.999998942395578</v>
      </c>
    </row>
    <row r="510" spans="1:9" ht="31.5">
      <c r="A510" s="92" t="s">
        <v>64</v>
      </c>
      <c r="B510" s="36" t="s">
        <v>784</v>
      </c>
      <c r="C510" s="36" t="s">
        <v>65</v>
      </c>
      <c r="D510" s="93">
        <v>426.7</v>
      </c>
      <c r="E510" s="93">
        <f>E511</f>
        <v>329.827</v>
      </c>
      <c r="F510" s="93">
        <f t="shared" ref="F510:G510" si="244">F511</f>
        <v>329.82672000000002</v>
      </c>
      <c r="G510" s="93">
        <f t="shared" si="244"/>
        <v>329.82672000000002</v>
      </c>
      <c r="H510" s="93">
        <f t="shared" si="212"/>
        <v>77.297098664166867</v>
      </c>
      <c r="I510" s="93">
        <f t="shared" si="213"/>
        <v>99.999915107010651</v>
      </c>
    </row>
    <row r="511" spans="1:9" ht="31.5">
      <c r="A511" s="92" t="s">
        <v>66</v>
      </c>
      <c r="B511" s="36" t="s">
        <v>784</v>
      </c>
      <c r="C511" s="36" t="s">
        <v>67</v>
      </c>
      <c r="D511" s="93">
        <v>426.7</v>
      </c>
      <c r="E511" s="93">
        <f>КВСР!H1871</f>
        <v>329.827</v>
      </c>
      <c r="F511" s="93">
        <f>КВСР!I1871</f>
        <v>329.82672000000002</v>
      </c>
      <c r="G511" s="93">
        <f>КВСР!J1871</f>
        <v>329.82672000000002</v>
      </c>
      <c r="H511" s="93">
        <f t="shared" si="212"/>
        <v>77.297098664166867</v>
      </c>
      <c r="I511" s="93">
        <f t="shared" si="213"/>
        <v>99.999915107010651</v>
      </c>
    </row>
    <row r="512" spans="1:9" ht="15.75">
      <c r="A512" s="92" t="s">
        <v>68</v>
      </c>
      <c r="B512" s="36" t="s">
        <v>784</v>
      </c>
      <c r="C512" s="36" t="s">
        <v>69</v>
      </c>
      <c r="D512" s="93">
        <v>54414.2</v>
      </c>
      <c r="E512" s="93">
        <f>E513</f>
        <v>54511.093000000001</v>
      </c>
      <c r="F512" s="93">
        <f t="shared" ref="F512:G512" si="245">F513</f>
        <v>54511.093000000001</v>
      </c>
      <c r="G512" s="93">
        <f t="shared" si="245"/>
        <v>54511.092700000001</v>
      </c>
      <c r="H512" s="93">
        <f t="shared" si="212"/>
        <v>100.17806510065388</v>
      </c>
      <c r="I512" s="93">
        <f t="shared" si="213"/>
        <v>99.999999449653302</v>
      </c>
    </row>
    <row r="513" spans="1:9" ht="31.5">
      <c r="A513" s="92" t="s">
        <v>80</v>
      </c>
      <c r="B513" s="36" t="s">
        <v>784</v>
      </c>
      <c r="C513" s="36" t="s">
        <v>81</v>
      </c>
      <c r="D513" s="93">
        <v>54414.2</v>
      </c>
      <c r="E513" s="93">
        <f>КВСР!H1873</f>
        <v>54511.093000000001</v>
      </c>
      <c r="F513" s="93">
        <f>КВСР!I1873</f>
        <v>54511.093000000001</v>
      </c>
      <c r="G513" s="93">
        <f>КВСР!J1873</f>
        <v>54511.092700000001</v>
      </c>
      <c r="H513" s="93">
        <f t="shared" si="212"/>
        <v>100.17806510065388</v>
      </c>
      <c r="I513" s="93">
        <f t="shared" si="213"/>
        <v>99.999999449653302</v>
      </c>
    </row>
    <row r="514" spans="1:9" ht="63">
      <c r="A514" s="92" t="s">
        <v>835</v>
      </c>
      <c r="B514" s="36" t="s">
        <v>836</v>
      </c>
      <c r="C514" s="36" t="s">
        <v>0</v>
      </c>
      <c r="D514" s="93">
        <v>412.2</v>
      </c>
      <c r="E514" s="93">
        <f>E515+E517</f>
        <v>412.178</v>
      </c>
      <c r="F514" s="93">
        <f t="shared" ref="F514:G514" si="246">F515+F517</f>
        <v>411.68359000000004</v>
      </c>
      <c r="G514" s="93">
        <f t="shared" si="246"/>
        <v>411.68359000000004</v>
      </c>
      <c r="H514" s="93">
        <f t="shared" si="212"/>
        <v>99.874718583212044</v>
      </c>
      <c r="I514" s="93">
        <f t="shared" si="213"/>
        <v>99.88004939613468</v>
      </c>
    </row>
    <row r="515" spans="1:9" ht="31.5">
      <c r="A515" s="92" t="s">
        <v>64</v>
      </c>
      <c r="B515" s="36" t="s">
        <v>836</v>
      </c>
      <c r="C515" s="36" t="s">
        <v>65</v>
      </c>
      <c r="D515" s="93">
        <v>6.6</v>
      </c>
      <c r="E515" s="93">
        <f>E516</f>
        <v>5.2610000000000001</v>
      </c>
      <c r="F515" s="93">
        <f t="shared" ref="F515:G515" si="247">F516</f>
        <v>5.1907100000000002</v>
      </c>
      <c r="G515" s="93">
        <f t="shared" si="247"/>
        <v>5.1907100000000002</v>
      </c>
      <c r="H515" s="93">
        <f t="shared" si="212"/>
        <v>78.64712121212122</v>
      </c>
      <c r="I515" s="93">
        <f t="shared" si="213"/>
        <v>98.663942216308683</v>
      </c>
    </row>
    <row r="516" spans="1:9" ht="31.5">
      <c r="A516" s="92" t="s">
        <v>66</v>
      </c>
      <c r="B516" s="36" t="s">
        <v>836</v>
      </c>
      <c r="C516" s="36" t="s">
        <v>67</v>
      </c>
      <c r="D516" s="93">
        <v>6.6</v>
      </c>
      <c r="E516" s="93">
        <f>КВСР!H2016</f>
        <v>5.2610000000000001</v>
      </c>
      <c r="F516" s="93">
        <f>КВСР!I2016</f>
        <v>5.1907100000000002</v>
      </c>
      <c r="G516" s="93">
        <f>КВСР!J2016</f>
        <v>5.1907100000000002</v>
      </c>
      <c r="H516" s="93">
        <f t="shared" si="212"/>
        <v>78.64712121212122</v>
      </c>
      <c r="I516" s="93">
        <f t="shared" si="213"/>
        <v>98.663942216308683</v>
      </c>
    </row>
    <row r="517" spans="1:9" ht="15.75">
      <c r="A517" s="92" t="s">
        <v>68</v>
      </c>
      <c r="B517" s="36" t="s">
        <v>836</v>
      </c>
      <c r="C517" s="36" t="s">
        <v>69</v>
      </c>
      <c r="D517" s="93">
        <v>405.6</v>
      </c>
      <c r="E517" s="93">
        <f>E518</f>
        <v>406.91699999999997</v>
      </c>
      <c r="F517" s="93">
        <f t="shared" ref="F517:G517" si="248">F518</f>
        <v>406.49288000000001</v>
      </c>
      <c r="G517" s="93">
        <f t="shared" si="248"/>
        <v>406.49288000000001</v>
      </c>
      <c r="H517" s="93">
        <f t="shared" si="212"/>
        <v>100.22013806706114</v>
      </c>
      <c r="I517" s="93">
        <f t="shared" si="213"/>
        <v>99.895772356524802</v>
      </c>
    </row>
    <row r="518" spans="1:9" ht="31.5">
      <c r="A518" s="92" t="s">
        <v>80</v>
      </c>
      <c r="B518" s="36" t="s">
        <v>836</v>
      </c>
      <c r="C518" s="36" t="s">
        <v>81</v>
      </c>
      <c r="D518" s="93">
        <v>405.6</v>
      </c>
      <c r="E518" s="93">
        <f>КВСР!H2018</f>
        <v>406.91699999999997</v>
      </c>
      <c r="F518" s="93">
        <f>КВСР!I2018</f>
        <v>406.49288000000001</v>
      </c>
      <c r="G518" s="93">
        <f>КВСР!J2018</f>
        <v>406.49288000000001</v>
      </c>
      <c r="H518" s="93">
        <f t="shared" si="212"/>
        <v>100.22013806706114</v>
      </c>
      <c r="I518" s="93">
        <f t="shared" si="213"/>
        <v>99.895772356524802</v>
      </c>
    </row>
    <row r="519" spans="1:9" ht="31.5">
      <c r="A519" s="92" t="s">
        <v>837</v>
      </c>
      <c r="B519" s="36" t="s">
        <v>838</v>
      </c>
      <c r="C519" s="36" t="s">
        <v>0</v>
      </c>
      <c r="D519" s="93">
        <v>57212.6</v>
      </c>
      <c r="E519" s="93">
        <f>E520+E522</f>
        <v>57212.618000000002</v>
      </c>
      <c r="F519" s="93">
        <f t="shared" ref="F519:G519" si="249">F520+F522</f>
        <v>57212.573779999999</v>
      </c>
      <c r="G519" s="93">
        <f t="shared" si="249"/>
        <v>57212.573779999999</v>
      </c>
      <c r="H519" s="93">
        <f t="shared" si="212"/>
        <v>99.999954170934373</v>
      </c>
      <c r="I519" s="93">
        <f t="shared" si="213"/>
        <v>99.999922709357563</v>
      </c>
    </row>
    <row r="520" spans="1:9" ht="31.5">
      <c r="A520" s="92" t="s">
        <v>64</v>
      </c>
      <c r="B520" s="36" t="s">
        <v>838</v>
      </c>
      <c r="C520" s="36" t="s">
        <v>65</v>
      </c>
      <c r="D520" s="93">
        <v>838.4</v>
      </c>
      <c r="E520" s="93">
        <f>E521</f>
        <v>657.40200000000004</v>
      </c>
      <c r="F520" s="93">
        <f t="shared" ref="F520:G520" si="250">F521</f>
        <v>657.35778000000005</v>
      </c>
      <c r="G520" s="93">
        <f t="shared" si="250"/>
        <v>657.35778000000005</v>
      </c>
      <c r="H520" s="93">
        <f t="shared" ref="H520:H583" si="251">G520/D520*100</f>
        <v>78.406223759541987</v>
      </c>
      <c r="I520" s="93">
        <f t="shared" ref="I520:I583" si="252">G520/E520*100</f>
        <v>99.993273522137144</v>
      </c>
    </row>
    <row r="521" spans="1:9" ht="31.5">
      <c r="A521" s="92" t="s">
        <v>66</v>
      </c>
      <c r="B521" s="36" t="s">
        <v>838</v>
      </c>
      <c r="C521" s="36" t="s">
        <v>67</v>
      </c>
      <c r="D521" s="93">
        <v>838.4</v>
      </c>
      <c r="E521" s="93">
        <f>КВСР!H2021</f>
        <v>657.40200000000004</v>
      </c>
      <c r="F521" s="93">
        <f>КВСР!I2021</f>
        <v>657.35778000000005</v>
      </c>
      <c r="G521" s="93">
        <f>КВСР!J2021</f>
        <v>657.35778000000005</v>
      </c>
      <c r="H521" s="93">
        <f t="shared" si="251"/>
        <v>78.406223759541987</v>
      </c>
      <c r="I521" s="93">
        <f t="shared" si="252"/>
        <v>99.993273522137144</v>
      </c>
    </row>
    <row r="522" spans="1:9" ht="15.75">
      <c r="A522" s="92" t="s">
        <v>68</v>
      </c>
      <c r="B522" s="36" t="s">
        <v>838</v>
      </c>
      <c r="C522" s="36" t="s">
        <v>69</v>
      </c>
      <c r="D522" s="93">
        <v>56374.2</v>
      </c>
      <c r="E522" s="93">
        <f>E523</f>
        <v>56555.216</v>
      </c>
      <c r="F522" s="93">
        <f t="shared" ref="F522:G522" si="253">F523</f>
        <v>56555.216</v>
      </c>
      <c r="G522" s="93">
        <f t="shared" si="253"/>
        <v>56555.216</v>
      </c>
      <c r="H522" s="93">
        <f t="shared" si="251"/>
        <v>100.32109723951737</v>
      </c>
      <c r="I522" s="93">
        <f t="shared" si="252"/>
        <v>100</v>
      </c>
    </row>
    <row r="523" spans="1:9" ht="31.5">
      <c r="A523" s="92" t="s">
        <v>80</v>
      </c>
      <c r="B523" s="36" t="s">
        <v>838</v>
      </c>
      <c r="C523" s="36" t="s">
        <v>81</v>
      </c>
      <c r="D523" s="93">
        <v>56374.2</v>
      </c>
      <c r="E523" s="93">
        <f>КВСР!H2023</f>
        <v>56555.216</v>
      </c>
      <c r="F523" s="93">
        <f>КВСР!I2023</f>
        <v>56555.216</v>
      </c>
      <c r="G523" s="93">
        <f>КВСР!J2023</f>
        <v>56555.216</v>
      </c>
      <c r="H523" s="93">
        <f t="shared" si="251"/>
        <v>100.32109723951737</v>
      </c>
      <c r="I523" s="93">
        <f t="shared" si="252"/>
        <v>100</v>
      </c>
    </row>
    <row r="524" spans="1:9" ht="15.75">
      <c r="A524" s="92" t="s">
        <v>839</v>
      </c>
      <c r="B524" s="36" t="s">
        <v>840</v>
      </c>
      <c r="C524" s="36" t="s">
        <v>0</v>
      </c>
      <c r="D524" s="93">
        <v>48765.599999999999</v>
      </c>
      <c r="E524" s="93">
        <f>E525+E527</f>
        <v>48765.613999999994</v>
      </c>
      <c r="F524" s="93">
        <f t="shared" ref="F524:G524" si="254">F525+F527</f>
        <v>48765.613129999998</v>
      </c>
      <c r="G524" s="93">
        <f t="shared" si="254"/>
        <v>48765.612309999997</v>
      </c>
      <c r="H524" s="93">
        <f t="shared" si="251"/>
        <v>100.00002524320422</v>
      </c>
      <c r="I524" s="93">
        <f t="shared" si="252"/>
        <v>99.999996534443312</v>
      </c>
    </row>
    <row r="525" spans="1:9" ht="31.5">
      <c r="A525" s="92" t="s">
        <v>64</v>
      </c>
      <c r="B525" s="36" t="s">
        <v>840</v>
      </c>
      <c r="C525" s="36" t="s">
        <v>65</v>
      </c>
      <c r="D525" s="93">
        <v>571.20000000000005</v>
      </c>
      <c r="E525" s="93">
        <f>E526</f>
        <v>475.41212999999999</v>
      </c>
      <c r="F525" s="93">
        <f t="shared" ref="F525:G525" si="255">F526</f>
        <v>475.41212999999999</v>
      </c>
      <c r="G525" s="93">
        <f t="shared" si="255"/>
        <v>475.41212999999999</v>
      </c>
      <c r="H525" s="93">
        <f t="shared" si="251"/>
        <v>83.230414915966378</v>
      </c>
      <c r="I525" s="93">
        <f t="shared" si="252"/>
        <v>100</v>
      </c>
    </row>
    <row r="526" spans="1:9" ht="31.5">
      <c r="A526" s="92" t="s">
        <v>66</v>
      </c>
      <c r="B526" s="36" t="s">
        <v>840</v>
      </c>
      <c r="C526" s="36" t="s">
        <v>67</v>
      </c>
      <c r="D526" s="93">
        <v>571.20000000000005</v>
      </c>
      <c r="E526" s="93">
        <f>КВСР!H2026</f>
        <v>475.41212999999999</v>
      </c>
      <c r="F526" s="93">
        <f>КВСР!I2026</f>
        <v>475.41212999999999</v>
      </c>
      <c r="G526" s="93">
        <f>КВСР!J2026</f>
        <v>475.41212999999999</v>
      </c>
      <c r="H526" s="93">
        <f t="shared" si="251"/>
        <v>83.230414915966378</v>
      </c>
      <c r="I526" s="93">
        <f t="shared" si="252"/>
        <v>100</v>
      </c>
    </row>
    <row r="527" spans="1:9" ht="15.75">
      <c r="A527" s="92" t="s">
        <v>68</v>
      </c>
      <c r="B527" s="36" t="s">
        <v>840</v>
      </c>
      <c r="C527" s="36" t="s">
        <v>69</v>
      </c>
      <c r="D527" s="93">
        <v>48194.400000000001</v>
      </c>
      <c r="E527" s="93">
        <f>E528</f>
        <v>48290.201869999997</v>
      </c>
      <c r="F527" s="93">
        <f t="shared" ref="F527:G527" si="256">F528</f>
        <v>48290.201000000001</v>
      </c>
      <c r="G527" s="93">
        <f t="shared" si="256"/>
        <v>48290.20018</v>
      </c>
      <c r="H527" s="93">
        <f t="shared" si="251"/>
        <v>100.19877865478146</v>
      </c>
      <c r="I527" s="93">
        <f t="shared" si="252"/>
        <v>99.999996500325267</v>
      </c>
    </row>
    <row r="528" spans="1:9" ht="31.5">
      <c r="A528" s="92" t="s">
        <v>80</v>
      </c>
      <c r="B528" s="36" t="s">
        <v>840</v>
      </c>
      <c r="C528" s="36" t="s">
        <v>81</v>
      </c>
      <c r="D528" s="93">
        <v>48194.400000000001</v>
      </c>
      <c r="E528" s="93">
        <f>КВСР!H2028</f>
        <v>48290.201869999997</v>
      </c>
      <c r="F528" s="93">
        <f>КВСР!I2028</f>
        <v>48290.201000000001</v>
      </c>
      <c r="G528" s="93">
        <f>КВСР!J2028</f>
        <v>48290.20018</v>
      </c>
      <c r="H528" s="93">
        <f t="shared" si="251"/>
        <v>100.19877865478146</v>
      </c>
      <c r="I528" s="93">
        <f t="shared" si="252"/>
        <v>99.999996500325267</v>
      </c>
    </row>
    <row r="529" spans="1:9" ht="15.75">
      <c r="A529" s="92" t="s">
        <v>891</v>
      </c>
      <c r="B529" s="36" t="s">
        <v>892</v>
      </c>
      <c r="C529" s="36" t="s">
        <v>0</v>
      </c>
      <c r="D529" s="93">
        <v>192932.9</v>
      </c>
      <c r="E529" s="93">
        <f>E530+E532</f>
        <v>192932.878</v>
      </c>
      <c r="F529" s="93">
        <f t="shared" ref="F529:G529" si="257">F530+F532</f>
        <v>192932.878</v>
      </c>
      <c r="G529" s="93">
        <f t="shared" si="257"/>
        <v>192932.54373</v>
      </c>
      <c r="H529" s="93">
        <f t="shared" si="251"/>
        <v>99.999815339944618</v>
      </c>
      <c r="I529" s="93">
        <f t="shared" si="252"/>
        <v>99.999826742853031</v>
      </c>
    </row>
    <row r="530" spans="1:9" ht="31.5">
      <c r="A530" s="92" t="s">
        <v>64</v>
      </c>
      <c r="B530" s="36" t="s">
        <v>892</v>
      </c>
      <c r="C530" s="36" t="s">
        <v>65</v>
      </c>
      <c r="D530" s="93">
        <v>2326.9</v>
      </c>
      <c r="E530" s="93">
        <f>E531</f>
        <v>2298.511</v>
      </c>
      <c r="F530" s="93">
        <f t="shared" ref="F530:G530" si="258">F531</f>
        <v>2298.511</v>
      </c>
      <c r="G530" s="93">
        <f t="shared" si="258"/>
        <v>2298.5105800000001</v>
      </c>
      <c r="H530" s="93">
        <f t="shared" si="251"/>
        <v>98.779946710215299</v>
      </c>
      <c r="I530" s="93">
        <f t="shared" si="252"/>
        <v>99.999981727300863</v>
      </c>
    </row>
    <row r="531" spans="1:9" ht="31.5">
      <c r="A531" s="92" t="s">
        <v>66</v>
      </c>
      <c r="B531" s="36" t="s">
        <v>892</v>
      </c>
      <c r="C531" s="36" t="s">
        <v>67</v>
      </c>
      <c r="D531" s="93">
        <v>2326.9</v>
      </c>
      <c r="E531" s="93">
        <f>КВСР!H2150</f>
        <v>2298.511</v>
      </c>
      <c r="F531" s="93">
        <f>КВСР!I2150</f>
        <v>2298.511</v>
      </c>
      <c r="G531" s="93">
        <f>КВСР!J2150</f>
        <v>2298.5105800000001</v>
      </c>
      <c r="H531" s="93">
        <f t="shared" si="251"/>
        <v>98.779946710215299</v>
      </c>
      <c r="I531" s="93">
        <f t="shared" si="252"/>
        <v>99.999981727300863</v>
      </c>
    </row>
    <row r="532" spans="1:9" ht="15.75">
      <c r="A532" s="92" t="s">
        <v>68</v>
      </c>
      <c r="B532" s="36" t="s">
        <v>892</v>
      </c>
      <c r="C532" s="36" t="s">
        <v>69</v>
      </c>
      <c r="D532" s="93">
        <v>190606</v>
      </c>
      <c r="E532" s="93">
        <f>E533</f>
        <v>190634.367</v>
      </c>
      <c r="F532" s="93">
        <f t="shared" ref="F532:G532" si="259">F533</f>
        <v>190634.367</v>
      </c>
      <c r="G532" s="93">
        <f t="shared" si="259"/>
        <v>190634.03315</v>
      </c>
      <c r="H532" s="93">
        <f t="shared" si="251"/>
        <v>100.01470738067006</v>
      </c>
      <c r="I532" s="93">
        <f t="shared" si="252"/>
        <v>99.999824874179168</v>
      </c>
    </row>
    <row r="533" spans="1:9" ht="15.75">
      <c r="A533" s="92" t="s">
        <v>505</v>
      </c>
      <c r="B533" s="36" t="s">
        <v>892</v>
      </c>
      <c r="C533" s="36" t="s">
        <v>506</v>
      </c>
      <c r="D533" s="93">
        <v>190606</v>
      </c>
      <c r="E533" s="93">
        <f>КВСР!H2152</f>
        <v>190634.367</v>
      </c>
      <c r="F533" s="93">
        <f>КВСР!I2152</f>
        <v>190634.367</v>
      </c>
      <c r="G533" s="93">
        <f>КВСР!J2152</f>
        <v>190634.03315</v>
      </c>
      <c r="H533" s="93">
        <f t="shared" si="251"/>
        <v>100.01470738067006</v>
      </c>
      <c r="I533" s="93">
        <f t="shared" si="252"/>
        <v>99.999824874179168</v>
      </c>
    </row>
    <row r="534" spans="1:9" ht="15.75">
      <c r="A534" s="92" t="s">
        <v>841</v>
      </c>
      <c r="B534" s="36" t="s">
        <v>842</v>
      </c>
      <c r="C534" s="36" t="s">
        <v>0</v>
      </c>
      <c r="D534" s="93">
        <v>1479413.2</v>
      </c>
      <c r="E534" s="93">
        <f>E535+E537</f>
        <v>1479413.223</v>
      </c>
      <c r="F534" s="93">
        <f t="shared" ref="F534:G534" si="260">F535+F537</f>
        <v>1479413.223</v>
      </c>
      <c r="G534" s="93">
        <f t="shared" si="260"/>
        <v>1479391.1444299999</v>
      </c>
      <c r="H534" s="93">
        <f t="shared" si="251"/>
        <v>99.998509167688908</v>
      </c>
      <c r="I534" s="93">
        <f t="shared" si="252"/>
        <v>99.998507613041653</v>
      </c>
    </row>
    <row r="535" spans="1:9" ht="31.5">
      <c r="A535" s="92" t="s">
        <v>64</v>
      </c>
      <c r="B535" s="36" t="s">
        <v>842</v>
      </c>
      <c r="C535" s="36" t="s">
        <v>65</v>
      </c>
      <c r="D535" s="93">
        <v>20651</v>
      </c>
      <c r="E535" s="93">
        <f>E536</f>
        <v>20550.808300000001</v>
      </c>
      <c r="F535" s="93">
        <f t="shared" ref="F535:G535" si="261">F536</f>
        <v>20550.808300000001</v>
      </c>
      <c r="G535" s="93">
        <f t="shared" si="261"/>
        <v>20550.791730000001</v>
      </c>
      <c r="H535" s="93">
        <f t="shared" si="251"/>
        <v>99.51475342598421</v>
      </c>
      <c r="I535" s="93">
        <f t="shared" si="252"/>
        <v>99.999919370568023</v>
      </c>
    </row>
    <row r="536" spans="1:9" ht="31.5">
      <c r="A536" s="92" t="s">
        <v>66</v>
      </c>
      <c r="B536" s="36" t="s">
        <v>842</v>
      </c>
      <c r="C536" s="36" t="s">
        <v>67</v>
      </c>
      <c r="D536" s="93">
        <v>20651</v>
      </c>
      <c r="E536" s="93">
        <f>КВСР!H2031</f>
        <v>20550.808300000001</v>
      </c>
      <c r="F536" s="93">
        <f>КВСР!I2031</f>
        <v>20550.808300000001</v>
      </c>
      <c r="G536" s="93">
        <f>КВСР!J2031</f>
        <v>20550.791730000001</v>
      </c>
      <c r="H536" s="93">
        <f t="shared" si="251"/>
        <v>99.51475342598421</v>
      </c>
      <c r="I536" s="93">
        <f t="shared" si="252"/>
        <v>99.999919370568023</v>
      </c>
    </row>
    <row r="537" spans="1:9" ht="15.75">
      <c r="A537" s="92" t="s">
        <v>68</v>
      </c>
      <c r="B537" s="36" t="s">
        <v>842</v>
      </c>
      <c r="C537" s="36" t="s">
        <v>69</v>
      </c>
      <c r="D537" s="93">
        <v>1458762.2</v>
      </c>
      <c r="E537" s="93">
        <f>E538</f>
        <v>1458862.4147000001</v>
      </c>
      <c r="F537" s="93">
        <f t="shared" ref="F537:G537" si="262">F538</f>
        <v>1458862.4147000001</v>
      </c>
      <c r="G537" s="93">
        <f t="shared" si="262"/>
        <v>1458840.3526999999</v>
      </c>
      <c r="H537" s="93">
        <f t="shared" si="251"/>
        <v>100.00535746676189</v>
      </c>
      <c r="I537" s="93">
        <f t="shared" si="252"/>
        <v>99.998487725793893</v>
      </c>
    </row>
    <row r="538" spans="1:9" ht="15.75">
      <c r="A538" s="92" t="s">
        <v>505</v>
      </c>
      <c r="B538" s="36" t="s">
        <v>842</v>
      </c>
      <c r="C538" s="36" t="s">
        <v>506</v>
      </c>
      <c r="D538" s="93">
        <v>1458762.2</v>
      </c>
      <c r="E538" s="93">
        <f>КВСР!H2033</f>
        <v>1458862.4147000001</v>
      </c>
      <c r="F538" s="93">
        <f>КВСР!I2033</f>
        <v>1458862.4147000001</v>
      </c>
      <c r="G538" s="93">
        <f>КВСР!J2033</f>
        <v>1458840.3526999999</v>
      </c>
      <c r="H538" s="93">
        <f t="shared" si="251"/>
        <v>100.00535746676189</v>
      </c>
      <c r="I538" s="93">
        <f t="shared" si="252"/>
        <v>99.998487725793893</v>
      </c>
    </row>
    <row r="539" spans="1:9" ht="15.75">
      <c r="A539" s="92" t="s">
        <v>843</v>
      </c>
      <c r="B539" s="36" t="s">
        <v>844</v>
      </c>
      <c r="C539" s="36" t="s">
        <v>0</v>
      </c>
      <c r="D539" s="93">
        <v>216.4</v>
      </c>
      <c r="E539" s="93">
        <f>E540+E542</f>
        <v>216.482</v>
      </c>
      <c r="F539" s="93">
        <f t="shared" ref="F539:G539" si="263">F540+F542</f>
        <v>211.87174999999999</v>
      </c>
      <c r="G539" s="93">
        <f t="shared" si="263"/>
        <v>211.87174999999999</v>
      </c>
      <c r="H539" s="93">
        <f t="shared" si="251"/>
        <v>97.907463031423276</v>
      </c>
      <c r="I539" s="93">
        <f t="shared" si="252"/>
        <v>97.870377213809917</v>
      </c>
    </row>
    <row r="540" spans="1:9" ht="31.5">
      <c r="A540" s="92" t="s">
        <v>64</v>
      </c>
      <c r="B540" s="36" t="s">
        <v>844</v>
      </c>
      <c r="C540" s="36" t="s">
        <v>65</v>
      </c>
      <c r="D540" s="93">
        <v>3.8</v>
      </c>
      <c r="E540" s="93">
        <f>E541</f>
        <v>3.8380000000000001</v>
      </c>
      <c r="F540" s="93">
        <f t="shared" ref="F540:G540" si="264">F541</f>
        <v>3.4797500000000001</v>
      </c>
      <c r="G540" s="93">
        <f t="shared" si="264"/>
        <v>3.4797500000000001</v>
      </c>
      <c r="H540" s="93">
        <f t="shared" si="251"/>
        <v>91.572368421052644</v>
      </c>
      <c r="I540" s="93">
        <f t="shared" si="252"/>
        <v>90.665711307972913</v>
      </c>
    </row>
    <row r="541" spans="1:9" ht="31.5">
      <c r="A541" s="92" t="s">
        <v>66</v>
      </c>
      <c r="B541" s="36" t="s">
        <v>844</v>
      </c>
      <c r="C541" s="36" t="s">
        <v>67</v>
      </c>
      <c r="D541" s="93">
        <v>3.8</v>
      </c>
      <c r="E541" s="93">
        <f>КВСР!H2036</f>
        <v>3.8380000000000001</v>
      </c>
      <c r="F541" s="93">
        <f>КВСР!I2036</f>
        <v>3.4797500000000001</v>
      </c>
      <c r="G541" s="93">
        <f>КВСР!J2036</f>
        <v>3.4797500000000001</v>
      </c>
      <c r="H541" s="93">
        <f t="shared" si="251"/>
        <v>91.572368421052644</v>
      </c>
      <c r="I541" s="93">
        <f t="shared" si="252"/>
        <v>90.665711307972913</v>
      </c>
    </row>
    <row r="542" spans="1:9" ht="15.75">
      <c r="A542" s="92" t="s">
        <v>68</v>
      </c>
      <c r="B542" s="36" t="s">
        <v>844</v>
      </c>
      <c r="C542" s="36" t="s">
        <v>69</v>
      </c>
      <c r="D542" s="93">
        <v>212.6</v>
      </c>
      <c r="E542" s="93">
        <f>E543</f>
        <v>212.64400000000001</v>
      </c>
      <c r="F542" s="93">
        <f t="shared" ref="F542:G542" si="265">F543</f>
        <v>208.392</v>
      </c>
      <c r="G542" s="93">
        <f t="shared" si="265"/>
        <v>208.392</v>
      </c>
      <c r="H542" s="93">
        <f t="shared" si="251"/>
        <v>98.02069614299154</v>
      </c>
      <c r="I542" s="93">
        <f t="shared" si="252"/>
        <v>98.000413837211482</v>
      </c>
    </row>
    <row r="543" spans="1:9" ht="15.75">
      <c r="A543" s="92" t="s">
        <v>505</v>
      </c>
      <c r="B543" s="36" t="s">
        <v>844</v>
      </c>
      <c r="C543" s="36" t="s">
        <v>506</v>
      </c>
      <c r="D543" s="93">
        <v>212.6</v>
      </c>
      <c r="E543" s="93">
        <f>КВСР!H2038</f>
        <v>212.64400000000001</v>
      </c>
      <c r="F543" s="93">
        <f>КВСР!I2038</f>
        <v>208.392</v>
      </c>
      <c r="G543" s="93">
        <f>КВСР!J2038</f>
        <v>208.392</v>
      </c>
      <c r="H543" s="93">
        <f t="shared" si="251"/>
        <v>98.02069614299154</v>
      </c>
      <c r="I543" s="93">
        <f t="shared" si="252"/>
        <v>98.000413837211482</v>
      </c>
    </row>
    <row r="544" spans="1:9" ht="31.5">
      <c r="A544" s="92" t="s">
        <v>845</v>
      </c>
      <c r="B544" s="36" t="s">
        <v>846</v>
      </c>
      <c r="C544" s="36" t="s">
        <v>0</v>
      </c>
      <c r="D544" s="93">
        <v>11084.6</v>
      </c>
      <c r="E544" s="93">
        <f>E545+E547</f>
        <v>11084.637000000001</v>
      </c>
      <c r="F544" s="93">
        <f t="shared" ref="F544:G544" si="266">F545+F547</f>
        <v>11029.716170000002</v>
      </c>
      <c r="G544" s="93">
        <f t="shared" si="266"/>
        <v>11029.71607</v>
      </c>
      <c r="H544" s="93">
        <f t="shared" si="251"/>
        <v>99.50486323367555</v>
      </c>
      <c r="I544" s="93">
        <f t="shared" si="252"/>
        <v>99.504531091094819</v>
      </c>
    </row>
    <row r="545" spans="1:9" ht="31.5">
      <c r="A545" s="92" t="s">
        <v>64</v>
      </c>
      <c r="B545" s="36" t="s">
        <v>846</v>
      </c>
      <c r="C545" s="36" t="s">
        <v>65</v>
      </c>
      <c r="D545" s="93">
        <v>168.4</v>
      </c>
      <c r="E545" s="93">
        <f>E546</f>
        <v>168.43700000000001</v>
      </c>
      <c r="F545" s="93">
        <f t="shared" ref="F545:G545" si="267">F546</f>
        <v>167.26740000000001</v>
      </c>
      <c r="G545" s="93">
        <f t="shared" si="267"/>
        <v>167.26730000000001</v>
      </c>
      <c r="H545" s="93">
        <f t="shared" si="251"/>
        <v>99.327375296912109</v>
      </c>
      <c r="I545" s="93">
        <f t="shared" si="252"/>
        <v>99.305556380130255</v>
      </c>
    </row>
    <row r="546" spans="1:9" ht="31.5">
      <c r="A546" s="92" t="s">
        <v>66</v>
      </c>
      <c r="B546" s="36" t="s">
        <v>846</v>
      </c>
      <c r="C546" s="36" t="s">
        <v>67</v>
      </c>
      <c r="D546" s="93">
        <v>168.4</v>
      </c>
      <c r="E546" s="93">
        <f>КВСР!H2041</f>
        <v>168.43700000000001</v>
      </c>
      <c r="F546" s="93">
        <f>КВСР!I2041</f>
        <v>167.26740000000001</v>
      </c>
      <c r="G546" s="93">
        <f>КВСР!J2041</f>
        <v>167.26730000000001</v>
      </c>
      <c r="H546" s="93">
        <f t="shared" si="251"/>
        <v>99.327375296912109</v>
      </c>
      <c r="I546" s="93">
        <f t="shared" si="252"/>
        <v>99.305556380130255</v>
      </c>
    </row>
    <row r="547" spans="1:9" ht="15.75">
      <c r="A547" s="92" t="s">
        <v>68</v>
      </c>
      <c r="B547" s="36" t="s">
        <v>846</v>
      </c>
      <c r="C547" s="36" t="s">
        <v>69</v>
      </c>
      <c r="D547" s="93">
        <v>10916.2</v>
      </c>
      <c r="E547" s="93">
        <f>E548</f>
        <v>10916.2</v>
      </c>
      <c r="F547" s="93">
        <f t="shared" ref="F547:G547" si="268">F548</f>
        <v>10862.448770000001</v>
      </c>
      <c r="G547" s="93">
        <f t="shared" si="268"/>
        <v>10862.448770000001</v>
      </c>
      <c r="H547" s="93">
        <f t="shared" si="251"/>
        <v>99.50760127150474</v>
      </c>
      <c r="I547" s="93">
        <f t="shared" si="252"/>
        <v>99.50760127150474</v>
      </c>
    </row>
    <row r="548" spans="1:9" ht="15.75">
      <c r="A548" s="92" t="s">
        <v>505</v>
      </c>
      <c r="B548" s="36" t="s">
        <v>846</v>
      </c>
      <c r="C548" s="36" t="s">
        <v>506</v>
      </c>
      <c r="D548" s="93">
        <v>10916.2</v>
      </c>
      <c r="E548" s="93">
        <f>КВСР!H2043</f>
        <v>10916.2</v>
      </c>
      <c r="F548" s="93">
        <f>КВСР!I2043</f>
        <v>10862.448770000001</v>
      </c>
      <c r="G548" s="93">
        <f>КВСР!J2043</f>
        <v>10862.448770000001</v>
      </c>
      <c r="H548" s="93">
        <f t="shared" si="251"/>
        <v>99.50760127150474</v>
      </c>
      <c r="I548" s="93">
        <f t="shared" si="252"/>
        <v>99.50760127150474</v>
      </c>
    </row>
    <row r="549" spans="1:9" ht="31.5">
      <c r="A549" s="92" t="s">
        <v>893</v>
      </c>
      <c r="B549" s="36" t="s">
        <v>894</v>
      </c>
      <c r="C549" s="36" t="s">
        <v>0</v>
      </c>
      <c r="D549" s="93">
        <v>205102.5</v>
      </c>
      <c r="E549" s="93">
        <f>E550+E552</f>
        <v>205102.516</v>
      </c>
      <c r="F549" s="93">
        <f t="shared" ref="F549:G549" si="269">F550+F552</f>
        <v>205102.51534000001</v>
      </c>
      <c r="G549" s="93">
        <f t="shared" si="269"/>
        <v>205101.64329000001</v>
      </c>
      <c r="H549" s="93">
        <f t="shared" si="251"/>
        <v>99.999582301532158</v>
      </c>
      <c r="I549" s="93">
        <f t="shared" si="252"/>
        <v>99.999574500587798</v>
      </c>
    </row>
    <row r="550" spans="1:9" ht="31.5">
      <c r="A550" s="92" t="s">
        <v>64</v>
      </c>
      <c r="B550" s="36" t="s">
        <v>894</v>
      </c>
      <c r="C550" s="36" t="s">
        <v>65</v>
      </c>
      <c r="D550" s="93">
        <v>3948.6</v>
      </c>
      <c r="E550" s="93">
        <f>E551</f>
        <v>2214.09</v>
      </c>
      <c r="F550" s="93">
        <f t="shared" ref="F550:G550" si="270">F551</f>
        <v>2214.08934</v>
      </c>
      <c r="G550" s="93">
        <f t="shared" si="270"/>
        <v>2214.0892899999999</v>
      </c>
      <c r="H550" s="93">
        <f t="shared" si="251"/>
        <v>56.072767309932637</v>
      </c>
      <c r="I550" s="93">
        <f t="shared" si="252"/>
        <v>99.999967932649525</v>
      </c>
    </row>
    <row r="551" spans="1:9" ht="31.5">
      <c r="A551" s="92" t="s">
        <v>66</v>
      </c>
      <c r="B551" s="36" t="s">
        <v>894</v>
      </c>
      <c r="C551" s="36" t="s">
        <v>67</v>
      </c>
      <c r="D551" s="93">
        <v>3948.6</v>
      </c>
      <c r="E551" s="93">
        <f>КВСР!H2155</f>
        <v>2214.09</v>
      </c>
      <c r="F551" s="93">
        <f>КВСР!I2155</f>
        <v>2214.08934</v>
      </c>
      <c r="G551" s="93">
        <f>КВСР!J2155</f>
        <v>2214.0892899999999</v>
      </c>
      <c r="H551" s="93">
        <f t="shared" si="251"/>
        <v>56.072767309932637</v>
      </c>
      <c r="I551" s="93">
        <f t="shared" si="252"/>
        <v>99.999967932649525</v>
      </c>
    </row>
    <row r="552" spans="1:9" ht="15.75">
      <c r="A552" s="92" t="s">
        <v>68</v>
      </c>
      <c r="B552" s="36" t="s">
        <v>894</v>
      </c>
      <c r="C552" s="36" t="s">
        <v>69</v>
      </c>
      <c r="D552" s="93">
        <v>201153.9</v>
      </c>
      <c r="E552" s="93">
        <f>E553</f>
        <v>202888.42600000001</v>
      </c>
      <c r="F552" s="93">
        <f t="shared" ref="F552:G552" si="271">F553</f>
        <v>202888.42600000001</v>
      </c>
      <c r="G552" s="93">
        <f t="shared" si="271"/>
        <v>202887.554</v>
      </c>
      <c r="H552" s="93">
        <f t="shared" si="251"/>
        <v>100.8618545302875</v>
      </c>
      <c r="I552" s="93">
        <f t="shared" si="252"/>
        <v>99.999570207124577</v>
      </c>
    </row>
    <row r="553" spans="1:9" ht="15.75">
      <c r="A553" s="92" t="s">
        <v>505</v>
      </c>
      <c r="B553" s="36" t="s">
        <v>894</v>
      </c>
      <c r="C553" s="36" t="s">
        <v>506</v>
      </c>
      <c r="D553" s="93">
        <v>201153.9</v>
      </c>
      <c r="E553" s="93">
        <f>КВСР!H2157</f>
        <v>202888.42600000001</v>
      </c>
      <c r="F553" s="93">
        <f>КВСР!I2157</f>
        <v>202888.42600000001</v>
      </c>
      <c r="G553" s="93">
        <f>КВСР!J2157</f>
        <v>202887.554</v>
      </c>
      <c r="H553" s="93">
        <f t="shared" si="251"/>
        <v>100.8618545302875</v>
      </c>
      <c r="I553" s="93">
        <f t="shared" si="252"/>
        <v>99.999570207124577</v>
      </c>
    </row>
    <row r="554" spans="1:9" ht="63">
      <c r="A554" s="92" t="s">
        <v>847</v>
      </c>
      <c r="B554" s="36" t="s">
        <v>848</v>
      </c>
      <c r="C554" s="36" t="s">
        <v>0</v>
      </c>
      <c r="D554" s="93">
        <v>54.4</v>
      </c>
      <c r="E554" s="93">
        <f>E555+E557</f>
        <v>54.367999999999995</v>
      </c>
      <c r="F554" s="93">
        <f t="shared" ref="F554:G554" si="272">F555+F557</f>
        <v>53.681229999999999</v>
      </c>
      <c r="G554" s="93">
        <f t="shared" si="272"/>
        <v>53.681229999999999</v>
      </c>
      <c r="H554" s="93">
        <f t="shared" si="251"/>
        <v>98.67873161764706</v>
      </c>
      <c r="I554" s="93">
        <f t="shared" si="252"/>
        <v>98.736812095350217</v>
      </c>
    </row>
    <row r="555" spans="1:9" ht="31.5">
      <c r="A555" s="92" t="s">
        <v>64</v>
      </c>
      <c r="B555" s="36" t="s">
        <v>848</v>
      </c>
      <c r="C555" s="36" t="s">
        <v>65</v>
      </c>
      <c r="D555" s="93">
        <v>1</v>
      </c>
      <c r="E555" s="93">
        <f>E556</f>
        <v>0.96799999999999997</v>
      </c>
      <c r="F555" s="93">
        <f t="shared" ref="F555:G555" si="273">F556</f>
        <v>0.73234999999999995</v>
      </c>
      <c r="G555" s="93">
        <f t="shared" si="273"/>
        <v>0.73234999999999995</v>
      </c>
      <c r="H555" s="93">
        <f t="shared" si="251"/>
        <v>73.234999999999999</v>
      </c>
      <c r="I555" s="93">
        <f t="shared" si="252"/>
        <v>75.655991735537185</v>
      </c>
    </row>
    <row r="556" spans="1:9" ht="31.5">
      <c r="A556" s="92" t="s">
        <v>66</v>
      </c>
      <c r="B556" s="36" t="s">
        <v>848</v>
      </c>
      <c r="C556" s="36" t="s">
        <v>67</v>
      </c>
      <c r="D556" s="93">
        <v>1</v>
      </c>
      <c r="E556" s="93">
        <f>КВСР!H2046</f>
        <v>0.96799999999999997</v>
      </c>
      <c r="F556" s="93">
        <f>КВСР!I2046</f>
        <v>0.73234999999999995</v>
      </c>
      <c r="G556" s="93">
        <f>КВСР!J2046</f>
        <v>0.73234999999999995</v>
      </c>
      <c r="H556" s="93">
        <f t="shared" si="251"/>
        <v>73.234999999999999</v>
      </c>
      <c r="I556" s="93">
        <f t="shared" si="252"/>
        <v>75.655991735537185</v>
      </c>
    </row>
    <row r="557" spans="1:9" ht="15.75">
      <c r="A557" s="92" t="s">
        <v>68</v>
      </c>
      <c r="B557" s="36" t="s">
        <v>848</v>
      </c>
      <c r="C557" s="36" t="s">
        <v>69</v>
      </c>
      <c r="D557" s="93">
        <v>53.4</v>
      </c>
      <c r="E557" s="93">
        <f>E558</f>
        <v>53.4</v>
      </c>
      <c r="F557" s="93">
        <f t="shared" ref="F557:G557" si="274">F558</f>
        <v>52.948880000000003</v>
      </c>
      <c r="G557" s="93">
        <f t="shared" si="274"/>
        <v>52.948880000000003</v>
      </c>
      <c r="H557" s="93">
        <f t="shared" si="251"/>
        <v>99.155205992509366</v>
      </c>
      <c r="I557" s="93">
        <f t="shared" si="252"/>
        <v>99.155205992509366</v>
      </c>
    </row>
    <row r="558" spans="1:9" ht="15.75">
      <c r="A558" s="92" t="s">
        <v>505</v>
      </c>
      <c r="B558" s="36" t="s">
        <v>848</v>
      </c>
      <c r="C558" s="36" t="s">
        <v>506</v>
      </c>
      <c r="D558" s="93">
        <v>53.4</v>
      </c>
      <c r="E558" s="93">
        <f>КВСР!H2048</f>
        <v>53.4</v>
      </c>
      <c r="F558" s="93">
        <f>КВСР!I2048</f>
        <v>52.948880000000003</v>
      </c>
      <c r="G558" s="93">
        <f>КВСР!J2048</f>
        <v>52.948880000000003</v>
      </c>
      <c r="H558" s="93">
        <f t="shared" si="251"/>
        <v>99.155205992509366</v>
      </c>
      <c r="I558" s="93">
        <f t="shared" si="252"/>
        <v>99.155205992509366</v>
      </c>
    </row>
    <row r="559" spans="1:9" ht="47.25">
      <c r="A559" s="92" t="s">
        <v>849</v>
      </c>
      <c r="B559" s="36" t="s">
        <v>850</v>
      </c>
      <c r="C559" s="36" t="s">
        <v>0</v>
      </c>
      <c r="D559" s="93">
        <v>860.4</v>
      </c>
      <c r="E559" s="93">
        <f>E560+E562</f>
        <v>860.40200000000004</v>
      </c>
      <c r="F559" s="93">
        <f t="shared" ref="F559:G559" si="275">F560+F562</f>
        <v>808.26499999999999</v>
      </c>
      <c r="G559" s="93">
        <f t="shared" si="275"/>
        <v>806.09</v>
      </c>
      <c r="H559" s="93">
        <f t="shared" si="251"/>
        <v>93.687819618781958</v>
      </c>
      <c r="I559" s="93">
        <f t="shared" si="252"/>
        <v>93.687601841929705</v>
      </c>
    </row>
    <row r="560" spans="1:9" ht="31.5">
      <c r="A560" s="92" t="s">
        <v>64</v>
      </c>
      <c r="B560" s="36" t="s">
        <v>850</v>
      </c>
      <c r="C560" s="36" t="s">
        <v>65</v>
      </c>
      <c r="D560" s="93">
        <v>10.4</v>
      </c>
      <c r="E560" s="93">
        <f>E561</f>
        <v>10.401999999999999</v>
      </c>
      <c r="F560" s="93">
        <f t="shared" ref="F560:G560" si="276">F561</f>
        <v>8.2650000000000006</v>
      </c>
      <c r="G560" s="93">
        <f t="shared" si="276"/>
        <v>6.09</v>
      </c>
      <c r="H560" s="93">
        <f t="shared" si="251"/>
        <v>58.557692307692299</v>
      </c>
      <c r="I560" s="93">
        <f t="shared" si="252"/>
        <v>58.546433378196504</v>
      </c>
    </row>
    <row r="561" spans="1:9" ht="31.5">
      <c r="A561" s="92" t="s">
        <v>66</v>
      </c>
      <c r="B561" s="36" t="s">
        <v>850</v>
      </c>
      <c r="C561" s="36" t="s">
        <v>67</v>
      </c>
      <c r="D561" s="93">
        <v>10.4</v>
      </c>
      <c r="E561" s="93">
        <f>КВСР!H2051</f>
        <v>10.401999999999999</v>
      </c>
      <c r="F561" s="93">
        <f>КВСР!I2051</f>
        <v>8.2650000000000006</v>
      </c>
      <c r="G561" s="93">
        <f>КВСР!J2051</f>
        <v>6.09</v>
      </c>
      <c r="H561" s="93">
        <f t="shared" si="251"/>
        <v>58.557692307692299</v>
      </c>
      <c r="I561" s="93">
        <f t="shared" si="252"/>
        <v>58.546433378196504</v>
      </c>
    </row>
    <row r="562" spans="1:9" ht="15.75">
      <c r="A562" s="92" t="s">
        <v>68</v>
      </c>
      <c r="B562" s="36" t="s">
        <v>850</v>
      </c>
      <c r="C562" s="36" t="s">
        <v>69</v>
      </c>
      <c r="D562" s="93">
        <v>850</v>
      </c>
      <c r="E562" s="93">
        <f>E563</f>
        <v>850</v>
      </c>
      <c r="F562" s="93">
        <f t="shared" ref="F562:G562" si="277">F563</f>
        <v>800</v>
      </c>
      <c r="G562" s="93">
        <f t="shared" si="277"/>
        <v>800</v>
      </c>
      <c r="H562" s="93">
        <f t="shared" si="251"/>
        <v>94.117647058823522</v>
      </c>
      <c r="I562" s="93">
        <f t="shared" si="252"/>
        <v>94.117647058823522</v>
      </c>
    </row>
    <row r="563" spans="1:9" ht="31.5">
      <c r="A563" s="92" t="s">
        <v>851</v>
      </c>
      <c r="B563" s="36" t="s">
        <v>850</v>
      </c>
      <c r="C563" s="36" t="s">
        <v>852</v>
      </c>
      <c r="D563" s="93">
        <v>850</v>
      </c>
      <c r="E563" s="93">
        <f>КВСР!H2053</f>
        <v>850</v>
      </c>
      <c r="F563" s="93">
        <f>КВСР!I2053</f>
        <v>800</v>
      </c>
      <c r="G563" s="93">
        <f>КВСР!J2053</f>
        <v>800</v>
      </c>
      <c r="H563" s="93">
        <f t="shared" si="251"/>
        <v>94.117647058823522</v>
      </c>
      <c r="I563" s="93">
        <f t="shared" si="252"/>
        <v>94.117647058823522</v>
      </c>
    </row>
    <row r="564" spans="1:9" ht="31.5">
      <c r="A564" s="92" t="s">
        <v>853</v>
      </c>
      <c r="B564" s="36" t="s">
        <v>854</v>
      </c>
      <c r="C564" s="36" t="s">
        <v>0</v>
      </c>
      <c r="D564" s="93">
        <v>331389.5</v>
      </c>
      <c r="E564" s="93">
        <f>E565+E567</f>
        <v>331389.451</v>
      </c>
      <c r="F564" s="93">
        <f t="shared" ref="F564:G564" si="278">F565+F567</f>
        <v>331389.451</v>
      </c>
      <c r="G564" s="93">
        <f t="shared" si="278"/>
        <v>331389.451</v>
      </c>
      <c r="H564" s="93">
        <f t="shared" si="251"/>
        <v>99.999985213774124</v>
      </c>
      <c r="I564" s="93">
        <f t="shared" si="252"/>
        <v>100</v>
      </c>
    </row>
    <row r="565" spans="1:9" ht="31.5">
      <c r="A565" s="92" t="s">
        <v>64</v>
      </c>
      <c r="B565" s="36" t="s">
        <v>854</v>
      </c>
      <c r="C565" s="36" t="s">
        <v>65</v>
      </c>
      <c r="D565" s="93">
        <v>3032.6</v>
      </c>
      <c r="E565" s="93">
        <f>E566</f>
        <v>2935.2679899999998</v>
      </c>
      <c r="F565" s="93">
        <f t="shared" ref="F565:G565" si="279">F566</f>
        <v>2935.2679899999998</v>
      </c>
      <c r="G565" s="93">
        <f t="shared" si="279"/>
        <v>2935.2679899999998</v>
      </c>
      <c r="H565" s="93">
        <f t="shared" si="251"/>
        <v>96.790476488821469</v>
      </c>
      <c r="I565" s="93">
        <f t="shared" si="252"/>
        <v>100</v>
      </c>
    </row>
    <row r="566" spans="1:9" ht="31.5">
      <c r="A566" s="92" t="s">
        <v>66</v>
      </c>
      <c r="B566" s="36" t="s">
        <v>854</v>
      </c>
      <c r="C566" s="36" t="s">
        <v>67</v>
      </c>
      <c r="D566" s="93">
        <v>3032.6</v>
      </c>
      <c r="E566" s="93">
        <f>КВСР!H2056</f>
        <v>2935.2679899999998</v>
      </c>
      <c r="F566" s="93">
        <f>КВСР!I2056</f>
        <v>2935.2679899999998</v>
      </c>
      <c r="G566" s="93">
        <f>КВСР!J2056</f>
        <v>2935.2679899999998</v>
      </c>
      <c r="H566" s="93">
        <f t="shared" si="251"/>
        <v>96.790476488821469</v>
      </c>
      <c r="I566" s="93">
        <f t="shared" si="252"/>
        <v>100</v>
      </c>
    </row>
    <row r="567" spans="1:9" ht="15.75">
      <c r="A567" s="92" t="s">
        <v>68</v>
      </c>
      <c r="B567" s="36" t="s">
        <v>854</v>
      </c>
      <c r="C567" s="36" t="s">
        <v>69</v>
      </c>
      <c r="D567" s="93">
        <v>328356.90000000002</v>
      </c>
      <c r="E567" s="93">
        <f>E568</f>
        <v>328454.18300999998</v>
      </c>
      <c r="F567" s="93">
        <f t="shared" ref="F567:G567" si="280">F568</f>
        <v>328454.18300999998</v>
      </c>
      <c r="G567" s="93">
        <f t="shared" si="280"/>
        <v>328454.18300999998</v>
      </c>
      <c r="H567" s="93">
        <f t="shared" si="251"/>
        <v>100.02962721660484</v>
      </c>
      <c r="I567" s="93">
        <f t="shared" si="252"/>
        <v>100</v>
      </c>
    </row>
    <row r="568" spans="1:9" ht="15.75">
      <c r="A568" s="92" t="s">
        <v>505</v>
      </c>
      <c r="B568" s="36" t="s">
        <v>854</v>
      </c>
      <c r="C568" s="36" t="s">
        <v>506</v>
      </c>
      <c r="D568" s="93">
        <v>328356.90000000002</v>
      </c>
      <c r="E568" s="93">
        <f>КВСР!H2058</f>
        <v>328454.18300999998</v>
      </c>
      <c r="F568" s="93">
        <f>КВСР!I2058</f>
        <v>328454.18300999998</v>
      </c>
      <c r="G568" s="93">
        <f>КВСР!J2058</f>
        <v>328454.18300999998</v>
      </c>
      <c r="H568" s="93">
        <f t="shared" si="251"/>
        <v>100.02962721660484</v>
      </c>
      <c r="I568" s="93">
        <f t="shared" si="252"/>
        <v>100</v>
      </c>
    </row>
    <row r="569" spans="1:9" ht="63">
      <c r="A569" s="92" t="s">
        <v>855</v>
      </c>
      <c r="B569" s="36" t="s">
        <v>856</v>
      </c>
      <c r="C569" s="36" t="s">
        <v>0</v>
      </c>
      <c r="D569" s="93">
        <v>592.70000000000005</v>
      </c>
      <c r="E569" s="93">
        <f>E570+E572</f>
        <v>592.65100000000007</v>
      </c>
      <c r="F569" s="93">
        <f t="shared" ref="F569:G569" si="281">F570+F572</f>
        <v>592.65100000000007</v>
      </c>
      <c r="G569" s="93">
        <f t="shared" si="281"/>
        <v>592.64705000000004</v>
      </c>
      <c r="H569" s="93">
        <f t="shared" si="251"/>
        <v>99.991066306731895</v>
      </c>
      <c r="I569" s="93">
        <f t="shared" si="252"/>
        <v>99.999333503191593</v>
      </c>
    </row>
    <row r="570" spans="1:9" ht="31.5">
      <c r="A570" s="92" t="s">
        <v>64</v>
      </c>
      <c r="B570" s="36" t="s">
        <v>856</v>
      </c>
      <c r="C570" s="36" t="s">
        <v>65</v>
      </c>
      <c r="D570" s="93">
        <v>7.7</v>
      </c>
      <c r="E570" s="93">
        <f>E571</f>
        <v>7.0510000000000002</v>
      </c>
      <c r="F570" s="93">
        <f t="shared" ref="F570:G570" si="282">F571</f>
        <v>7.0510000000000002</v>
      </c>
      <c r="G570" s="93">
        <f t="shared" si="282"/>
        <v>7.0470499999999996</v>
      </c>
      <c r="H570" s="93">
        <f t="shared" si="251"/>
        <v>91.520129870129864</v>
      </c>
      <c r="I570" s="93">
        <f t="shared" si="252"/>
        <v>99.9439795773649</v>
      </c>
    </row>
    <row r="571" spans="1:9" ht="31.5">
      <c r="A571" s="92" t="s">
        <v>66</v>
      </c>
      <c r="B571" s="36" t="s">
        <v>856</v>
      </c>
      <c r="C571" s="36" t="s">
        <v>67</v>
      </c>
      <c r="D571" s="93">
        <v>7.7</v>
      </c>
      <c r="E571" s="93">
        <f>КВСР!H2061</f>
        <v>7.0510000000000002</v>
      </c>
      <c r="F571" s="93">
        <f>КВСР!I2061</f>
        <v>7.0510000000000002</v>
      </c>
      <c r="G571" s="93">
        <f>КВСР!J2061</f>
        <v>7.0470499999999996</v>
      </c>
      <c r="H571" s="93">
        <f t="shared" si="251"/>
        <v>91.520129870129864</v>
      </c>
      <c r="I571" s="93">
        <f t="shared" si="252"/>
        <v>99.9439795773649</v>
      </c>
    </row>
    <row r="572" spans="1:9" ht="15.75">
      <c r="A572" s="92" t="s">
        <v>68</v>
      </c>
      <c r="B572" s="36" t="s">
        <v>856</v>
      </c>
      <c r="C572" s="36" t="s">
        <v>69</v>
      </c>
      <c r="D572" s="93">
        <v>585</v>
      </c>
      <c r="E572" s="93">
        <f>E573</f>
        <v>585.6</v>
      </c>
      <c r="F572" s="93">
        <f t="shared" ref="F572:G572" si="283">F573</f>
        <v>585.6</v>
      </c>
      <c r="G572" s="93">
        <f t="shared" si="283"/>
        <v>585.6</v>
      </c>
      <c r="H572" s="93">
        <f t="shared" si="251"/>
        <v>100.1025641025641</v>
      </c>
      <c r="I572" s="93">
        <f t="shared" si="252"/>
        <v>100</v>
      </c>
    </row>
    <row r="573" spans="1:9" ht="15.75">
      <c r="A573" s="92" t="s">
        <v>505</v>
      </c>
      <c r="B573" s="36" t="s">
        <v>856</v>
      </c>
      <c r="C573" s="36" t="s">
        <v>506</v>
      </c>
      <c r="D573" s="93">
        <v>585</v>
      </c>
      <c r="E573" s="93">
        <f>КВСР!H2063</f>
        <v>585.6</v>
      </c>
      <c r="F573" s="93">
        <f>КВСР!I2063</f>
        <v>585.6</v>
      </c>
      <c r="G573" s="93">
        <f>КВСР!J2063</f>
        <v>585.6</v>
      </c>
      <c r="H573" s="93">
        <f t="shared" si="251"/>
        <v>100.1025641025641</v>
      </c>
      <c r="I573" s="93">
        <f t="shared" si="252"/>
        <v>100</v>
      </c>
    </row>
    <row r="574" spans="1:9" ht="63">
      <c r="A574" s="92" t="s">
        <v>857</v>
      </c>
      <c r="B574" s="36" t="s">
        <v>858</v>
      </c>
      <c r="C574" s="36" t="s">
        <v>0</v>
      </c>
      <c r="D574" s="93">
        <v>12.2</v>
      </c>
      <c r="E574" s="93">
        <f>E575+E577</f>
        <v>12.18</v>
      </c>
      <c r="F574" s="93">
        <f t="shared" ref="F574:G574" si="284">F575+F577</f>
        <v>12.18</v>
      </c>
      <c r="G574" s="93">
        <f t="shared" si="284"/>
        <v>12.18</v>
      </c>
      <c r="H574" s="93">
        <f t="shared" si="251"/>
        <v>99.836065573770497</v>
      </c>
      <c r="I574" s="93">
        <f t="shared" si="252"/>
        <v>100</v>
      </c>
    </row>
    <row r="575" spans="1:9" ht="31.5">
      <c r="A575" s="92" t="s">
        <v>64</v>
      </c>
      <c r="B575" s="36" t="s">
        <v>858</v>
      </c>
      <c r="C575" s="36" t="s">
        <v>65</v>
      </c>
      <c r="D575" s="93">
        <v>0.2</v>
      </c>
      <c r="E575" s="93">
        <f>E576</f>
        <v>0.18</v>
      </c>
      <c r="F575" s="93">
        <f t="shared" ref="F575:G575" si="285">F576</f>
        <v>0.18</v>
      </c>
      <c r="G575" s="93">
        <f t="shared" si="285"/>
        <v>0.18</v>
      </c>
      <c r="H575" s="93">
        <f t="shared" si="251"/>
        <v>89.999999999999986</v>
      </c>
      <c r="I575" s="93">
        <f t="shared" si="252"/>
        <v>100</v>
      </c>
    </row>
    <row r="576" spans="1:9" ht="31.5">
      <c r="A576" s="92" t="s">
        <v>66</v>
      </c>
      <c r="B576" s="36" t="s">
        <v>858</v>
      </c>
      <c r="C576" s="36" t="s">
        <v>67</v>
      </c>
      <c r="D576" s="93">
        <v>0.2</v>
      </c>
      <c r="E576" s="93">
        <f>КВСР!H2066</f>
        <v>0.18</v>
      </c>
      <c r="F576" s="93">
        <f>КВСР!I2066</f>
        <v>0.18</v>
      </c>
      <c r="G576" s="93">
        <f>КВСР!J2066</f>
        <v>0.18</v>
      </c>
      <c r="H576" s="93">
        <f t="shared" si="251"/>
        <v>89.999999999999986</v>
      </c>
      <c r="I576" s="93">
        <f t="shared" si="252"/>
        <v>100</v>
      </c>
    </row>
    <row r="577" spans="1:9" ht="15.75">
      <c r="A577" s="92" t="s">
        <v>68</v>
      </c>
      <c r="B577" s="36" t="s">
        <v>858</v>
      </c>
      <c r="C577" s="36" t="s">
        <v>69</v>
      </c>
      <c r="D577" s="93">
        <v>12</v>
      </c>
      <c r="E577" s="93">
        <f>E578</f>
        <v>12</v>
      </c>
      <c r="F577" s="93">
        <f t="shared" ref="F577:G577" si="286">F578</f>
        <v>12</v>
      </c>
      <c r="G577" s="93">
        <f t="shared" si="286"/>
        <v>12</v>
      </c>
      <c r="H577" s="93">
        <f t="shared" si="251"/>
        <v>100</v>
      </c>
      <c r="I577" s="93">
        <f t="shared" si="252"/>
        <v>100</v>
      </c>
    </row>
    <row r="578" spans="1:9" ht="15.75">
      <c r="A578" s="92" t="s">
        <v>505</v>
      </c>
      <c r="B578" s="36" t="s">
        <v>858</v>
      </c>
      <c r="C578" s="36" t="s">
        <v>506</v>
      </c>
      <c r="D578" s="93">
        <v>12</v>
      </c>
      <c r="E578" s="93">
        <f>КВСР!H2068</f>
        <v>12</v>
      </c>
      <c r="F578" s="93">
        <f>КВСР!I2068</f>
        <v>12</v>
      </c>
      <c r="G578" s="93">
        <f>КВСР!J2068</f>
        <v>12</v>
      </c>
      <c r="H578" s="93">
        <f t="shared" si="251"/>
        <v>100</v>
      </c>
      <c r="I578" s="93">
        <f t="shared" si="252"/>
        <v>100</v>
      </c>
    </row>
    <row r="579" spans="1:9" ht="47.25">
      <c r="A579" s="92" t="s">
        <v>859</v>
      </c>
      <c r="B579" s="36" t="s">
        <v>860</v>
      </c>
      <c r="C579" s="36" t="s">
        <v>0</v>
      </c>
      <c r="D579" s="93">
        <v>4939.8</v>
      </c>
      <c r="E579" s="93">
        <f>E580+E582</f>
        <v>4939.8</v>
      </c>
      <c r="F579" s="93">
        <f t="shared" ref="F579:G579" si="287">F580+F582</f>
        <v>4939.78568</v>
      </c>
      <c r="G579" s="93">
        <f t="shared" si="287"/>
        <v>4939.7769099999996</v>
      </c>
      <c r="H579" s="93">
        <f t="shared" si="251"/>
        <v>99.999532572168903</v>
      </c>
      <c r="I579" s="93">
        <f t="shared" si="252"/>
        <v>99.999532572168903</v>
      </c>
    </row>
    <row r="580" spans="1:9" ht="31.5">
      <c r="A580" s="92" t="s">
        <v>64</v>
      </c>
      <c r="B580" s="36" t="s">
        <v>860</v>
      </c>
      <c r="C580" s="36" t="s">
        <v>65</v>
      </c>
      <c r="D580" s="93">
        <v>69.599999999999994</v>
      </c>
      <c r="E580" s="93">
        <f>E581</f>
        <v>56.339419999999997</v>
      </c>
      <c r="F580" s="93">
        <f t="shared" ref="F580:G580" si="288">F581</f>
        <v>56.339419999999997</v>
      </c>
      <c r="G580" s="93">
        <f t="shared" si="288"/>
        <v>56.330649999999999</v>
      </c>
      <c r="H580" s="93">
        <f t="shared" si="251"/>
        <v>80.934841954023</v>
      </c>
      <c r="I580" s="93">
        <f t="shared" si="252"/>
        <v>99.984433634567054</v>
      </c>
    </row>
    <row r="581" spans="1:9" ht="31.5">
      <c r="A581" s="92" t="s">
        <v>66</v>
      </c>
      <c r="B581" s="36" t="s">
        <v>860</v>
      </c>
      <c r="C581" s="36" t="s">
        <v>67</v>
      </c>
      <c r="D581" s="93">
        <v>69.599999999999994</v>
      </c>
      <c r="E581" s="93">
        <f>КВСР!H2071</f>
        <v>56.339419999999997</v>
      </c>
      <c r="F581" s="93">
        <f>КВСР!I2071</f>
        <v>56.339419999999997</v>
      </c>
      <c r="G581" s="93">
        <f>КВСР!J2071</f>
        <v>56.330649999999999</v>
      </c>
      <c r="H581" s="93">
        <f t="shared" si="251"/>
        <v>80.934841954023</v>
      </c>
      <c r="I581" s="93">
        <f t="shared" si="252"/>
        <v>99.984433634567054</v>
      </c>
    </row>
    <row r="582" spans="1:9" ht="15.75">
      <c r="A582" s="92" t="s">
        <v>68</v>
      </c>
      <c r="B582" s="36" t="s">
        <v>860</v>
      </c>
      <c r="C582" s="36" t="s">
        <v>69</v>
      </c>
      <c r="D582" s="93">
        <v>4870.2</v>
      </c>
      <c r="E582" s="93">
        <f>E583</f>
        <v>4883.4605799999999</v>
      </c>
      <c r="F582" s="93">
        <f t="shared" ref="F582:G582" si="289">F583</f>
        <v>4883.4462599999997</v>
      </c>
      <c r="G582" s="93">
        <f t="shared" si="289"/>
        <v>4883.4462599999997</v>
      </c>
      <c r="H582" s="93">
        <f t="shared" si="251"/>
        <v>100.27198595540223</v>
      </c>
      <c r="I582" s="93">
        <f t="shared" si="252"/>
        <v>99.999706765320099</v>
      </c>
    </row>
    <row r="583" spans="1:9" ht="15.75">
      <c r="A583" s="92" t="s">
        <v>505</v>
      </c>
      <c r="B583" s="36" t="s">
        <v>860</v>
      </c>
      <c r="C583" s="36" t="s">
        <v>506</v>
      </c>
      <c r="D583" s="93">
        <v>4870.2</v>
      </c>
      <c r="E583" s="93">
        <f>КВСР!H2073</f>
        <v>4883.4605799999999</v>
      </c>
      <c r="F583" s="93">
        <f>КВСР!I2073</f>
        <v>4883.4462599999997</v>
      </c>
      <c r="G583" s="93">
        <f>КВСР!J2073</f>
        <v>4883.4462599999997</v>
      </c>
      <c r="H583" s="93">
        <f t="shared" si="251"/>
        <v>100.27198595540223</v>
      </c>
      <c r="I583" s="93">
        <f t="shared" si="252"/>
        <v>99.999706765320099</v>
      </c>
    </row>
    <row r="584" spans="1:9" ht="31.5">
      <c r="A584" s="92" t="s">
        <v>861</v>
      </c>
      <c r="B584" s="36" t="s">
        <v>862</v>
      </c>
      <c r="C584" s="36" t="s">
        <v>0</v>
      </c>
      <c r="D584" s="93">
        <v>10674</v>
      </c>
      <c r="E584" s="93">
        <f>E585+E587</f>
        <v>10673.975</v>
      </c>
      <c r="F584" s="93">
        <f t="shared" ref="F584:G584" si="290">F585+F587</f>
        <v>10673.975</v>
      </c>
      <c r="G584" s="93">
        <f t="shared" si="290"/>
        <v>10673.975</v>
      </c>
      <c r="H584" s="93">
        <f t="shared" ref="H584:H647" si="291">G584/D584*100</f>
        <v>99.99976578602211</v>
      </c>
      <c r="I584" s="93">
        <f t="shared" ref="I584:I647" si="292">G584/E584*100</f>
        <v>100</v>
      </c>
    </row>
    <row r="585" spans="1:9" ht="31.5">
      <c r="A585" s="92" t="s">
        <v>64</v>
      </c>
      <c r="B585" s="36" t="s">
        <v>862</v>
      </c>
      <c r="C585" s="36" t="s">
        <v>65</v>
      </c>
      <c r="D585" s="93">
        <v>138.1</v>
      </c>
      <c r="E585" s="93">
        <f>E586</f>
        <v>136.38466</v>
      </c>
      <c r="F585" s="93">
        <f t="shared" ref="F585:G585" si="293">F586</f>
        <v>136.38466</v>
      </c>
      <c r="G585" s="93">
        <f t="shared" si="293"/>
        <v>136.38466</v>
      </c>
      <c r="H585" s="93">
        <f t="shared" si="291"/>
        <v>98.757900072411303</v>
      </c>
      <c r="I585" s="93">
        <f t="shared" si="292"/>
        <v>100</v>
      </c>
    </row>
    <row r="586" spans="1:9" ht="31.5">
      <c r="A586" s="92" t="s">
        <v>66</v>
      </c>
      <c r="B586" s="36" t="s">
        <v>862</v>
      </c>
      <c r="C586" s="36" t="s">
        <v>67</v>
      </c>
      <c r="D586" s="93">
        <v>138.1</v>
      </c>
      <c r="E586" s="93">
        <f>КВСР!H2076</f>
        <v>136.38466</v>
      </c>
      <c r="F586" s="93">
        <f>КВСР!I2076</f>
        <v>136.38466</v>
      </c>
      <c r="G586" s="93">
        <f>КВСР!J2076</f>
        <v>136.38466</v>
      </c>
      <c r="H586" s="93">
        <f t="shared" si="291"/>
        <v>98.757900072411303</v>
      </c>
      <c r="I586" s="93">
        <f t="shared" si="292"/>
        <v>100</v>
      </c>
    </row>
    <row r="587" spans="1:9" ht="15.75">
      <c r="A587" s="92" t="s">
        <v>68</v>
      </c>
      <c r="B587" s="36" t="s">
        <v>862</v>
      </c>
      <c r="C587" s="36" t="s">
        <v>69</v>
      </c>
      <c r="D587" s="93">
        <v>10535.9</v>
      </c>
      <c r="E587" s="93">
        <f>E588</f>
        <v>10537.590340000001</v>
      </c>
      <c r="F587" s="93">
        <f t="shared" ref="F587:G587" si="294">F588</f>
        <v>10537.590340000001</v>
      </c>
      <c r="G587" s="93">
        <f t="shared" si="294"/>
        <v>10537.590340000001</v>
      </c>
      <c r="H587" s="93">
        <f t="shared" si="291"/>
        <v>100.01604362228191</v>
      </c>
      <c r="I587" s="93">
        <f t="shared" si="292"/>
        <v>100</v>
      </c>
    </row>
    <row r="588" spans="1:9" ht="15.75">
      <c r="A588" s="92" t="s">
        <v>505</v>
      </c>
      <c r="B588" s="36" t="s">
        <v>862</v>
      </c>
      <c r="C588" s="36" t="s">
        <v>506</v>
      </c>
      <c r="D588" s="93">
        <v>10535.9</v>
      </c>
      <c r="E588" s="93">
        <f>КВСР!H2078</f>
        <v>10537.590340000001</v>
      </c>
      <c r="F588" s="93">
        <f>КВСР!I2078</f>
        <v>10537.590340000001</v>
      </c>
      <c r="G588" s="93">
        <f>КВСР!J2078</f>
        <v>10537.590340000001</v>
      </c>
      <c r="H588" s="93">
        <f t="shared" si="291"/>
        <v>100.01604362228191</v>
      </c>
      <c r="I588" s="93">
        <f t="shared" si="292"/>
        <v>100</v>
      </c>
    </row>
    <row r="589" spans="1:9" ht="47.25">
      <c r="A589" s="92" t="s">
        <v>863</v>
      </c>
      <c r="B589" s="36" t="s">
        <v>864</v>
      </c>
      <c r="C589" s="36" t="s">
        <v>0</v>
      </c>
      <c r="D589" s="93">
        <v>996.5</v>
      </c>
      <c r="E589" s="93">
        <f>E590+E592</f>
        <v>996.52499999999998</v>
      </c>
      <c r="F589" s="93">
        <f t="shared" ref="F589:G589" si="295">F590+F592</f>
        <v>990.54690000000005</v>
      </c>
      <c r="G589" s="93">
        <f t="shared" si="295"/>
        <v>990.54647</v>
      </c>
      <c r="H589" s="93">
        <f t="shared" si="291"/>
        <v>99.402555945810334</v>
      </c>
      <c r="I589" s="93">
        <f t="shared" si="292"/>
        <v>99.400062216201306</v>
      </c>
    </row>
    <row r="590" spans="1:9" ht="31.5">
      <c r="A590" s="92" t="s">
        <v>64</v>
      </c>
      <c r="B590" s="36" t="s">
        <v>864</v>
      </c>
      <c r="C590" s="36" t="s">
        <v>65</v>
      </c>
      <c r="D590" s="93">
        <v>11.5</v>
      </c>
      <c r="E590" s="93">
        <f>E591</f>
        <v>11.525</v>
      </c>
      <c r="F590" s="93">
        <f t="shared" ref="F590:G590" si="296">F591</f>
        <v>11.244899999999999</v>
      </c>
      <c r="G590" s="93">
        <f t="shared" si="296"/>
        <v>11.24447</v>
      </c>
      <c r="H590" s="93">
        <f t="shared" si="291"/>
        <v>97.777999999999992</v>
      </c>
      <c r="I590" s="93">
        <f t="shared" si="292"/>
        <v>97.565900216919729</v>
      </c>
    </row>
    <row r="591" spans="1:9" ht="31.5">
      <c r="A591" s="92" t="s">
        <v>66</v>
      </c>
      <c r="B591" s="36" t="s">
        <v>864</v>
      </c>
      <c r="C591" s="36" t="s">
        <v>67</v>
      </c>
      <c r="D591" s="93">
        <v>11.5</v>
      </c>
      <c r="E591" s="93">
        <f>КВСР!H2081</f>
        <v>11.525</v>
      </c>
      <c r="F591" s="93">
        <f>КВСР!I2081</f>
        <v>11.244899999999999</v>
      </c>
      <c r="G591" s="93">
        <f>КВСР!J2081</f>
        <v>11.24447</v>
      </c>
      <c r="H591" s="93">
        <f t="shared" si="291"/>
        <v>97.777999999999992</v>
      </c>
      <c r="I591" s="93">
        <f t="shared" si="292"/>
        <v>97.565900216919729</v>
      </c>
    </row>
    <row r="592" spans="1:9" ht="15.75">
      <c r="A592" s="92" t="s">
        <v>68</v>
      </c>
      <c r="B592" s="36" t="s">
        <v>864</v>
      </c>
      <c r="C592" s="36" t="s">
        <v>69</v>
      </c>
      <c r="D592" s="93">
        <v>985</v>
      </c>
      <c r="E592" s="93">
        <f>E593</f>
        <v>985</v>
      </c>
      <c r="F592" s="93">
        <f t="shared" ref="F592:G592" si="297">F593</f>
        <v>979.30200000000002</v>
      </c>
      <c r="G592" s="93">
        <f t="shared" si="297"/>
        <v>979.30200000000002</v>
      </c>
      <c r="H592" s="93">
        <f t="shared" si="291"/>
        <v>99.421522842639604</v>
      </c>
      <c r="I592" s="93">
        <f t="shared" si="292"/>
        <v>99.421522842639604</v>
      </c>
    </row>
    <row r="593" spans="1:9" ht="15.75">
      <c r="A593" s="92" t="s">
        <v>505</v>
      </c>
      <c r="B593" s="36" t="s">
        <v>864</v>
      </c>
      <c r="C593" s="36" t="s">
        <v>506</v>
      </c>
      <c r="D593" s="93">
        <v>985</v>
      </c>
      <c r="E593" s="93">
        <f>КВСР!H2083</f>
        <v>985</v>
      </c>
      <c r="F593" s="93">
        <f>КВСР!I2083</f>
        <v>979.30200000000002</v>
      </c>
      <c r="G593" s="93">
        <f>КВСР!J2083</f>
        <v>979.30200000000002</v>
      </c>
      <c r="H593" s="93">
        <f t="shared" si="291"/>
        <v>99.421522842639604</v>
      </c>
      <c r="I593" s="93">
        <f t="shared" si="292"/>
        <v>99.421522842639604</v>
      </c>
    </row>
    <row r="594" spans="1:9" ht="94.5">
      <c r="A594" s="92" t="s">
        <v>865</v>
      </c>
      <c r="B594" s="36" t="s">
        <v>866</v>
      </c>
      <c r="C594" s="36" t="s">
        <v>0</v>
      </c>
      <c r="D594" s="93">
        <v>355.9</v>
      </c>
      <c r="E594" s="93">
        <f>E595+E597</f>
        <v>355.89839999999998</v>
      </c>
      <c r="F594" s="93">
        <f t="shared" ref="F594:G594" si="298">F595+F597</f>
        <v>355.86</v>
      </c>
      <c r="G594" s="93">
        <f t="shared" si="298"/>
        <v>355.85919999999999</v>
      </c>
      <c r="H594" s="93">
        <f t="shared" si="291"/>
        <v>99.988536105647654</v>
      </c>
      <c r="I594" s="93">
        <f t="shared" si="292"/>
        <v>99.988985620615324</v>
      </c>
    </row>
    <row r="595" spans="1:9" ht="31.5">
      <c r="A595" s="92" t="s">
        <v>64</v>
      </c>
      <c r="B595" s="36" t="s">
        <v>866</v>
      </c>
      <c r="C595" s="36" t="s">
        <v>65</v>
      </c>
      <c r="D595" s="93">
        <v>3.9</v>
      </c>
      <c r="E595" s="93">
        <f>E596</f>
        <v>3.8984000000000001</v>
      </c>
      <c r="F595" s="93">
        <f t="shared" ref="F595:G595" si="299">F596</f>
        <v>3.86</v>
      </c>
      <c r="G595" s="93">
        <f t="shared" si="299"/>
        <v>3.8592</v>
      </c>
      <c r="H595" s="93">
        <f t="shared" si="291"/>
        <v>98.953846153846158</v>
      </c>
      <c r="I595" s="93">
        <f t="shared" si="292"/>
        <v>98.994459265339614</v>
      </c>
    </row>
    <row r="596" spans="1:9" ht="31.5">
      <c r="A596" s="92" t="s">
        <v>66</v>
      </c>
      <c r="B596" s="36" t="s">
        <v>866</v>
      </c>
      <c r="C596" s="36" t="s">
        <v>67</v>
      </c>
      <c r="D596" s="93">
        <v>3.9</v>
      </c>
      <c r="E596" s="93">
        <f>КВСР!H2086</f>
        <v>3.8984000000000001</v>
      </c>
      <c r="F596" s="93">
        <f>КВСР!I2086</f>
        <v>3.86</v>
      </c>
      <c r="G596" s="93">
        <f>КВСР!J2086</f>
        <v>3.8592</v>
      </c>
      <c r="H596" s="93">
        <f t="shared" si="291"/>
        <v>98.953846153846158</v>
      </c>
      <c r="I596" s="93">
        <f t="shared" si="292"/>
        <v>98.994459265339614</v>
      </c>
    </row>
    <row r="597" spans="1:9" ht="15.75">
      <c r="A597" s="92" t="s">
        <v>68</v>
      </c>
      <c r="B597" s="36" t="s">
        <v>866</v>
      </c>
      <c r="C597" s="36" t="s">
        <v>69</v>
      </c>
      <c r="D597" s="93">
        <v>352</v>
      </c>
      <c r="E597" s="93">
        <f>E598</f>
        <v>352</v>
      </c>
      <c r="F597" s="93">
        <f t="shared" ref="F597:G597" si="300">F598</f>
        <v>352</v>
      </c>
      <c r="G597" s="93">
        <f t="shared" si="300"/>
        <v>352</v>
      </c>
      <c r="H597" s="93">
        <f t="shared" si="291"/>
        <v>100</v>
      </c>
      <c r="I597" s="93">
        <f t="shared" si="292"/>
        <v>100</v>
      </c>
    </row>
    <row r="598" spans="1:9" ht="15.75">
      <c r="A598" s="92" t="s">
        <v>505</v>
      </c>
      <c r="B598" s="36" t="s">
        <v>866</v>
      </c>
      <c r="C598" s="36" t="s">
        <v>506</v>
      </c>
      <c r="D598" s="93">
        <v>352</v>
      </c>
      <c r="E598" s="93">
        <f>КВСР!H2088</f>
        <v>352</v>
      </c>
      <c r="F598" s="93">
        <f>КВСР!I2088</f>
        <v>352</v>
      </c>
      <c r="G598" s="93">
        <f>КВСР!J2088</f>
        <v>352</v>
      </c>
      <c r="H598" s="93">
        <f t="shared" si="291"/>
        <v>100</v>
      </c>
      <c r="I598" s="93">
        <f t="shared" si="292"/>
        <v>100</v>
      </c>
    </row>
    <row r="599" spans="1:9" ht="31.5">
      <c r="A599" s="92" t="s">
        <v>895</v>
      </c>
      <c r="B599" s="36" t="s">
        <v>896</v>
      </c>
      <c r="C599" s="36" t="s">
        <v>0</v>
      </c>
      <c r="D599" s="93">
        <v>10397</v>
      </c>
      <c r="E599" s="93">
        <f>E600+E602</f>
        <v>10396.970000000001</v>
      </c>
      <c r="F599" s="93">
        <f t="shared" ref="F599:G599" si="301">F600+F602</f>
        <v>10365.072</v>
      </c>
      <c r="G599" s="93">
        <f t="shared" si="301"/>
        <v>10365.072</v>
      </c>
      <c r="H599" s="93">
        <f t="shared" si="291"/>
        <v>99.692911416754839</v>
      </c>
      <c r="I599" s="93">
        <f t="shared" si="292"/>
        <v>99.693199076269323</v>
      </c>
    </row>
    <row r="600" spans="1:9" ht="31.5">
      <c r="A600" s="92" t="s">
        <v>64</v>
      </c>
      <c r="B600" s="36" t="s">
        <v>896</v>
      </c>
      <c r="C600" s="36" t="s">
        <v>65</v>
      </c>
      <c r="D600" s="93">
        <v>110.8</v>
      </c>
      <c r="E600" s="93">
        <f>E601</f>
        <v>110.77</v>
      </c>
      <c r="F600" s="93">
        <f t="shared" ref="F600:G600" si="302">F601</f>
        <v>105.072</v>
      </c>
      <c r="G600" s="93">
        <f t="shared" si="302"/>
        <v>105.072</v>
      </c>
      <c r="H600" s="93">
        <f t="shared" si="291"/>
        <v>94.830324909747304</v>
      </c>
      <c r="I600" s="93">
        <f t="shared" si="292"/>
        <v>94.856007944389276</v>
      </c>
    </row>
    <row r="601" spans="1:9" ht="31.5">
      <c r="A601" s="92" t="s">
        <v>66</v>
      </c>
      <c r="B601" s="36" t="s">
        <v>896</v>
      </c>
      <c r="C601" s="36" t="s">
        <v>67</v>
      </c>
      <c r="D601" s="93">
        <v>110.8</v>
      </c>
      <c r="E601" s="93">
        <f>КВСР!H2160</f>
        <v>110.77</v>
      </c>
      <c r="F601" s="93">
        <f>КВСР!I2160</f>
        <v>105.072</v>
      </c>
      <c r="G601" s="93">
        <f>КВСР!J2160</f>
        <v>105.072</v>
      </c>
      <c r="H601" s="93">
        <f t="shared" si="291"/>
        <v>94.830324909747304</v>
      </c>
      <c r="I601" s="93">
        <f t="shared" si="292"/>
        <v>94.856007944389276</v>
      </c>
    </row>
    <row r="602" spans="1:9" ht="15.75">
      <c r="A602" s="92" t="s">
        <v>68</v>
      </c>
      <c r="B602" s="36" t="s">
        <v>896</v>
      </c>
      <c r="C602" s="36" t="s">
        <v>69</v>
      </c>
      <c r="D602" s="93">
        <v>10286.200000000001</v>
      </c>
      <c r="E602" s="93">
        <f>E603</f>
        <v>10286.200000000001</v>
      </c>
      <c r="F602" s="93">
        <f t="shared" ref="F602:G602" si="303">F603</f>
        <v>10260</v>
      </c>
      <c r="G602" s="93">
        <f t="shared" si="303"/>
        <v>10260</v>
      </c>
      <c r="H602" s="93">
        <f t="shared" si="291"/>
        <v>99.745289805759157</v>
      </c>
      <c r="I602" s="93">
        <f t="shared" si="292"/>
        <v>99.745289805759157</v>
      </c>
    </row>
    <row r="603" spans="1:9" ht="15.75">
      <c r="A603" s="92" t="s">
        <v>505</v>
      </c>
      <c r="B603" s="36" t="s">
        <v>896</v>
      </c>
      <c r="C603" s="36" t="s">
        <v>506</v>
      </c>
      <c r="D603" s="93">
        <v>10286.200000000001</v>
      </c>
      <c r="E603" s="93">
        <f>КВСР!H2162</f>
        <v>10286.200000000001</v>
      </c>
      <c r="F603" s="93">
        <f>КВСР!I2162</f>
        <v>10260</v>
      </c>
      <c r="G603" s="93">
        <f>КВСР!J2162</f>
        <v>10260</v>
      </c>
      <c r="H603" s="93">
        <f t="shared" si="291"/>
        <v>99.745289805759157</v>
      </c>
      <c r="I603" s="93">
        <f t="shared" si="292"/>
        <v>99.745289805759157</v>
      </c>
    </row>
    <row r="604" spans="1:9" ht="63">
      <c r="A604" s="92" t="s">
        <v>867</v>
      </c>
      <c r="B604" s="36" t="s">
        <v>868</v>
      </c>
      <c r="C604" s="36" t="s">
        <v>0</v>
      </c>
      <c r="D604" s="93">
        <v>18063.099999999999</v>
      </c>
      <c r="E604" s="93">
        <f>E605+E607</f>
        <v>266.01400000000001</v>
      </c>
      <c r="F604" s="93">
        <f t="shared" ref="F604:G604" si="304">F605+F607</f>
        <v>262.46751</v>
      </c>
      <c r="G604" s="93">
        <f t="shared" si="304"/>
        <v>262.46751</v>
      </c>
      <c r="H604" s="93">
        <f t="shared" si="291"/>
        <v>1.4530590540937049</v>
      </c>
      <c r="I604" s="93">
        <f t="shared" si="292"/>
        <v>98.666803250956718</v>
      </c>
    </row>
    <row r="605" spans="1:9" ht="31.5">
      <c r="A605" s="92" t="s">
        <v>64</v>
      </c>
      <c r="B605" s="36" t="s">
        <v>868</v>
      </c>
      <c r="C605" s="36" t="s">
        <v>65</v>
      </c>
      <c r="D605" s="93">
        <v>311.89999999999998</v>
      </c>
      <c r="E605" s="93">
        <f>E606</f>
        <v>266.01400000000001</v>
      </c>
      <c r="F605" s="93">
        <f t="shared" ref="F605:G605" si="305">F606</f>
        <v>262.46751</v>
      </c>
      <c r="G605" s="93">
        <f t="shared" si="305"/>
        <v>262.46751</v>
      </c>
      <c r="H605" s="93">
        <f t="shared" si="291"/>
        <v>84.151173453029827</v>
      </c>
      <c r="I605" s="93">
        <f t="shared" si="292"/>
        <v>98.666803250956718</v>
      </c>
    </row>
    <row r="606" spans="1:9" ht="31.5">
      <c r="A606" s="92" t="s">
        <v>66</v>
      </c>
      <c r="B606" s="36" t="s">
        <v>868</v>
      </c>
      <c r="C606" s="36" t="s">
        <v>67</v>
      </c>
      <c r="D606" s="93">
        <v>311.89999999999998</v>
      </c>
      <c r="E606" s="93">
        <f>КВСР!H2091</f>
        <v>266.01400000000001</v>
      </c>
      <c r="F606" s="93">
        <f>КВСР!I2091</f>
        <v>262.46751</v>
      </c>
      <c r="G606" s="93">
        <f>КВСР!J2091</f>
        <v>262.46751</v>
      </c>
      <c r="H606" s="93">
        <f t="shared" si="291"/>
        <v>84.151173453029827</v>
      </c>
      <c r="I606" s="93">
        <f t="shared" si="292"/>
        <v>98.666803250956718</v>
      </c>
    </row>
    <row r="607" spans="1:9" ht="15.75">
      <c r="A607" s="92" t="s">
        <v>68</v>
      </c>
      <c r="B607" s="36" t="s">
        <v>868</v>
      </c>
      <c r="C607" s="36" t="s">
        <v>69</v>
      </c>
      <c r="D607" s="93">
        <v>17751.2</v>
      </c>
      <c r="E607" s="93">
        <f>E608</f>
        <v>0</v>
      </c>
      <c r="F607" s="93">
        <f t="shared" ref="F607:G607" si="306">F608</f>
        <v>0</v>
      </c>
      <c r="G607" s="93">
        <f t="shared" si="306"/>
        <v>0</v>
      </c>
      <c r="H607" s="93">
        <f t="shared" si="291"/>
        <v>0</v>
      </c>
      <c r="I607" s="93">
        <v>0</v>
      </c>
    </row>
    <row r="608" spans="1:9" ht="31.5">
      <c r="A608" s="92" t="s">
        <v>80</v>
      </c>
      <c r="B608" s="36" t="s">
        <v>868</v>
      </c>
      <c r="C608" s="36" t="s">
        <v>81</v>
      </c>
      <c r="D608" s="93">
        <v>17751.2</v>
      </c>
      <c r="E608" s="93">
        <f>КВСР!H2093</f>
        <v>0</v>
      </c>
      <c r="F608" s="93">
        <f>КВСР!I2093</f>
        <v>0</v>
      </c>
      <c r="G608" s="93">
        <f>КВСР!J2093</f>
        <v>0</v>
      </c>
      <c r="H608" s="93">
        <f t="shared" si="291"/>
        <v>0</v>
      </c>
      <c r="I608" s="93">
        <v>0</v>
      </c>
    </row>
    <row r="609" spans="1:9" ht="47.25">
      <c r="A609" s="92" t="s">
        <v>869</v>
      </c>
      <c r="B609" s="36" t="s">
        <v>870</v>
      </c>
      <c r="C609" s="36" t="s">
        <v>0</v>
      </c>
      <c r="D609" s="93">
        <v>345681.8</v>
      </c>
      <c r="E609" s="93">
        <f>E610</f>
        <v>345681.8</v>
      </c>
      <c r="F609" s="93">
        <f t="shared" ref="F609:G610" si="307">F610</f>
        <v>345681.8</v>
      </c>
      <c r="G609" s="93">
        <f t="shared" si="307"/>
        <v>343969.23726000002</v>
      </c>
      <c r="H609" s="93">
        <f t="shared" si="291"/>
        <v>99.504584059675707</v>
      </c>
      <c r="I609" s="93">
        <f t="shared" si="292"/>
        <v>99.504584059675707</v>
      </c>
    </row>
    <row r="610" spans="1:9" ht="15.75">
      <c r="A610" s="92" t="s">
        <v>26</v>
      </c>
      <c r="B610" s="36" t="s">
        <v>870</v>
      </c>
      <c r="C610" s="36" t="s">
        <v>27</v>
      </c>
      <c r="D610" s="93">
        <v>345681.8</v>
      </c>
      <c r="E610" s="93">
        <f>E611</f>
        <v>345681.8</v>
      </c>
      <c r="F610" s="93">
        <f t="shared" si="307"/>
        <v>345681.8</v>
      </c>
      <c r="G610" s="93">
        <f t="shared" si="307"/>
        <v>343969.23726000002</v>
      </c>
      <c r="H610" s="93">
        <f t="shared" si="291"/>
        <v>99.504584059675707</v>
      </c>
      <c r="I610" s="93">
        <f t="shared" si="292"/>
        <v>99.504584059675707</v>
      </c>
    </row>
    <row r="611" spans="1:9" ht="15.75">
      <c r="A611" s="92" t="s">
        <v>28</v>
      </c>
      <c r="B611" s="36" t="s">
        <v>870</v>
      </c>
      <c r="C611" s="36" t="s">
        <v>29</v>
      </c>
      <c r="D611" s="93">
        <v>345681.8</v>
      </c>
      <c r="E611" s="93">
        <f>КВСР!H2096</f>
        <v>345681.8</v>
      </c>
      <c r="F611" s="93">
        <f>КВСР!I2096</f>
        <v>345681.8</v>
      </c>
      <c r="G611" s="93">
        <f>КВСР!J2096</f>
        <v>343969.23726000002</v>
      </c>
      <c r="H611" s="93">
        <f t="shared" si="291"/>
        <v>99.504584059675707</v>
      </c>
      <c r="I611" s="93">
        <f t="shared" si="292"/>
        <v>99.504584059675707</v>
      </c>
    </row>
    <row r="612" spans="1:9" ht="54.75" customHeight="1">
      <c r="A612" s="92" t="s">
        <v>871</v>
      </c>
      <c r="B612" s="36" t="s">
        <v>872</v>
      </c>
      <c r="C612" s="36" t="s">
        <v>0</v>
      </c>
      <c r="D612" s="93">
        <v>7720.2</v>
      </c>
      <c r="E612" s="93">
        <f>E613</f>
        <v>7720.2</v>
      </c>
      <c r="F612" s="93">
        <f t="shared" ref="F612:G613" si="308">F613</f>
        <v>7720.2</v>
      </c>
      <c r="G612" s="93">
        <f t="shared" si="308"/>
        <v>7292.6720800000003</v>
      </c>
      <c r="H612" s="93">
        <f t="shared" si="291"/>
        <v>94.46221704100931</v>
      </c>
      <c r="I612" s="93">
        <f t="shared" si="292"/>
        <v>94.46221704100931</v>
      </c>
    </row>
    <row r="613" spans="1:9" ht="15.75">
      <c r="A613" s="92" t="s">
        <v>26</v>
      </c>
      <c r="B613" s="36" t="s">
        <v>872</v>
      </c>
      <c r="C613" s="36" t="s">
        <v>27</v>
      </c>
      <c r="D613" s="93">
        <v>7720.2</v>
      </c>
      <c r="E613" s="93">
        <f>E614</f>
        <v>7720.2</v>
      </c>
      <c r="F613" s="93">
        <f t="shared" si="308"/>
        <v>7720.2</v>
      </c>
      <c r="G613" s="93">
        <f t="shared" si="308"/>
        <v>7292.6720800000003</v>
      </c>
      <c r="H613" s="93">
        <f t="shared" si="291"/>
        <v>94.46221704100931</v>
      </c>
      <c r="I613" s="93">
        <f t="shared" si="292"/>
        <v>94.46221704100931</v>
      </c>
    </row>
    <row r="614" spans="1:9" ht="15.75">
      <c r="A614" s="92" t="s">
        <v>202</v>
      </c>
      <c r="B614" s="36" t="s">
        <v>872</v>
      </c>
      <c r="C614" s="36" t="s">
        <v>203</v>
      </c>
      <c r="D614" s="93">
        <v>7720.2</v>
      </c>
      <c r="E614" s="93">
        <f>КВСР!H2099</f>
        <v>7720.2</v>
      </c>
      <c r="F614" s="93">
        <f>КВСР!I2099</f>
        <v>7720.2</v>
      </c>
      <c r="G614" s="93">
        <f>КВСР!J2099</f>
        <v>7292.6720800000003</v>
      </c>
      <c r="H614" s="93">
        <f t="shared" si="291"/>
        <v>94.46221704100931</v>
      </c>
      <c r="I614" s="93">
        <f t="shared" si="292"/>
        <v>94.46221704100931</v>
      </c>
    </row>
    <row r="615" spans="1:9" ht="47.25">
      <c r="A615" s="92" t="s">
        <v>897</v>
      </c>
      <c r="B615" s="36" t="s">
        <v>898</v>
      </c>
      <c r="C615" s="36" t="s">
        <v>0</v>
      </c>
      <c r="D615" s="93">
        <v>384989.6</v>
      </c>
      <c r="E615" s="93">
        <f>E616+E618</f>
        <v>334600</v>
      </c>
      <c r="F615" s="93">
        <f t="shared" ref="F615:G615" si="309">F616+F618</f>
        <v>326490.13682000001</v>
      </c>
      <c r="G615" s="93">
        <f t="shared" si="309"/>
        <v>326490.13682000001</v>
      </c>
      <c r="H615" s="93">
        <f t="shared" si="291"/>
        <v>84.804923774564315</v>
      </c>
      <c r="I615" s="93">
        <f t="shared" si="292"/>
        <v>97.576251291093854</v>
      </c>
    </row>
    <row r="616" spans="1:9" ht="31.5">
      <c r="A616" s="92" t="s">
        <v>64</v>
      </c>
      <c r="B616" s="36" t="s">
        <v>898</v>
      </c>
      <c r="C616" s="36" t="s">
        <v>65</v>
      </c>
      <c r="D616" s="93">
        <v>11718.3</v>
      </c>
      <c r="E616" s="93">
        <f>E617</f>
        <v>11718.334000000001</v>
      </c>
      <c r="F616" s="93">
        <f t="shared" ref="F616:G616" si="310">F617</f>
        <v>8497.7626</v>
      </c>
      <c r="G616" s="93">
        <f t="shared" si="310"/>
        <v>8497.7626</v>
      </c>
      <c r="H616" s="93">
        <f t="shared" si="291"/>
        <v>72.517025507112805</v>
      </c>
      <c r="I616" s="93">
        <f t="shared" si="292"/>
        <v>72.516815103580427</v>
      </c>
    </row>
    <row r="617" spans="1:9" ht="31.5">
      <c r="A617" s="92" t="s">
        <v>66</v>
      </c>
      <c r="B617" s="36" t="s">
        <v>898</v>
      </c>
      <c r="C617" s="36" t="s">
        <v>67</v>
      </c>
      <c r="D617" s="93">
        <v>11718.3</v>
      </c>
      <c r="E617" s="93">
        <f>КВСР!H2165</f>
        <v>11718.334000000001</v>
      </c>
      <c r="F617" s="93">
        <f>КВСР!I2165</f>
        <v>8497.7626</v>
      </c>
      <c r="G617" s="93">
        <f>КВСР!J2165</f>
        <v>8497.7626</v>
      </c>
      <c r="H617" s="93">
        <f t="shared" si="291"/>
        <v>72.517025507112805</v>
      </c>
      <c r="I617" s="93">
        <f t="shared" si="292"/>
        <v>72.516815103580427</v>
      </c>
    </row>
    <row r="618" spans="1:9" ht="15.75">
      <c r="A618" s="92" t="s">
        <v>68</v>
      </c>
      <c r="B618" s="36" t="s">
        <v>898</v>
      </c>
      <c r="C618" s="36" t="s">
        <v>69</v>
      </c>
      <c r="D618" s="93">
        <v>373271.3</v>
      </c>
      <c r="E618" s="93">
        <f>E619</f>
        <v>322881.66600000003</v>
      </c>
      <c r="F618" s="93">
        <f t="shared" ref="F618:G618" si="311">F619</f>
        <v>317992.37422</v>
      </c>
      <c r="G618" s="93">
        <f t="shared" si="311"/>
        <v>317992.37422</v>
      </c>
      <c r="H618" s="93">
        <f t="shared" si="291"/>
        <v>85.190684153858058</v>
      </c>
      <c r="I618" s="93">
        <f t="shared" si="292"/>
        <v>98.48573260892428</v>
      </c>
    </row>
    <row r="619" spans="1:9" ht="15.75">
      <c r="A619" s="92" t="s">
        <v>505</v>
      </c>
      <c r="B619" s="36" t="s">
        <v>898</v>
      </c>
      <c r="C619" s="36" t="s">
        <v>506</v>
      </c>
      <c r="D619" s="93">
        <v>373271.3</v>
      </c>
      <c r="E619" s="93">
        <f>КВСР!H2167</f>
        <v>322881.66600000003</v>
      </c>
      <c r="F619" s="93">
        <f>КВСР!I2167</f>
        <v>317992.37422</v>
      </c>
      <c r="G619" s="93">
        <f>КВСР!J2167</f>
        <v>317992.37422</v>
      </c>
      <c r="H619" s="93">
        <f t="shared" si="291"/>
        <v>85.190684153858058</v>
      </c>
      <c r="I619" s="93">
        <f t="shared" si="292"/>
        <v>98.48573260892428</v>
      </c>
    </row>
    <row r="620" spans="1:9" ht="15.75">
      <c r="A620" s="85" t="s">
        <v>0</v>
      </c>
      <c r="B620" s="87" t="s">
        <v>0</v>
      </c>
      <c r="C620" s="88" t="s">
        <v>0</v>
      </c>
      <c r="D620" s="86" t="s">
        <v>0</v>
      </c>
      <c r="E620" s="86"/>
      <c r="F620" s="86"/>
      <c r="G620" s="86"/>
      <c r="H620" s="86"/>
      <c r="I620" s="86"/>
    </row>
    <row r="621" spans="1:9" ht="31.5">
      <c r="A621" s="85" t="s">
        <v>453</v>
      </c>
      <c r="B621" s="88" t="s">
        <v>454</v>
      </c>
      <c r="C621" s="88" t="s">
        <v>0</v>
      </c>
      <c r="D621" s="86">
        <v>337075.7</v>
      </c>
      <c r="E621" s="86">
        <f>E627+E631+E637+E622</f>
        <v>402326.7</v>
      </c>
      <c r="F621" s="86">
        <f t="shared" ref="F621:G621" si="312">F627+F631+F637+F622</f>
        <v>402326.7</v>
      </c>
      <c r="G621" s="86">
        <f t="shared" si="312"/>
        <v>401430.65354000003</v>
      </c>
      <c r="H621" s="86">
        <f t="shared" si="291"/>
        <v>119.09213673367734</v>
      </c>
      <c r="I621" s="86">
        <f t="shared" si="292"/>
        <v>99.777283869054685</v>
      </c>
    </row>
    <row r="622" spans="1:9" ht="31.5">
      <c r="A622" s="94" t="s">
        <v>1222</v>
      </c>
      <c r="B622" s="95" t="s">
        <v>1221</v>
      </c>
      <c r="C622" s="96"/>
      <c r="D622" s="86"/>
      <c r="E622" s="93">
        <f>E623+E625</f>
        <v>65251</v>
      </c>
      <c r="F622" s="93">
        <f t="shared" ref="F622:G622" si="313">F623+F625</f>
        <v>65251</v>
      </c>
      <c r="G622" s="93">
        <f t="shared" si="313"/>
        <v>65251</v>
      </c>
      <c r="H622" s="93">
        <v>0</v>
      </c>
      <c r="I622" s="93">
        <f t="shared" si="292"/>
        <v>100</v>
      </c>
    </row>
    <row r="623" spans="1:9" ht="15.75">
      <c r="A623" s="94" t="s">
        <v>68</v>
      </c>
      <c r="B623" s="95" t="s">
        <v>1221</v>
      </c>
      <c r="C623" s="95">
        <v>300</v>
      </c>
      <c r="D623" s="86"/>
      <c r="E623" s="93">
        <f>E624</f>
        <v>55182.59</v>
      </c>
      <c r="F623" s="93">
        <f t="shared" ref="F623:G623" si="314">F624</f>
        <v>55182.59</v>
      </c>
      <c r="G623" s="93">
        <f t="shared" si="314"/>
        <v>55182.59</v>
      </c>
      <c r="H623" s="93">
        <v>0</v>
      </c>
      <c r="I623" s="93">
        <f t="shared" si="292"/>
        <v>100</v>
      </c>
    </row>
    <row r="624" spans="1:9" ht="14.25" customHeight="1">
      <c r="A624" s="94" t="s">
        <v>80</v>
      </c>
      <c r="B624" s="95" t="s">
        <v>1221</v>
      </c>
      <c r="C624" s="95">
        <v>320</v>
      </c>
      <c r="D624" s="86"/>
      <c r="E624" s="93">
        <f>КВСР!H1851</f>
        <v>55182.59</v>
      </c>
      <c r="F624" s="93">
        <f>КВСР!I1851</f>
        <v>55182.59</v>
      </c>
      <c r="G624" s="93">
        <f>КВСР!J1851</f>
        <v>55182.59</v>
      </c>
      <c r="H624" s="93">
        <v>0</v>
      </c>
      <c r="I624" s="93">
        <f t="shared" si="292"/>
        <v>100</v>
      </c>
    </row>
    <row r="625" spans="1:9" ht="14.25" customHeight="1">
      <c r="A625" s="94" t="s">
        <v>82</v>
      </c>
      <c r="B625" s="95" t="s">
        <v>1221</v>
      </c>
      <c r="C625" s="95">
        <v>600</v>
      </c>
      <c r="D625" s="86"/>
      <c r="E625" s="93">
        <f>E626</f>
        <v>10068.41</v>
      </c>
      <c r="F625" s="93">
        <f t="shared" ref="F625:G625" si="315">F626</f>
        <v>10068.41</v>
      </c>
      <c r="G625" s="93">
        <f t="shared" si="315"/>
        <v>10068.41</v>
      </c>
      <c r="H625" s="93">
        <v>0</v>
      </c>
      <c r="I625" s="93">
        <f t="shared" si="292"/>
        <v>100</v>
      </c>
    </row>
    <row r="626" spans="1:9" ht="15.75">
      <c r="A626" s="94" t="s">
        <v>84</v>
      </c>
      <c r="B626" s="95" t="s">
        <v>1221</v>
      </c>
      <c r="C626" s="95">
        <v>620</v>
      </c>
      <c r="D626" s="86"/>
      <c r="E626" s="93">
        <f>КВСР!H1853</f>
        <v>10068.41</v>
      </c>
      <c r="F626" s="93">
        <f>КВСР!I1853</f>
        <v>10068.41</v>
      </c>
      <c r="G626" s="93">
        <f>КВСР!J1853</f>
        <v>10068.41</v>
      </c>
      <c r="H626" s="93">
        <v>0</v>
      </c>
      <c r="I626" s="93">
        <f t="shared" si="292"/>
        <v>100</v>
      </c>
    </row>
    <row r="627" spans="1:9" ht="31.5">
      <c r="A627" s="92" t="s">
        <v>76</v>
      </c>
      <c r="B627" s="36" t="s">
        <v>777</v>
      </c>
      <c r="C627" s="36" t="s">
        <v>0</v>
      </c>
      <c r="D627" s="93">
        <v>30911</v>
      </c>
      <c r="E627" s="93">
        <f>E628</f>
        <v>30911.012000000002</v>
      </c>
      <c r="F627" s="93">
        <f t="shared" ref="F627:G627" si="316">F628</f>
        <v>30911.012000000002</v>
      </c>
      <c r="G627" s="93">
        <f t="shared" si="316"/>
        <v>30911.012000000002</v>
      </c>
      <c r="H627" s="93">
        <f t="shared" si="291"/>
        <v>100.00003882113164</v>
      </c>
      <c r="I627" s="93">
        <f t="shared" si="292"/>
        <v>100</v>
      </c>
    </row>
    <row r="628" spans="1:9" ht="31.5">
      <c r="A628" s="92" t="s">
        <v>82</v>
      </c>
      <c r="B628" s="36" t="s">
        <v>777</v>
      </c>
      <c r="C628" s="36" t="s">
        <v>83</v>
      </c>
      <c r="D628" s="93">
        <v>30911</v>
      </c>
      <c r="E628" s="93">
        <f>E629+E630</f>
        <v>30911.012000000002</v>
      </c>
      <c r="F628" s="93">
        <f t="shared" ref="F628:G628" si="317">F629+F630</f>
        <v>30911.012000000002</v>
      </c>
      <c r="G628" s="93">
        <f t="shared" si="317"/>
        <v>30911.012000000002</v>
      </c>
      <c r="H628" s="93">
        <f t="shared" si="291"/>
        <v>100.00003882113164</v>
      </c>
      <c r="I628" s="93">
        <f t="shared" si="292"/>
        <v>100</v>
      </c>
    </row>
    <row r="629" spans="1:9" ht="15.75">
      <c r="A629" s="92" t="s">
        <v>272</v>
      </c>
      <c r="B629" s="36" t="s">
        <v>777</v>
      </c>
      <c r="C629" s="36" t="s">
        <v>273</v>
      </c>
      <c r="D629" s="93">
        <v>778</v>
      </c>
      <c r="E629" s="93">
        <f>КВСР!H1856</f>
        <v>778</v>
      </c>
      <c r="F629" s="93">
        <f>КВСР!I1856</f>
        <v>778</v>
      </c>
      <c r="G629" s="93">
        <f>КВСР!J1856</f>
        <v>778</v>
      </c>
      <c r="H629" s="93">
        <f t="shared" si="291"/>
        <v>100</v>
      </c>
      <c r="I629" s="93">
        <f t="shared" si="292"/>
        <v>100</v>
      </c>
    </row>
    <row r="630" spans="1:9" ht="15.75">
      <c r="A630" s="92" t="s">
        <v>84</v>
      </c>
      <c r="B630" s="36" t="s">
        <v>777</v>
      </c>
      <c r="C630" s="36" t="s">
        <v>85</v>
      </c>
      <c r="D630" s="93">
        <v>30133</v>
      </c>
      <c r="E630" s="93">
        <f>КВСР!H1857</f>
        <v>30133.012000000002</v>
      </c>
      <c r="F630" s="93">
        <f>КВСР!I1857</f>
        <v>30133.012000000002</v>
      </c>
      <c r="G630" s="93">
        <f>КВСР!J1857</f>
        <v>30133.012000000002</v>
      </c>
      <c r="H630" s="93">
        <f t="shared" si="291"/>
        <v>100.00003982344938</v>
      </c>
      <c r="I630" s="93">
        <f t="shared" si="292"/>
        <v>100</v>
      </c>
    </row>
    <row r="631" spans="1:9" ht="15.75">
      <c r="A631" s="92" t="s">
        <v>455</v>
      </c>
      <c r="B631" s="36" t="s">
        <v>456</v>
      </c>
      <c r="C631" s="36" t="s">
        <v>0</v>
      </c>
      <c r="D631" s="93">
        <v>114445.7</v>
      </c>
      <c r="E631" s="93">
        <f>E632+E634</f>
        <v>114445.68799999999</v>
      </c>
      <c r="F631" s="93">
        <f t="shared" ref="F631:G631" si="318">F632+F634</f>
        <v>114445.68799999999</v>
      </c>
      <c r="G631" s="93">
        <f t="shared" si="318"/>
        <v>114445.644</v>
      </c>
      <c r="H631" s="93">
        <f t="shared" si="291"/>
        <v>99.999951068497992</v>
      </c>
      <c r="I631" s="93">
        <f t="shared" si="292"/>
        <v>99.999961553815822</v>
      </c>
    </row>
    <row r="632" spans="1:9" ht="15.75">
      <c r="A632" s="92" t="s">
        <v>68</v>
      </c>
      <c r="B632" s="36" t="s">
        <v>456</v>
      </c>
      <c r="C632" s="36" t="s">
        <v>69</v>
      </c>
      <c r="D632" s="93">
        <v>70685.7</v>
      </c>
      <c r="E632" s="93">
        <f>E633</f>
        <v>70685.687999999995</v>
      </c>
      <c r="F632" s="93">
        <f t="shared" ref="F632:G632" si="319">F633</f>
        <v>70685.687999999995</v>
      </c>
      <c r="G632" s="93">
        <f t="shared" si="319"/>
        <v>70685.644</v>
      </c>
      <c r="H632" s="93">
        <f t="shared" si="291"/>
        <v>99.999920776055134</v>
      </c>
      <c r="I632" s="93">
        <f t="shared" si="292"/>
        <v>99.999937752604183</v>
      </c>
    </row>
    <row r="633" spans="1:9" ht="31.5">
      <c r="A633" s="92" t="s">
        <v>80</v>
      </c>
      <c r="B633" s="36" t="s">
        <v>456</v>
      </c>
      <c r="C633" s="36" t="s">
        <v>81</v>
      </c>
      <c r="D633" s="93">
        <v>70685.7</v>
      </c>
      <c r="E633" s="93">
        <f>КВСР!H1860</f>
        <v>70685.687999999995</v>
      </c>
      <c r="F633" s="93">
        <f>КВСР!I1860</f>
        <v>70685.687999999995</v>
      </c>
      <c r="G633" s="93">
        <f>КВСР!J1860</f>
        <v>70685.644</v>
      </c>
      <c r="H633" s="93">
        <f t="shared" si="291"/>
        <v>99.999920776055134</v>
      </c>
      <c r="I633" s="93">
        <f t="shared" si="292"/>
        <v>99.999937752604183</v>
      </c>
    </row>
    <row r="634" spans="1:9" ht="31.5">
      <c r="A634" s="92" t="s">
        <v>82</v>
      </c>
      <c r="B634" s="36" t="s">
        <v>456</v>
      </c>
      <c r="C634" s="36" t="s">
        <v>83</v>
      </c>
      <c r="D634" s="93">
        <v>43760</v>
      </c>
      <c r="E634" s="93">
        <f>E635+E636</f>
        <v>43760</v>
      </c>
      <c r="F634" s="93">
        <f t="shared" ref="F634:G634" si="320">F635+F636</f>
        <v>43760</v>
      </c>
      <c r="G634" s="93">
        <f t="shared" si="320"/>
        <v>43760</v>
      </c>
      <c r="H634" s="93">
        <f t="shared" si="291"/>
        <v>100</v>
      </c>
      <c r="I634" s="93">
        <f t="shared" si="292"/>
        <v>100</v>
      </c>
    </row>
    <row r="635" spans="1:9" ht="15.75">
      <c r="A635" s="92" t="s">
        <v>272</v>
      </c>
      <c r="B635" s="36" t="s">
        <v>456</v>
      </c>
      <c r="C635" s="36" t="s">
        <v>273</v>
      </c>
      <c r="D635" s="93">
        <v>41760</v>
      </c>
      <c r="E635" s="93">
        <f>КВСР!H1073</f>
        <v>41729.196000000004</v>
      </c>
      <c r="F635" s="93">
        <f>КВСР!I1073</f>
        <v>41729.196000000004</v>
      </c>
      <c r="G635" s="93">
        <f>КВСР!J1073</f>
        <v>41729.196000000004</v>
      </c>
      <c r="H635" s="93">
        <f t="shared" si="291"/>
        <v>99.926235632183918</v>
      </c>
      <c r="I635" s="93">
        <f t="shared" si="292"/>
        <v>100</v>
      </c>
    </row>
    <row r="636" spans="1:9" ht="15.75">
      <c r="A636" s="92" t="s">
        <v>84</v>
      </c>
      <c r="B636" s="36" t="s">
        <v>456</v>
      </c>
      <c r="C636" s="36" t="s">
        <v>85</v>
      </c>
      <c r="D636" s="93">
        <v>2000</v>
      </c>
      <c r="E636" s="93">
        <f>КВСР!H1074</f>
        <v>2030.8040000000001</v>
      </c>
      <c r="F636" s="93">
        <f>КВСР!I1074</f>
        <v>2030.8040000000001</v>
      </c>
      <c r="G636" s="93">
        <f>КВСР!J1074</f>
        <v>2030.8040000000001</v>
      </c>
      <c r="H636" s="93">
        <f t="shared" si="291"/>
        <v>101.54020000000001</v>
      </c>
      <c r="I636" s="93">
        <f t="shared" si="292"/>
        <v>100</v>
      </c>
    </row>
    <row r="637" spans="1:9" ht="15.75">
      <c r="A637" s="92" t="s">
        <v>778</v>
      </c>
      <c r="B637" s="36" t="s">
        <v>779</v>
      </c>
      <c r="C637" s="36" t="s">
        <v>0</v>
      </c>
      <c r="D637" s="93">
        <v>191719</v>
      </c>
      <c r="E637" s="93">
        <f>E638</f>
        <v>191719</v>
      </c>
      <c r="F637" s="93">
        <f t="shared" ref="F637:G638" si="321">F638</f>
        <v>191719</v>
      </c>
      <c r="G637" s="93">
        <f t="shared" si="321"/>
        <v>190822.99754000001</v>
      </c>
      <c r="H637" s="93">
        <f t="shared" si="291"/>
        <v>99.532648063050615</v>
      </c>
      <c r="I637" s="93">
        <f t="shared" si="292"/>
        <v>99.532648063050615</v>
      </c>
    </row>
    <row r="638" spans="1:9" ht="15.75">
      <c r="A638" s="92" t="s">
        <v>26</v>
      </c>
      <c r="B638" s="36" t="s">
        <v>779</v>
      </c>
      <c r="C638" s="36" t="s">
        <v>27</v>
      </c>
      <c r="D638" s="93">
        <v>191719</v>
      </c>
      <c r="E638" s="93">
        <f>E639</f>
        <v>191719</v>
      </c>
      <c r="F638" s="93">
        <f t="shared" si="321"/>
        <v>191719</v>
      </c>
      <c r="G638" s="93">
        <f t="shared" si="321"/>
        <v>190822.99754000001</v>
      </c>
      <c r="H638" s="93">
        <f t="shared" si="291"/>
        <v>99.532648063050615</v>
      </c>
      <c r="I638" s="93">
        <f t="shared" si="292"/>
        <v>99.532648063050615</v>
      </c>
    </row>
    <row r="639" spans="1:9" ht="15.75">
      <c r="A639" s="92" t="s">
        <v>56</v>
      </c>
      <c r="B639" s="36" t="s">
        <v>779</v>
      </c>
      <c r="C639" s="36" t="s">
        <v>57</v>
      </c>
      <c r="D639" s="93">
        <v>191719</v>
      </c>
      <c r="E639" s="93">
        <f>КВСР!H1863</f>
        <v>191719</v>
      </c>
      <c r="F639" s="93">
        <f>КВСР!I1863</f>
        <v>191719</v>
      </c>
      <c r="G639" s="93">
        <f>КВСР!J1863</f>
        <v>190822.99754000001</v>
      </c>
      <c r="H639" s="93">
        <f t="shared" si="291"/>
        <v>99.532648063050615</v>
      </c>
      <c r="I639" s="93">
        <f t="shared" si="292"/>
        <v>99.532648063050615</v>
      </c>
    </row>
    <row r="640" spans="1:9" ht="15.75">
      <c r="A640" s="85" t="s">
        <v>0</v>
      </c>
      <c r="B640" s="87" t="s">
        <v>0</v>
      </c>
      <c r="C640" s="88" t="s">
        <v>0</v>
      </c>
      <c r="D640" s="86" t="s">
        <v>0</v>
      </c>
      <c r="E640" s="86"/>
      <c r="F640" s="86"/>
      <c r="G640" s="86"/>
      <c r="H640" s="86"/>
      <c r="I640" s="86"/>
    </row>
    <row r="641" spans="1:9" ht="15.75">
      <c r="A641" s="85" t="s">
        <v>794</v>
      </c>
      <c r="B641" s="88" t="s">
        <v>795</v>
      </c>
      <c r="C641" s="88" t="s">
        <v>0</v>
      </c>
      <c r="D641" s="86">
        <v>22466.2</v>
      </c>
      <c r="E641" s="86">
        <f>E642</f>
        <v>22466.2</v>
      </c>
      <c r="F641" s="86">
        <f t="shared" ref="F641:G643" si="322">F642</f>
        <v>22466.2</v>
      </c>
      <c r="G641" s="86">
        <f t="shared" si="322"/>
        <v>22466.2</v>
      </c>
      <c r="H641" s="86">
        <f t="shared" si="291"/>
        <v>100</v>
      </c>
      <c r="I641" s="86">
        <f t="shared" si="292"/>
        <v>100</v>
      </c>
    </row>
    <row r="642" spans="1:9" ht="31.5">
      <c r="A642" s="92" t="s">
        <v>76</v>
      </c>
      <c r="B642" s="36" t="s">
        <v>796</v>
      </c>
      <c r="C642" s="36" t="s">
        <v>0</v>
      </c>
      <c r="D642" s="93">
        <v>22466.2</v>
      </c>
      <c r="E642" s="93">
        <f>E643</f>
        <v>22466.2</v>
      </c>
      <c r="F642" s="93">
        <f t="shared" si="322"/>
        <v>22466.2</v>
      </c>
      <c r="G642" s="93">
        <f t="shared" si="322"/>
        <v>22466.2</v>
      </c>
      <c r="H642" s="93">
        <f t="shared" si="291"/>
        <v>100</v>
      </c>
      <c r="I642" s="93">
        <f t="shared" si="292"/>
        <v>100</v>
      </c>
    </row>
    <row r="643" spans="1:9" ht="31.5">
      <c r="A643" s="92" t="s">
        <v>82</v>
      </c>
      <c r="B643" s="36" t="s">
        <v>796</v>
      </c>
      <c r="C643" s="36" t="s">
        <v>83</v>
      </c>
      <c r="D643" s="93">
        <v>22466.2</v>
      </c>
      <c r="E643" s="93">
        <f>E644</f>
        <v>22466.2</v>
      </c>
      <c r="F643" s="93">
        <f t="shared" si="322"/>
        <v>22466.2</v>
      </c>
      <c r="G643" s="93">
        <f t="shared" si="322"/>
        <v>22466.2</v>
      </c>
      <c r="H643" s="93">
        <f t="shared" si="291"/>
        <v>100</v>
      </c>
      <c r="I643" s="93">
        <f t="shared" si="292"/>
        <v>100</v>
      </c>
    </row>
    <row r="644" spans="1:9" ht="15.75">
      <c r="A644" s="92" t="s">
        <v>272</v>
      </c>
      <c r="B644" s="36" t="s">
        <v>796</v>
      </c>
      <c r="C644" s="36" t="s">
        <v>273</v>
      </c>
      <c r="D644" s="93">
        <v>22466.2</v>
      </c>
      <c r="E644" s="93">
        <f>КВСР!H1904</f>
        <v>22466.2</v>
      </c>
      <c r="F644" s="93">
        <f>КВСР!I1904</f>
        <v>22466.2</v>
      </c>
      <c r="G644" s="93">
        <f>КВСР!J1904</f>
        <v>22466.2</v>
      </c>
      <c r="H644" s="93">
        <f t="shared" si="291"/>
        <v>100</v>
      </c>
      <c r="I644" s="93">
        <f t="shared" si="292"/>
        <v>100</v>
      </c>
    </row>
    <row r="645" spans="1:9" ht="15.75">
      <c r="A645" s="85" t="s">
        <v>0</v>
      </c>
      <c r="B645" s="87" t="s">
        <v>0</v>
      </c>
      <c r="C645" s="88" t="s">
        <v>0</v>
      </c>
      <c r="D645" s="86" t="s">
        <v>0</v>
      </c>
      <c r="E645" s="86"/>
      <c r="F645" s="86"/>
      <c r="G645" s="86"/>
      <c r="H645" s="86"/>
      <c r="I645" s="86"/>
    </row>
    <row r="646" spans="1:9" ht="31.5">
      <c r="A646" s="85" t="s">
        <v>797</v>
      </c>
      <c r="B646" s="88" t="s">
        <v>798</v>
      </c>
      <c r="C646" s="88" t="s">
        <v>0</v>
      </c>
      <c r="D646" s="86">
        <v>35569.5</v>
      </c>
      <c r="E646" s="86">
        <f>E647+E651+E655+E660</f>
        <v>35015.10845</v>
      </c>
      <c r="F646" s="86">
        <f t="shared" ref="F646:G646" si="323">F647+F651+F655+F660</f>
        <v>35015.097809999999</v>
      </c>
      <c r="G646" s="86">
        <f t="shared" si="323"/>
        <v>35015.097809999999</v>
      </c>
      <c r="H646" s="86">
        <f t="shared" si="291"/>
        <v>98.441355121663221</v>
      </c>
      <c r="I646" s="86">
        <f t="shared" si="292"/>
        <v>99.999969613117102</v>
      </c>
    </row>
    <row r="647" spans="1:9" ht="31.5">
      <c r="A647" s="92" t="s">
        <v>76</v>
      </c>
      <c r="B647" s="36" t="s">
        <v>799</v>
      </c>
      <c r="C647" s="36" t="s">
        <v>0</v>
      </c>
      <c r="D647" s="93">
        <v>20582.900000000001</v>
      </c>
      <c r="E647" s="93">
        <f>E648</f>
        <v>20028.55545</v>
      </c>
      <c r="F647" s="93">
        <f t="shared" ref="F647:G647" si="324">F648</f>
        <v>20028.55545</v>
      </c>
      <c r="G647" s="93">
        <f t="shared" si="324"/>
        <v>20028.55545</v>
      </c>
      <c r="H647" s="93">
        <f t="shared" si="291"/>
        <v>97.306771397616458</v>
      </c>
      <c r="I647" s="93">
        <f t="shared" si="292"/>
        <v>100</v>
      </c>
    </row>
    <row r="648" spans="1:9" ht="31.5">
      <c r="A648" s="92" t="s">
        <v>82</v>
      </c>
      <c r="B648" s="36" t="s">
        <v>799</v>
      </c>
      <c r="C648" s="36" t="s">
        <v>83</v>
      </c>
      <c r="D648" s="93">
        <v>20582.900000000001</v>
      </c>
      <c r="E648" s="93">
        <f>E649+E650</f>
        <v>20028.55545</v>
      </c>
      <c r="F648" s="93">
        <f t="shared" ref="F648:G648" si="325">F649+F650</f>
        <v>20028.55545</v>
      </c>
      <c r="G648" s="93">
        <f t="shared" si="325"/>
        <v>20028.55545</v>
      </c>
      <c r="H648" s="93">
        <f t="shared" ref="H648:H709" si="326">G648/D648*100</f>
        <v>97.306771397616458</v>
      </c>
      <c r="I648" s="93">
        <f t="shared" ref="I648:I710" si="327">G648/E648*100</f>
        <v>100</v>
      </c>
    </row>
    <row r="649" spans="1:9" ht="15.75">
      <c r="A649" s="92" t="s">
        <v>272</v>
      </c>
      <c r="B649" s="36" t="s">
        <v>799</v>
      </c>
      <c r="C649" s="36" t="s">
        <v>273</v>
      </c>
      <c r="D649" s="93">
        <v>20182.900000000001</v>
      </c>
      <c r="E649" s="93">
        <f>КВСР!H1908</f>
        <v>19628.55545</v>
      </c>
      <c r="F649" s="93">
        <f>КВСР!I1908</f>
        <v>19628.55545</v>
      </c>
      <c r="G649" s="93">
        <f>КВСР!J1908</f>
        <v>19628.55545</v>
      </c>
      <c r="H649" s="93">
        <f t="shared" si="326"/>
        <v>97.253394953153403</v>
      </c>
      <c r="I649" s="93">
        <f t="shared" si="327"/>
        <v>100</v>
      </c>
    </row>
    <row r="650" spans="1:9" ht="15.75">
      <c r="A650" s="92" t="s">
        <v>84</v>
      </c>
      <c r="B650" s="36" t="s">
        <v>799</v>
      </c>
      <c r="C650" s="36" t="s">
        <v>85</v>
      </c>
      <c r="D650" s="93">
        <v>400</v>
      </c>
      <c r="E650" s="93">
        <f>КВСР!H1909</f>
        <v>400</v>
      </c>
      <c r="F650" s="93">
        <f>КВСР!I1909</f>
        <v>400</v>
      </c>
      <c r="G650" s="93">
        <f>КВСР!J1909</f>
        <v>400</v>
      </c>
      <c r="H650" s="93">
        <f t="shared" si="326"/>
        <v>100</v>
      </c>
      <c r="I650" s="93">
        <f t="shared" si="327"/>
        <v>100</v>
      </c>
    </row>
    <row r="651" spans="1:9" ht="31.5">
      <c r="A651" s="92" t="s">
        <v>901</v>
      </c>
      <c r="B651" s="36" t="s">
        <v>902</v>
      </c>
      <c r="C651" s="36" t="s">
        <v>0</v>
      </c>
      <c r="D651" s="93">
        <v>520</v>
      </c>
      <c r="E651" s="93">
        <f>E652</f>
        <v>520</v>
      </c>
      <c r="F651" s="93">
        <f t="shared" ref="F651:G651" si="328">F652</f>
        <v>520</v>
      </c>
      <c r="G651" s="93">
        <f t="shared" si="328"/>
        <v>520</v>
      </c>
      <c r="H651" s="93">
        <f t="shared" si="326"/>
        <v>100</v>
      </c>
      <c r="I651" s="93">
        <f t="shared" si="327"/>
        <v>100</v>
      </c>
    </row>
    <row r="652" spans="1:9" ht="31.5">
      <c r="A652" s="92" t="s">
        <v>82</v>
      </c>
      <c r="B652" s="36" t="s">
        <v>902</v>
      </c>
      <c r="C652" s="36" t="s">
        <v>83</v>
      </c>
      <c r="D652" s="93">
        <v>520</v>
      </c>
      <c r="E652" s="93">
        <f>E653+E654</f>
        <v>520</v>
      </c>
      <c r="F652" s="93">
        <f t="shared" ref="F652:G652" si="329">F653+F654</f>
        <v>520</v>
      </c>
      <c r="G652" s="93">
        <f t="shared" si="329"/>
        <v>520</v>
      </c>
      <c r="H652" s="93">
        <f t="shared" si="326"/>
        <v>100</v>
      </c>
      <c r="I652" s="93">
        <f t="shared" si="327"/>
        <v>100</v>
      </c>
    </row>
    <row r="653" spans="1:9" ht="15.75">
      <c r="A653" s="92" t="s">
        <v>272</v>
      </c>
      <c r="B653" s="36" t="s">
        <v>902</v>
      </c>
      <c r="C653" s="36" t="s">
        <v>273</v>
      </c>
      <c r="D653" s="93">
        <v>520</v>
      </c>
      <c r="E653" s="93">
        <f>КВСР!H2177</f>
        <v>270</v>
      </c>
      <c r="F653" s="93">
        <f>КВСР!I2177</f>
        <v>270</v>
      </c>
      <c r="G653" s="93">
        <f>КВСР!J2177</f>
        <v>270</v>
      </c>
      <c r="H653" s="93">
        <f t="shared" si="326"/>
        <v>51.923076923076927</v>
      </c>
      <c r="I653" s="93">
        <f t="shared" si="327"/>
        <v>100</v>
      </c>
    </row>
    <row r="654" spans="1:9" ht="15.75">
      <c r="A654" s="92" t="s">
        <v>84</v>
      </c>
      <c r="B654" s="36" t="s">
        <v>902</v>
      </c>
      <c r="C654" s="36">
        <v>620</v>
      </c>
      <c r="D654" s="93"/>
      <c r="E654" s="93">
        <f>КВСР!H2178</f>
        <v>250</v>
      </c>
      <c r="F654" s="93">
        <f>КВСР!I2178</f>
        <v>250</v>
      </c>
      <c r="G654" s="93">
        <f>КВСР!J2178</f>
        <v>250</v>
      </c>
      <c r="H654" s="93">
        <v>0</v>
      </c>
      <c r="I654" s="93">
        <f t="shared" si="327"/>
        <v>100</v>
      </c>
    </row>
    <row r="655" spans="1:9" ht="94.5">
      <c r="A655" s="92" t="s">
        <v>1263</v>
      </c>
      <c r="B655" s="36" t="s">
        <v>874</v>
      </c>
      <c r="C655" s="36" t="s">
        <v>0</v>
      </c>
      <c r="D655" s="93">
        <v>10747.5</v>
      </c>
      <c r="E655" s="93">
        <f>E656+E658</f>
        <v>10747.453</v>
      </c>
      <c r="F655" s="93">
        <f t="shared" ref="F655:G655" si="330">F656+F658</f>
        <v>10747.442360000001</v>
      </c>
      <c r="G655" s="93">
        <f t="shared" si="330"/>
        <v>10747.442360000001</v>
      </c>
      <c r="H655" s="93">
        <f t="shared" si="326"/>
        <v>99.999463689230055</v>
      </c>
      <c r="I655" s="93">
        <f t="shared" si="327"/>
        <v>99.999900999799678</v>
      </c>
    </row>
    <row r="656" spans="1:9" ht="31.5">
      <c r="A656" s="92" t="s">
        <v>64</v>
      </c>
      <c r="B656" s="36" t="s">
        <v>874</v>
      </c>
      <c r="C656" s="36" t="s">
        <v>65</v>
      </c>
      <c r="D656" s="93">
        <v>156.9</v>
      </c>
      <c r="E656" s="93">
        <f>E657</f>
        <v>160.22300000000001</v>
      </c>
      <c r="F656" s="93">
        <f t="shared" ref="F656:G656" si="331">F657</f>
        <v>160.22291999999999</v>
      </c>
      <c r="G656" s="93">
        <f t="shared" si="331"/>
        <v>160.22291999999999</v>
      </c>
      <c r="H656" s="93">
        <f t="shared" si="326"/>
        <v>102.1178585086042</v>
      </c>
      <c r="I656" s="93">
        <f t="shared" si="327"/>
        <v>99.999950069590497</v>
      </c>
    </row>
    <row r="657" spans="1:9" ht="31.5">
      <c r="A657" s="92" t="s">
        <v>66</v>
      </c>
      <c r="B657" s="36" t="s">
        <v>874</v>
      </c>
      <c r="C657" s="36" t="s">
        <v>67</v>
      </c>
      <c r="D657" s="93">
        <v>156.9</v>
      </c>
      <c r="E657" s="93">
        <f>КВСР!H2103</f>
        <v>160.22300000000001</v>
      </c>
      <c r="F657" s="93">
        <f>КВСР!I2103</f>
        <v>160.22291999999999</v>
      </c>
      <c r="G657" s="93">
        <f>КВСР!J2103</f>
        <v>160.22291999999999</v>
      </c>
      <c r="H657" s="93">
        <f t="shared" si="326"/>
        <v>102.1178585086042</v>
      </c>
      <c r="I657" s="93">
        <f t="shared" si="327"/>
        <v>99.999950069590497</v>
      </c>
    </row>
    <row r="658" spans="1:9" ht="15.75">
      <c r="A658" s="92" t="s">
        <v>68</v>
      </c>
      <c r="B658" s="36" t="s">
        <v>874</v>
      </c>
      <c r="C658" s="36" t="s">
        <v>69</v>
      </c>
      <c r="D658" s="93">
        <v>10590.6</v>
      </c>
      <c r="E658" s="93">
        <f>E659</f>
        <v>10587.23</v>
      </c>
      <c r="F658" s="93">
        <f t="shared" ref="F658:G658" si="332">F659</f>
        <v>10587.219440000001</v>
      </c>
      <c r="G658" s="93">
        <f t="shared" si="332"/>
        <v>10587.219440000001</v>
      </c>
      <c r="H658" s="93">
        <f t="shared" si="326"/>
        <v>99.968079617774251</v>
      </c>
      <c r="I658" s="93">
        <f t="shared" si="327"/>
        <v>99.999900257196657</v>
      </c>
    </row>
    <row r="659" spans="1:9" ht="31.5">
      <c r="A659" s="92" t="s">
        <v>80</v>
      </c>
      <c r="B659" s="36" t="s">
        <v>874</v>
      </c>
      <c r="C659" s="36" t="s">
        <v>81</v>
      </c>
      <c r="D659" s="93">
        <v>10590.6</v>
      </c>
      <c r="E659" s="93">
        <f>КВСР!H2105</f>
        <v>10587.23</v>
      </c>
      <c r="F659" s="93">
        <f>КВСР!I2105</f>
        <v>10587.219440000001</v>
      </c>
      <c r="G659" s="93">
        <f>КВСР!J2105</f>
        <v>10587.219440000001</v>
      </c>
      <c r="H659" s="93">
        <f t="shared" si="326"/>
        <v>99.968079617774251</v>
      </c>
      <c r="I659" s="93">
        <f t="shared" si="327"/>
        <v>99.999900257196657</v>
      </c>
    </row>
    <row r="660" spans="1:9" ht="31.5">
      <c r="A660" s="92" t="s">
        <v>903</v>
      </c>
      <c r="B660" s="36" t="s">
        <v>904</v>
      </c>
      <c r="C660" s="36" t="s">
        <v>0</v>
      </c>
      <c r="D660" s="93">
        <v>3719.1</v>
      </c>
      <c r="E660" s="93">
        <f>E661</f>
        <v>3719.1</v>
      </c>
      <c r="F660" s="93">
        <f t="shared" ref="F660:G661" si="333">F661</f>
        <v>3719.1</v>
      </c>
      <c r="G660" s="93">
        <f t="shared" si="333"/>
        <v>3719.1</v>
      </c>
      <c r="H660" s="93">
        <f t="shared" si="326"/>
        <v>100</v>
      </c>
      <c r="I660" s="93">
        <f t="shared" si="327"/>
        <v>100</v>
      </c>
    </row>
    <row r="661" spans="1:9" ht="15.75">
      <c r="A661" s="92" t="s">
        <v>26</v>
      </c>
      <c r="B661" s="36" t="s">
        <v>904</v>
      </c>
      <c r="C661" s="36" t="s">
        <v>27</v>
      </c>
      <c r="D661" s="93">
        <v>3719.1</v>
      </c>
      <c r="E661" s="93">
        <f>E662</f>
        <v>3719.1</v>
      </c>
      <c r="F661" s="93">
        <f t="shared" si="333"/>
        <v>3719.1</v>
      </c>
      <c r="G661" s="93">
        <f t="shared" si="333"/>
        <v>3719.1</v>
      </c>
      <c r="H661" s="93">
        <f t="shared" si="326"/>
        <v>100</v>
      </c>
      <c r="I661" s="93">
        <f t="shared" si="327"/>
        <v>100</v>
      </c>
    </row>
    <row r="662" spans="1:9" ht="15.75">
      <c r="A662" s="92" t="s">
        <v>28</v>
      </c>
      <c r="B662" s="36" t="s">
        <v>904</v>
      </c>
      <c r="C662" s="36" t="s">
        <v>29</v>
      </c>
      <c r="D662" s="93">
        <v>3719.1</v>
      </c>
      <c r="E662" s="93">
        <f>КВСР!H2181</f>
        <v>3719.1</v>
      </c>
      <c r="F662" s="93">
        <f>КВСР!I2181</f>
        <v>3719.1</v>
      </c>
      <c r="G662" s="93">
        <f>КВСР!J2181</f>
        <v>3719.1</v>
      </c>
      <c r="H662" s="93">
        <f t="shared" si="326"/>
        <v>100</v>
      </c>
      <c r="I662" s="93">
        <f t="shared" si="327"/>
        <v>100</v>
      </c>
    </row>
    <row r="663" spans="1:9" ht="15.75">
      <c r="A663" s="85" t="s">
        <v>0</v>
      </c>
      <c r="B663" s="87" t="s">
        <v>0</v>
      </c>
      <c r="C663" s="88" t="s">
        <v>0</v>
      </c>
      <c r="D663" s="86" t="s">
        <v>0</v>
      </c>
      <c r="E663" s="86"/>
      <c r="F663" s="86"/>
      <c r="G663" s="86"/>
      <c r="H663" s="86"/>
      <c r="I663" s="86"/>
    </row>
    <row r="664" spans="1:9" ht="47.25">
      <c r="A664" s="85" t="s">
        <v>905</v>
      </c>
      <c r="B664" s="88" t="s">
        <v>906</v>
      </c>
      <c r="C664" s="88" t="s">
        <v>0</v>
      </c>
      <c r="D664" s="86">
        <v>2234.5</v>
      </c>
      <c r="E664" s="86">
        <f>E665+E668+E671</f>
        <v>2203.3850000000002</v>
      </c>
      <c r="F664" s="86">
        <f t="shared" ref="F664:G664" si="334">F665+F668+F671</f>
        <v>2198.46</v>
      </c>
      <c r="G664" s="86">
        <f t="shared" si="334"/>
        <v>2198.46</v>
      </c>
      <c r="H664" s="86">
        <f t="shared" si="326"/>
        <v>98.387111210561656</v>
      </c>
      <c r="I664" s="86">
        <f t="shared" si="327"/>
        <v>99.776480279206766</v>
      </c>
    </row>
    <row r="665" spans="1:9" ht="15.75">
      <c r="A665" s="92" t="s">
        <v>944</v>
      </c>
      <c r="B665" s="36" t="s">
        <v>945</v>
      </c>
      <c r="C665" s="36" t="s">
        <v>0</v>
      </c>
      <c r="D665" s="93">
        <v>126</v>
      </c>
      <c r="E665" s="93">
        <f>E666</f>
        <v>126</v>
      </c>
      <c r="F665" s="93">
        <f t="shared" ref="F665:G666" si="335">F666</f>
        <v>126</v>
      </c>
      <c r="G665" s="93">
        <f t="shared" si="335"/>
        <v>126</v>
      </c>
      <c r="H665" s="93">
        <f t="shared" si="326"/>
        <v>100</v>
      </c>
      <c r="I665" s="93">
        <f t="shared" si="327"/>
        <v>100</v>
      </c>
    </row>
    <row r="666" spans="1:9" ht="31.5">
      <c r="A666" s="92" t="s">
        <v>82</v>
      </c>
      <c r="B666" s="36" t="s">
        <v>945</v>
      </c>
      <c r="C666" s="36" t="s">
        <v>83</v>
      </c>
      <c r="D666" s="93">
        <v>126</v>
      </c>
      <c r="E666" s="93">
        <f>E667</f>
        <v>126</v>
      </c>
      <c r="F666" s="93">
        <f t="shared" si="335"/>
        <v>126</v>
      </c>
      <c r="G666" s="93">
        <f t="shared" si="335"/>
        <v>126</v>
      </c>
      <c r="H666" s="93">
        <f t="shared" si="326"/>
        <v>100</v>
      </c>
      <c r="I666" s="93">
        <f t="shared" si="327"/>
        <v>100</v>
      </c>
    </row>
    <row r="667" spans="1:9" ht="15.75">
      <c r="A667" s="92" t="s">
        <v>84</v>
      </c>
      <c r="B667" s="36" t="s">
        <v>945</v>
      </c>
      <c r="C667" s="36" t="s">
        <v>85</v>
      </c>
      <c r="D667" s="93">
        <v>126</v>
      </c>
      <c r="E667" s="93">
        <f>КВСР!H2339</f>
        <v>126</v>
      </c>
      <c r="F667" s="93">
        <f>КВСР!I2339</f>
        <v>126</v>
      </c>
      <c r="G667" s="93">
        <f>КВСР!J2339</f>
        <v>126</v>
      </c>
      <c r="H667" s="93">
        <f t="shared" si="326"/>
        <v>100</v>
      </c>
      <c r="I667" s="93">
        <f t="shared" si="327"/>
        <v>100</v>
      </c>
    </row>
    <row r="668" spans="1:9" ht="31.5">
      <c r="A668" s="92" t="s">
        <v>790</v>
      </c>
      <c r="B668" s="36" t="s">
        <v>907</v>
      </c>
      <c r="C668" s="36" t="s">
        <v>0</v>
      </c>
      <c r="D668" s="93">
        <v>109.1</v>
      </c>
      <c r="E668" s="93">
        <f>E669</f>
        <v>77.984999999999999</v>
      </c>
      <c r="F668" s="93">
        <f t="shared" ref="F668:G669" si="336">F669</f>
        <v>73.06</v>
      </c>
      <c r="G668" s="93">
        <f t="shared" si="336"/>
        <v>73.06</v>
      </c>
      <c r="H668" s="93">
        <f t="shared" si="326"/>
        <v>66.966086159486721</v>
      </c>
      <c r="I668" s="93">
        <f t="shared" si="327"/>
        <v>93.684682951849723</v>
      </c>
    </row>
    <row r="669" spans="1:9" ht="31.5">
      <c r="A669" s="92" t="s">
        <v>64</v>
      </c>
      <c r="B669" s="36" t="s">
        <v>907</v>
      </c>
      <c r="C669" s="36" t="s">
        <v>65</v>
      </c>
      <c r="D669" s="93">
        <v>109.1</v>
      </c>
      <c r="E669" s="93">
        <f>E670</f>
        <v>77.984999999999999</v>
      </c>
      <c r="F669" s="93">
        <f t="shared" si="336"/>
        <v>73.06</v>
      </c>
      <c r="G669" s="93">
        <f t="shared" si="336"/>
        <v>73.06</v>
      </c>
      <c r="H669" s="93">
        <f t="shared" si="326"/>
        <v>66.966086159486721</v>
      </c>
      <c r="I669" s="93">
        <f t="shared" si="327"/>
        <v>93.684682951849723</v>
      </c>
    </row>
    <row r="670" spans="1:9" ht="31.5">
      <c r="A670" s="92" t="s">
        <v>66</v>
      </c>
      <c r="B670" s="36" t="s">
        <v>907</v>
      </c>
      <c r="C670" s="36" t="s">
        <v>67</v>
      </c>
      <c r="D670" s="93">
        <v>109.1</v>
      </c>
      <c r="E670" s="93">
        <f>КВСР!H2185</f>
        <v>77.984999999999999</v>
      </c>
      <c r="F670" s="93">
        <f>КВСР!I2185</f>
        <v>73.06</v>
      </c>
      <c r="G670" s="93">
        <f>КВСР!J2185</f>
        <v>73.06</v>
      </c>
      <c r="H670" s="93">
        <f t="shared" si="326"/>
        <v>66.966086159486721</v>
      </c>
      <c r="I670" s="93">
        <f t="shared" si="327"/>
        <v>93.684682951849723</v>
      </c>
    </row>
    <row r="671" spans="1:9" ht="31.5">
      <c r="A671" s="92" t="s">
        <v>901</v>
      </c>
      <c r="B671" s="36" t="s">
        <v>908</v>
      </c>
      <c r="C671" s="36" t="s">
        <v>0</v>
      </c>
      <c r="D671" s="93">
        <v>1999.4</v>
      </c>
      <c r="E671" s="93">
        <f>E672</f>
        <v>1999.4</v>
      </c>
      <c r="F671" s="93">
        <f t="shared" ref="F671:G671" si="337">F672</f>
        <v>1999.4</v>
      </c>
      <c r="G671" s="93">
        <f t="shared" si="337"/>
        <v>1999.4</v>
      </c>
      <c r="H671" s="93">
        <f t="shared" si="326"/>
        <v>100</v>
      </c>
      <c r="I671" s="93">
        <f t="shared" si="327"/>
        <v>100</v>
      </c>
    </row>
    <row r="672" spans="1:9" ht="31.5">
      <c r="A672" s="92" t="s">
        <v>82</v>
      </c>
      <c r="B672" s="36" t="s">
        <v>908</v>
      </c>
      <c r="C672" s="36" t="s">
        <v>83</v>
      </c>
      <c r="D672" s="93">
        <v>1999.4</v>
      </c>
      <c r="E672" s="93">
        <f>E673+E674</f>
        <v>1999.4</v>
      </c>
      <c r="F672" s="93">
        <f t="shared" ref="F672:G672" si="338">F673+F674</f>
        <v>1999.4</v>
      </c>
      <c r="G672" s="93">
        <f t="shared" si="338"/>
        <v>1999.4</v>
      </c>
      <c r="H672" s="93">
        <f t="shared" si="326"/>
        <v>100</v>
      </c>
      <c r="I672" s="93">
        <f t="shared" si="327"/>
        <v>100</v>
      </c>
    </row>
    <row r="673" spans="1:9" ht="15.75">
      <c r="A673" s="92" t="s">
        <v>272</v>
      </c>
      <c r="B673" s="36" t="s">
        <v>908</v>
      </c>
      <c r="C673" s="36" t="s">
        <v>273</v>
      </c>
      <c r="D673" s="93">
        <v>1999.4</v>
      </c>
      <c r="E673" s="93">
        <f>КВСР!H2188</f>
        <v>920</v>
      </c>
      <c r="F673" s="93">
        <f>КВСР!I2188</f>
        <v>920</v>
      </c>
      <c r="G673" s="93">
        <f>КВСР!J2188</f>
        <v>920</v>
      </c>
      <c r="H673" s="93">
        <f t="shared" si="326"/>
        <v>46.013804141242368</v>
      </c>
      <c r="I673" s="93">
        <f t="shared" si="327"/>
        <v>100</v>
      </c>
    </row>
    <row r="674" spans="1:9" ht="15.75">
      <c r="A674" s="92" t="s">
        <v>84</v>
      </c>
      <c r="B674" s="36" t="s">
        <v>908</v>
      </c>
      <c r="C674" s="36">
        <v>620</v>
      </c>
      <c r="D674" s="93"/>
      <c r="E674" s="93">
        <f>КВСР!H2189</f>
        <v>1079.4000000000001</v>
      </c>
      <c r="F674" s="93">
        <f>КВСР!I2189</f>
        <v>1079.4000000000001</v>
      </c>
      <c r="G674" s="93">
        <f>КВСР!J2189</f>
        <v>1079.4000000000001</v>
      </c>
      <c r="H674" s="93">
        <v>0</v>
      </c>
      <c r="I674" s="93">
        <f t="shared" si="327"/>
        <v>100</v>
      </c>
    </row>
    <row r="675" spans="1:9" ht="15.75">
      <c r="A675" s="85" t="s">
        <v>0</v>
      </c>
      <c r="B675" s="87" t="s">
        <v>0</v>
      </c>
      <c r="C675" s="88" t="s">
        <v>0</v>
      </c>
      <c r="D675" s="86" t="s">
        <v>0</v>
      </c>
      <c r="E675" s="86"/>
      <c r="F675" s="86"/>
      <c r="G675" s="86"/>
      <c r="H675" s="86"/>
      <c r="I675" s="86"/>
    </row>
    <row r="676" spans="1:9" ht="15.75">
      <c r="A676" s="85" t="s">
        <v>302</v>
      </c>
      <c r="B676" s="88" t="s">
        <v>303</v>
      </c>
      <c r="C676" s="88" t="s">
        <v>0</v>
      </c>
      <c r="D676" s="86">
        <v>8866.7999999999993</v>
      </c>
      <c r="E676" s="86">
        <f>E677+E685+E691+E694+E697+E700+E703</f>
        <v>21131.1</v>
      </c>
      <c r="F676" s="86">
        <f t="shared" ref="F676:G676" si="339">F677+F685+F691+F694+F697+F700+F703</f>
        <v>21131.1</v>
      </c>
      <c r="G676" s="86">
        <f t="shared" si="339"/>
        <v>20967.727889999998</v>
      </c>
      <c r="H676" s="86">
        <f t="shared" si="326"/>
        <v>236.47457808905128</v>
      </c>
      <c r="I676" s="86">
        <f t="shared" si="327"/>
        <v>99.226864148103971</v>
      </c>
    </row>
    <row r="677" spans="1:9" ht="31.5">
      <c r="A677" s="94" t="s">
        <v>1146</v>
      </c>
      <c r="B677" s="95" t="s">
        <v>1145</v>
      </c>
      <c r="C677" s="88"/>
      <c r="D677" s="86"/>
      <c r="E677" s="93">
        <f>E682+E678+E680</f>
        <v>12264.3</v>
      </c>
      <c r="F677" s="93">
        <f t="shared" ref="F677:G677" si="340">F682+F678+F680</f>
        <v>12264.3</v>
      </c>
      <c r="G677" s="93">
        <f t="shared" si="340"/>
        <v>12238.483619999999</v>
      </c>
      <c r="H677" s="93">
        <v>0</v>
      </c>
      <c r="I677" s="93">
        <f t="shared" si="327"/>
        <v>99.78949976761821</v>
      </c>
    </row>
    <row r="678" spans="1:9" ht="31.5">
      <c r="A678" s="92" t="s">
        <v>64</v>
      </c>
      <c r="B678" s="95" t="s">
        <v>1145</v>
      </c>
      <c r="C678" s="36">
        <v>200</v>
      </c>
      <c r="D678" s="86"/>
      <c r="E678" s="93">
        <f>E679</f>
        <v>3000</v>
      </c>
      <c r="F678" s="93">
        <f t="shared" ref="F678:G678" si="341">F679</f>
        <v>3000</v>
      </c>
      <c r="G678" s="93">
        <f t="shared" si="341"/>
        <v>2974.1836199999998</v>
      </c>
      <c r="H678" s="93">
        <v>0</v>
      </c>
      <c r="I678" s="93">
        <f t="shared" si="327"/>
        <v>99.139454000000001</v>
      </c>
    </row>
    <row r="679" spans="1:9" ht="31.5">
      <c r="A679" s="92" t="s">
        <v>66</v>
      </c>
      <c r="B679" s="95" t="s">
        <v>1145</v>
      </c>
      <c r="C679" s="36">
        <v>240</v>
      </c>
      <c r="D679" s="86"/>
      <c r="E679" s="93">
        <f>КВСР!H544+КВСР!H1795</f>
        <v>3000</v>
      </c>
      <c r="F679" s="93">
        <f>КВСР!I544+КВСР!I1795</f>
        <v>3000</v>
      </c>
      <c r="G679" s="93">
        <f>КВСР!J544+КВСР!J1795</f>
        <v>2974.1836199999998</v>
      </c>
      <c r="H679" s="93">
        <v>0</v>
      </c>
      <c r="I679" s="93">
        <f t="shared" si="327"/>
        <v>99.139454000000001</v>
      </c>
    </row>
    <row r="680" spans="1:9" ht="15.75">
      <c r="A680" s="92" t="s">
        <v>26</v>
      </c>
      <c r="B680" s="95" t="s">
        <v>1145</v>
      </c>
      <c r="C680" s="36">
        <v>500</v>
      </c>
      <c r="D680" s="86"/>
      <c r="E680" s="93">
        <f>E681</f>
        <v>3000</v>
      </c>
      <c r="F680" s="93">
        <f t="shared" ref="F680:G680" si="342">F681</f>
        <v>3000</v>
      </c>
      <c r="G680" s="93">
        <f t="shared" si="342"/>
        <v>3000</v>
      </c>
      <c r="H680" s="93">
        <v>0</v>
      </c>
      <c r="I680" s="93">
        <f t="shared" si="327"/>
        <v>100</v>
      </c>
    </row>
    <row r="681" spans="1:9" ht="15.75">
      <c r="A681" s="92" t="s">
        <v>202</v>
      </c>
      <c r="B681" s="95" t="s">
        <v>1145</v>
      </c>
      <c r="C681" s="36">
        <v>520</v>
      </c>
      <c r="D681" s="86"/>
      <c r="E681" s="93">
        <f>КВСР!H833+КВСР!H1620+КВСР!H2343</f>
        <v>3000</v>
      </c>
      <c r="F681" s="93">
        <f>КВСР!I833+КВСР!I1620+КВСР!I2343</f>
        <v>3000</v>
      </c>
      <c r="G681" s="93">
        <f>КВСР!J833+КВСР!J1620+КВСР!J2343</f>
        <v>3000</v>
      </c>
      <c r="H681" s="93">
        <v>0</v>
      </c>
      <c r="I681" s="93">
        <f t="shared" si="327"/>
        <v>100</v>
      </c>
    </row>
    <row r="682" spans="1:9" ht="31.5">
      <c r="A682" s="94" t="s">
        <v>82</v>
      </c>
      <c r="B682" s="95" t="s">
        <v>1145</v>
      </c>
      <c r="C682" s="36">
        <v>600</v>
      </c>
      <c r="D682" s="86"/>
      <c r="E682" s="93">
        <f>E684+E683</f>
        <v>6264.3</v>
      </c>
      <c r="F682" s="93">
        <f t="shared" ref="F682:G682" si="343">F684+F683</f>
        <v>6264.3</v>
      </c>
      <c r="G682" s="93">
        <f t="shared" si="343"/>
        <v>6264.3</v>
      </c>
      <c r="H682" s="93">
        <v>0</v>
      </c>
      <c r="I682" s="93">
        <f t="shared" si="327"/>
        <v>100</v>
      </c>
    </row>
    <row r="683" spans="1:9" ht="15.75">
      <c r="A683" s="92" t="s">
        <v>272</v>
      </c>
      <c r="B683" s="95" t="s">
        <v>1145</v>
      </c>
      <c r="C683" s="36">
        <v>610</v>
      </c>
      <c r="D683" s="86"/>
      <c r="E683" s="93">
        <f>КВСР!H835+КВСР!H1913</f>
        <v>4664.3</v>
      </c>
      <c r="F683" s="93">
        <f>КВСР!I835+КВСР!I1913</f>
        <v>4664.3</v>
      </c>
      <c r="G683" s="93">
        <f>КВСР!J835+КВСР!J1913</f>
        <v>4664.3</v>
      </c>
      <c r="H683" s="93">
        <v>0</v>
      </c>
      <c r="I683" s="93">
        <f t="shared" si="327"/>
        <v>100</v>
      </c>
    </row>
    <row r="684" spans="1:9" ht="15.75">
      <c r="A684" s="94" t="s">
        <v>84</v>
      </c>
      <c r="B684" s="95" t="s">
        <v>1145</v>
      </c>
      <c r="C684" s="36">
        <v>620</v>
      </c>
      <c r="D684" s="86"/>
      <c r="E684" s="93">
        <f>КВСР!H910+КВСР!H2345</f>
        <v>1600</v>
      </c>
      <c r="F684" s="93">
        <f>КВСР!I910+КВСР!I2345</f>
        <v>1600</v>
      </c>
      <c r="G684" s="93">
        <f>КВСР!J910+КВСР!J2345</f>
        <v>1600</v>
      </c>
      <c r="H684" s="93">
        <v>0</v>
      </c>
      <c r="I684" s="93">
        <f t="shared" si="327"/>
        <v>100</v>
      </c>
    </row>
    <row r="685" spans="1:9" ht="31.5">
      <c r="A685" s="92" t="s">
        <v>76</v>
      </c>
      <c r="B685" s="36" t="s">
        <v>765</v>
      </c>
      <c r="C685" s="36" t="s">
        <v>0</v>
      </c>
      <c r="D685" s="93">
        <v>4233.3999999999996</v>
      </c>
      <c r="E685" s="93">
        <f>E686+E688</f>
        <v>0</v>
      </c>
      <c r="F685" s="93">
        <f t="shared" ref="F685:G685" si="344">F686+F688</f>
        <v>0</v>
      </c>
      <c r="G685" s="93">
        <f t="shared" si="344"/>
        <v>0</v>
      </c>
      <c r="H685" s="93">
        <f t="shared" si="326"/>
        <v>0</v>
      </c>
      <c r="I685" s="93">
        <v>0</v>
      </c>
    </row>
    <row r="686" spans="1:9" ht="31.5">
      <c r="A686" s="92" t="s">
        <v>64</v>
      </c>
      <c r="B686" s="36" t="s">
        <v>765</v>
      </c>
      <c r="C686" s="36" t="s">
        <v>65</v>
      </c>
      <c r="D686" s="93">
        <v>1981</v>
      </c>
      <c r="E686" s="93">
        <f>E687</f>
        <v>0</v>
      </c>
      <c r="F686" s="93">
        <f t="shared" ref="F686:G686" si="345">F687</f>
        <v>0</v>
      </c>
      <c r="G686" s="93">
        <f t="shared" si="345"/>
        <v>0</v>
      </c>
      <c r="H686" s="93">
        <f t="shared" si="326"/>
        <v>0</v>
      </c>
      <c r="I686" s="93">
        <v>0</v>
      </c>
    </row>
    <row r="687" spans="1:9" ht="31.5">
      <c r="A687" s="92" t="s">
        <v>66</v>
      </c>
      <c r="B687" s="36" t="s">
        <v>765</v>
      </c>
      <c r="C687" s="36" t="s">
        <v>67</v>
      </c>
      <c r="D687" s="93">
        <v>1981</v>
      </c>
      <c r="E687" s="93">
        <v>0</v>
      </c>
      <c r="F687" s="93">
        <v>0</v>
      </c>
      <c r="G687" s="93">
        <v>0</v>
      </c>
      <c r="H687" s="93">
        <f t="shared" si="326"/>
        <v>0</v>
      </c>
      <c r="I687" s="93">
        <v>0</v>
      </c>
    </row>
    <row r="688" spans="1:9" ht="31.5">
      <c r="A688" s="92" t="s">
        <v>82</v>
      </c>
      <c r="B688" s="36" t="s">
        <v>765</v>
      </c>
      <c r="C688" s="36" t="s">
        <v>83</v>
      </c>
      <c r="D688" s="93">
        <v>2252.4</v>
      </c>
      <c r="E688" s="93">
        <f>E689</f>
        <v>0</v>
      </c>
      <c r="F688" s="93">
        <f t="shared" ref="F688:G689" si="346">F689</f>
        <v>0</v>
      </c>
      <c r="G688" s="93">
        <f t="shared" si="346"/>
        <v>0</v>
      </c>
      <c r="H688" s="93">
        <f t="shared" si="326"/>
        <v>0</v>
      </c>
      <c r="I688" s="93">
        <v>0</v>
      </c>
    </row>
    <row r="689" spans="1:9" ht="15.75">
      <c r="A689" s="92" t="s">
        <v>272</v>
      </c>
      <c r="B689" s="36" t="s">
        <v>765</v>
      </c>
      <c r="C689" s="36" t="s">
        <v>273</v>
      </c>
      <c r="D689" s="93">
        <v>1107</v>
      </c>
      <c r="E689" s="93">
        <f>E690</f>
        <v>0</v>
      </c>
      <c r="F689" s="93">
        <f t="shared" si="346"/>
        <v>0</v>
      </c>
      <c r="G689" s="93">
        <f t="shared" si="346"/>
        <v>0</v>
      </c>
      <c r="H689" s="93">
        <f t="shared" si="326"/>
        <v>0</v>
      </c>
      <c r="I689" s="93">
        <v>0</v>
      </c>
    </row>
    <row r="690" spans="1:9" ht="15.75">
      <c r="A690" s="92" t="s">
        <v>84</v>
      </c>
      <c r="B690" s="36" t="s">
        <v>765</v>
      </c>
      <c r="C690" s="36" t="s">
        <v>85</v>
      </c>
      <c r="D690" s="93">
        <v>1145.4000000000001</v>
      </c>
      <c r="E690" s="93">
        <v>0</v>
      </c>
      <c r="F690" s="93">
        <v>0</v>
      </c>
      <c r="G690" s="93">
        <v>0</v>
      </c>
      <c r="H690" s="93">
        <f t="shared" si="326"/>
        <v>0</v>
      </c>
      <c r="I690" s="93">
        <v>0</v>
      </c>
    </row>
    <row r="691" spans="1:9" ht="15.75">
      <c r="A691" s="92" t="s">
        <v>304</v>
      </c>
      <c r="B691" s="36" t="s">
        <v>305</v>
      </c>
      <c r="C691" s="36" t="s">
        <v>0</v>
      </c>
      <c r="D691" s="93">
        <v>1000</v>
      </c>
      <c r="E691" s="93">
        <f>E692</f>
        <v>0</v>
      </c>
      <c r="F691" s="93">
        <f t="shared" ref="F691:G692" si="347">F692</f>
        <v>0</v>
      </c>
      <c r="G691" s="93">
        <f t="shared" si="347"/>
        <v>0</v>
      </c>
      <c r="H691" s="93">
        <f t="shared" si="326"/>
        <v>0</v>
      </c>
      <c r="I691" s="93">
        <v>0</v>
      </c>
    </row>
    <row r="692" spans="1:9" ht="31.5">
      <c r="A692" s="92" t="s">
        <v>82</v>
      </c>
      <c r="B692" s="36" t="s">
        <v>305</v>
      </c>
      <c r="C692" s="36" t="s">
        <v>83</v>
      </c>
      <c r="D692" s="93">
        <v>1000</v>
      </c>
      <c r="E692" s="93">
        <f>E693</f>
        <v>0</v>
      </c>
      <c r="F692" s="93">
        <f t="shared" si="347"/>
        <v>0</v>
      </c>
      <c r="G692" s="93">
        <f t="shared" si="347"/>
        <v>0</v>
      </c>
      <c r="H692" s="93">
        <f t="shared" si="326"/>
        <v>0</v>
      </c>
      <c r="I692" s="93">
        <v>0</v>
      </c>
    </row>
    <row r="693" spans="1:9" ht="15.75">
      <c r="A693" s="92" t="s">
        <v>272</v>
      </c>
      <c r="B693" s="36" t="s">
        <v>305</v>
      </c>
      <c r="C693" s="36" t="s">
        <v>273</v>
      </c>
      <c r="D693" s="93">
        <v>1000</v>
      </c>
      <c r="E693" s="93">
        <v>0</v>
      </c>
      <c r="F693" s="93">
        <v>0</v>
      </c>
      <c r="G693" s="93">
        <v>0</v>
      </c>
      <c r="H693" s="93">
        <f t="shared" si="326"/>
        <v>0</v>
      </c>
      <c r="I693" s="93">
        <v>0</v>
      </c>
    </row>
    <row r="694" spans="1:9" ht="15.75">
      <c r="A694" s="92" t="s">
        <v>1084</v>
      </c>
      <c r="B694" s="36" t="s">
        <v>1085</v>
      </c>
      <c r="C694" s="36" t="s">
        <v>0</v>
      </c>
      <c r="D694" s="93">
        <v>956</v>
      </c>
      <c r="E694" s="93">
        <f>E695</f>
        <v>0</v>
      </c>
      <c r="F694" s="93">
        <f t="shared" ref="F694:G695" si="348">F695</f>
        <v>0</v>
      </c>
      <c r="G694" s="93">
        <f t="shared" si="348"/>
        <v>0</v>
      </c>
      <c r="H694" s="93">
        <f t="shared" si="326"/>
        <v>0</v>
      </c>
      <c r="I694" s="93">
        <v>0</v>
      </c>
    </row>
    <row r="695" spans="1:9" ht="31.5">
      <c r="A695" s="92" t="s">
        <v>64</v>
      </c>
      <c r="B695" s="36" t="s">
        <v>1085</v>
      </c>
      <c r="C695" s="36" t="s">
        <v>65</v>
      </c>
      <c r="D695" s="93">
        <v>956</v>
      </c>
      <c r="E695" s="93">
        <f>E696</f>
        <v>0</v>
      </c>
      <c r="F695" s="93">
        <f t="shared" si="348"/>
        <v>0</v>
      </c>
      <c r="G695" s="93">
        <f t="shared" si="348"/>
        <v>0</v>
      </c>
      <c r="H695" s="93">
        <f t="shared" si="326"/>
        <v>0</v>
      </c>
      <c r="I695" s="93">
        <v>0</v>
      </c>
    </row>
    <row r="696" spans="1:9" ht="31.5">
      <c r="A696" s="92" t="s">
        <v>66</v>
      </c>
      <c r="B696" s="36" t="s">
        <v>1085</v>
      </c>
      <c r="C696" s="36" t="s">
        <v>67</v>
      </c>
      <c r="D696" s="93">
        <v>956</v>
      </c>
      <c r="E696" s="93">
        <v>0</v>
      </c>
      <c r="F696" s="93">
        <v>0</v>
      </c>
      <c r="G696" s="93">
        <v>0</v>
      </c>
      <c r="H696" s="93">
        <f t="shared" si="326"/>
        <v>0</v>
      </c>
      <c r="I696" s="93">
        <v>0</v>
      </c>
    </row>
    <row r="697" spans="1:9" ht="31.5">
      <c r="A697" s="92" t="s">
        <v>901</v>
      </c>
      <c r="B697" s="36" t="s">
        <v>909</v>
      </c>
      <c r="C697" s="36" t="s">
        <v>0</v>
      </c>
      <c r="D697" s="93">
        <v>100</v>
      </c>
      <c r="E697" s="93">
        <f>E698</f>
        <v>0</v>
      </c>
      <c r="F697" s="93">
        <f t="shared" ref="F697:G698" si="349">F698</f>
        <v>0</v>
      </c>
      <c r="G697" s="93">
        <f t="shared" si="349"/>
        <v>0</v>
      </c>
      <c r="H697" s="93">
        <f t="shared" si="326"/>
        <v>0</v>
      </c>
      <c r="I697" s="93">
        <v>0</v>
      </c>
    </row>
    <row r="698" spans="1:9" ht="31.5">
      <c r="A698" s="92" t="s">
        <v>82</v>
      </c>
      <c r="B698" s="36" t="s">
        <v>909</v>
      </c>
      <c r="C698" s="36" t="s">
        <v>83</v>
      </c>
      <c r="D698" s="93">
        <v>100</v>
      </c>
      <c r="E698" s="93">
        <f>E699</f>
        <v>0</v>
      </c>
      <c r="F698" s="93">
        <f t="shared" si="349"/>
        <v>0</v>
      </c>
      <c r="G698" s="93">
        <f t="shared" si="349"/>
        <v>0</v>
      </c>
      <c r="H698" s="93">
        <f t="shared" si="326"/>
        <v>0</v>
      </c>
      <c r="I698" s="93">
        <v>0</v>
      </c>
    </row>
    <row r="699" spans="1:9" ht="15.75">
      <c r="A699" s="92" t="s">
        <v>272</v>
      </c>
      <c r="B699" s="36" t="s">
        <v>909</v>
      </c>
      <c r="C699" s="36" t="s">
        <v>273</v>
      </c>
      <c r="D699" s="93">
        <v>100</v>
      </c>
      <c r="E699" s="93">
        <v>0</v>
      </c>
      <c r="F699" s="93">
        <v>0</v>
      </c>
      <c r="G699" s="93">
        <v>0</v>
      </c>
      <c r="H699" s="93">
        <f t="shared" si="326"/>
        <v>0</v>
      </c>
      <c r="I699" s="93">
        <v>0</v>
      </c>
    </row>
    <row r="700" spans="1:9" ht="37.5" customHeight="1">
      <c r="A700" s="92" t="s">
        <v>694</v>
      </c>
      <c r="B700" s="36" t="s">
        <v>695</v>
      </c>
      <c r="C700" s="36" t="s">
        <v>0</v>
      </c>
      <c r="D700" s="93">
        <v>824</v>
      </c>
      <c r="E700" s="93">
        <f>E701</f>
        <v>0</v>
      </c>
      <c r="F700" s="93">
        <f t="shared" ref="F700:G701" si="350">F701</f>
        <v>0</v>
      </c>
      <c r="G700" s="93">
        <f t="shared" si="350"/>
        <v>0</v>
      </c>
      <c r="H700" s="93">
        <f t="shared" si="326"/>
        <v>0</v>
      </c>
      <c r="I700" s="93">
        <v>0</v>
      </c>
    </row>
    <row r="701" spans="1:9" ht="15.75">
      <c r="A701" s="92" t="s">
        <v>26</v>
      </c>
      <c r="B701" s="36" t="s">
        <v>695</v>
      </c>
      <c r="C701" s="36" t="s">
        <v>27</v>
      </c>
      <c r="D701" s="93">
        <v>824</v>
      </c>
      <c r="E701" s="93">
        <f>E702</f>
        <v>0</v>
      </c>
      <c r="F701" s="93">
        <f t="shared" si="350"/>
        <v>0</v>
      </c>
      <c r="G701" s="93">
        <f t="shared" si="350"/>
        <v>0</v>
      </c>
      <c r="H701" s="93">
        <f t="shared" si="326"/>
        <v>0</v>
      </c>
      <c r="I701" s="93">
        <v>0</v>
      </c>
    </row>
    <row r="702" spans="1:9" ht="15.75">
      <c r="A702" s="92" t="s">
        <v>56</v>
      </c>
      <c r="B702" s="36" t="s">
        <v>695</v>
      </c>
      <c r="C702" s="36" t="s">
        <v>57</v>
      </c>
      <c r="D702" s="93">
        <v>824</v>
      </c>
      <c r="E702" s="93"/>
      <c r="F702" s="93"/>
      <c r="G702" s="93"/>
      <c r="H702" s="93">
        <f t="shared" si="326"/>
        <v>0</v>
      </c>
      <c r="I702" s="93">
        <v>0</v>
      </c>
    </row>
    <row r="703" spans="1:9" ht="37.5" customHeight="1">
      <c r="A703" s="92" t="s">
        <v>369</v>
      </c>
      <c r="B703" s="36" t="s">
        <v>370</v>
      </c>
      <c r="C703" s="36" t="s">
        <v>0</v>
      </c>
      <c r="D703" s="93">
        <v>1753.4</v>
      </c>
      <c r="E703" s="93">
        <f>E708+E704+E706</f>
        <v>8866.7999999999993</v>
      </c>
      <c r="F703" s="93">
        <f t="shared" ref="F703:G703" si="351">F708+F704+F706</f>
        <v>8866.7999999999993</v>
      </c>
      <c r="G703" s="93">
        <f t="shared" si="351"/>
        <v>8729.2442699999992</v>
      </c>
      <c r="H703" s="93">
        <f t="shared" si="326"/>
        <v>497.84671324284238</v>
      </c>
      <c r="I703" s="93">
        <f t="shared" si="327"/>
        <v>98.448642915144134</v>
      </c>
    </row>
    <row r="704" spans="1:9" ht="31.5">
      <c r="A704" s="92" t="s">
        <v>64</v>
      </c>
      <c r="B704" s="36" t="s">
        <v>370</v>
      </c>
      <c r="C704" s="36">
        <v>200</v>
      </c>
      <c r="D704" s="93"/>
      <c r="E704" s="93">
        <f>E705</f>
        <v>2937</v>
      </c>
      <c r="F704" s="93">
        <f t="shared" ref="F704:G704" si="352">F705</f>
        <v>2937</v>
      </c>
      <c r="G704" s="93">
        <f t="shared" si="352"/>
        <v>2799.44427</v>
      </c>
      <c r="H704" s="93">
        <v>0</v>
      </c>
      <c r="I704" s="93">
        <f t="shared" si="327"/>
        <v>95.316454545454548</v>
      </c>
    </row>
    <row r="705" spans="1:9" ht="31.5">
      <c r="A705" s="92" t="s">
        <v>66</v>
      </c>
      <c r="B705" s="36" t="s">
        <v>370</v>
      </c>
      <c r="C705" s="36">
        <v>240</v>
      </c>
      <c r="D705" s="93"/>
      <c r="E705" s="93">
        <f>КВСР!H1798+КВСР!H2796</f>
        <v>2937</v>
      </c>
      <c r="F705" s="93">
        <f>КВСР!I1798+КВСР!I2796</f>
        <v>2937</v>
      </c>
      <c r="G705" s="93">
        <f>КВСР!J1798+КВСР!J2796</f>
        <v>2799.44427</v>
      </c>
      <c r="H705" s="93">
        <v>0</v>
      </c>
      <c r="I705" s="93">
        <f t="shared" si="327"/>
        <v>95.316454545454548</v>
      </c>
    </row>
    <row r="706" spans="1:9" ht="15.75">
      <c r="A706" s="92" t="s">
        <v>26</v>
      </c>
      <c r="B706" s="36" t="s">
        <v>370</v>
      </c>
      <c r="C706" s="36">
        <v>500</v>
      </c>
      <c r="D706" s="93"/>
      <c r="E706" s="93">
        <f>E707</f>
        <v>1624</v>
      </c>
      <c r="F706" s="93">
        <f t="shared" ref="F706:G706" si="353">F707</f>
        <v>1624</v>
      </c>
      <c r="G706" s="93">
        <f t="shared" si="353"/>
        <v>1624</v>
      </c>
      <c r="H706" s="93">
        <v>0</v>
      </c>
      <c r="I706" s="93">
        <f t="shared" si="327"/>
        <v>100</v>
      </c>
    </row>
    <row r="707" spans="1:9" ht="15.75">
      <c r="A707" s="92" t="s">
        <v>56</v>
      </c>
      <c r="B707" s="36" t="s">
        <v>370</v>
      </c>
      <c r="C707" s="36">
        <v>520</v>
      </c>
      <c r="D707" s="93"/>
      <c r="E707" s="93">
        <f>КВСР!H2351+КВСР!H1626</f>
        <v>1624</v>
      </c>
      <c r="F707" s="93">
        <f>КВСР!I2351+КВСР!I1626</f>
        <v>1624</v>
      </c>
      <c r="G707" s="93">
        <f>КВСР!J2351+КВСР!J1626</f>
        <v>1624</v>
      </c>
      <c r="H707" s="93">
        <v>0</v>
      </c>
      <c r="I707" s="93">
        <f t="shared" si="327"/>
        <v>100</v>
      </c>
    </row>
    <row r="708" spans="1:9" ht="31.5">
      <c r="A708" s="92" t="s">
        <v>82</v>
      </c>
      <c r="B708" s="36" t="s">
        <v>370</v>
      </c>
      <c r="C708" s="36" t="s">
        <v>83</v>
      </c>
      <c r="D708" s="93">
        <v>1753.4</v>
      </c>
      <c r="E708" s="93">
        <f>E709+E710</f>
        <v>4305.8</v>
      </c>
      <c r="F708" s="93">
        <f t="shared" ref="F708:G708" si="354">F709+F710</f>
        <v>4305.8</v>
      </c>
      <c r="G708" s="93">
        <f t="shared" si="354"/>
        <v>4305.8</v>
      </c>
      <c r="H708" s="93">
        <f t="shared" si="326"/>
        <v>245.56860955857189</v>
      </c>
      <c r="I708" s="93">
        <f t="shared" si="327"/>
        <v>100</v>
      </c>
    </row>
    <row r="709" spans="1:9" ht="15.75">
      <c r="A709" s="92" t="s">
        <v>272</v>
      </c>
      <c r="B709" s="36" t="s">
        <v>370</v>
      </c>
      <c r="C709" s="36" t="s">
        <v>273</v>
      </c>
      <c r="D709" s="93">
        <v>1753.4</v>
      </c>
      <c r="E709" s="93">
        <f>КВСР!H550+КВСР!H838+КВСР!H1916+КВСР!H2197</f>
        <v>3835.4</v>
      </c>
      <c r="F709" s="93">
        <f>КВСР!I550+КВСР!I838+КВСР!I1916+КВСР!I2197</f>
        <v>3835.4</v>
      </c>
      <c r="G709" s="93">
        <f>КВСР!J550+КВСР!J838+КВСР!J1916+КВСР!J2197</f>
        <v>3835.4</v>
      </c>
      <c r="H709" s="93">
        <f t="shared" si="326"/>
        <v>218.74073229154783</v>
      </c>
      <c r="I709" s="93">
        <f t="shared" si="327"/>
        <v>100</v>
      </c>
    </row>
    <row r="710" spans="1:9" ht="15.75">
      <c r="A710" s="92" t="s">
        <v>84</v>
      </c>
      <c r="B710" s="36" t="s">
        <v>370</v>
      </c>
      <c r="C710" s="36">
        <v>620</v>
      </c>
      <c r="D710" s="93"/>
      <c r="E710" s="93">
        <f>КВСР!H1917+КВСР!H2353</f>
        <v>470.4</v>
      </c>
      <c r="F710" s="93">
        <f>КВСР!I1917+КВСР!I2353</f>
        <v>470.4</v>
      </c>
      <c r="G710" s="93">
        <f>КВСР!J1917+КВСР!J2353</f>
        <v>470.4</v>
      </c>
      <c r="H710" s="93">
        <v>0</v>
      </c>
      <c r="I710" s="93">
        <f t="shared" si="327"/>
        <v>100</v>
      </c>
    </row>
    <row r="711" spans="1:9" ht="15.75">
      <c r="A711" s="85" t="s">
        <v>0</v>
      </c>
      <c r="B711" s="87" t="s">
        <v>0</v>
      </c>
      <c r="C711" s="88" t="s">
        <v>0</v>
      </c>
      <c r="D711" s="86" t="s">
        <v>0</v>
      </c>
      <c r="E711" s="86"/>
      <c r="F711" s="86"/>
      <c r="G711" s="86"/>
      <c r="H711" s="86"/>
      <c r="I711" s="86"/>
    </row>
    <row r="712" spans="1:9" ht="15.75">
      <c r="A712" s="85" t="s">
        <v>482</v>
      </c>
      <c r="B712" s="88" t="s">
        <v>483</v>
      </c>
      <c r="C712" s="88" t="s">
        <v>0</v>
      </c>
      <c r="D712" s="86">
        <v>19704.7</v>
      </c>
      <c r="E712" s="86">
        <f>E713+E716+E720</f>
        <v>21594.7</v>
      </c>
      <c r="F712" s="86">
        <f t="shared" ref="F712:G712" si="355">F713+F716+F720</f>
        <v>21594.7</v>
      </c>
      <c r="G712" s="86">
        <f t="shared" si="355"/>
        <v>21594.657090000001</v>
      </c>
      <c r="H712" s="86">
        <f t="shared" ref="H712:H775" si="356">G712/D712*100</f>
        <v>109.59140250803108</v>
      </c>
      <c r="I712" s="86">
        <f t="shared" ref="I712:I775" si="357">G712/E712*100</f>
        <v>99.999801293835986</v>
      </c>
    </row>
    <row r="713" spans="1:9" ht="31.5">
      <c r="A713" s="92" t="s">
        <v>76</v>
      </c>
      <c r="B713" s="36" t="s">
        <v>800</v>
      </c>
      <c r="C713" s="36" t="s">
        <v>0</v>
      </c>
      <c r="D713" s="93">
        <v>19006</v>
      </c>
      <c r="E713" s="93">
        <f>E714</f>
        <v>20896</v>
      </c>
      <c r="F713" s="93">
        <f t="shared" ref="F713:G714" si="358">F714</f>
        <v>20896</v>
      </c>
      <c r="G713" s="93">
        <f t="shared" si="358"/>
        <v>20896</v>
      </c>
      <c r="H713" s="93">
        <f t="shared" si="356"/>
        <v>109.94422813848259</v>
      </c>
      <c r="I713" s="93">
        <f t="shared" si="357"/>
        <v>100</v>
      </c>
    </row>
    <row r="714" spans="1:9" ht="31.5">
      <c r="A714" s="92" t="s">
        <v>82</v>
      </c>
      <c r="B714" s="36" t="s">
        <v>800</v>
      </c>
      <c r="C714" s="36" t="s">
        <v>83</v>
      </c>
      <c r="D714" s="93">
        <v>19006</v>
      </c>
      <c r="E714" s="93">
        <f>E715</f>
        <v>20896</v>
      </c>
      <c r="F714" s="93">
        <f t="shared" si="358"/>
        <v>20896</v>
      </c>
      <c r="G714" s="93">
        <f t="shared" si="358"/>
        <v>20896</v>
      </c>
      <c r="H714" s="93">
        <f t="shared" si="356"/>
        <v>109.94422813848259</v>
      </c>
      <c r="I714" s="93">
        <f t="shared" si="357"/>
        <v>100</v>
      </c>
    </row>
    <row r="715" spans="1:9" ht="15.75">
      <c r="A715" s="92" t="s">
        <v>272</v>
      </c>
      <c r="B715" s="36" t="s">
        <v>800</v>
      </c>
      <c r="C715" s="36" t="s">
        <v>273</v>
      </c>
      <c r="D715" s="93">
        <v>19006</v>
      </c>
      <c r="E715" s="93">
        <f>КВСР!H1924</f>
        <v>20896</v>
      </c>
      <c r="F715" s="93">
        <f>КВСР!I1924</f>
        <v>20896</v>
      </c>
      <c r="G715" s="93">
        <f>КВСР!J1924</f>
        <v>20896</v>
      </c>
      <c r="H715" s="93">
        <f t="shared" si="356"/>
        <v>109.94422813848259</v>
      </c>
      <c r="I715" s="93">
        <f t="shared" si="357"/>
        <v>100</v>
      </c>
    </row>
    <row r="716" spans="1:9" ht="15.75">
      <c r="A716" s="92" t="s">
        <v>463</v>
      </c>
      <c r="B716" s="36" t="s">
        <v>484</v>
      </c>
      <c r="C716" s="36" t="s">
        <v>0</v>
      </c>
      <c r="D716" s="93">
        <v>600</v>
      </c>
      <c r="E716" s="93">
        <f>E717</f>
        <v>600</v>
      </c>
      <c r="F716" s="93">
        <f t="shared" ref="F716:G716" si="359">F717</f>
        <v>600</v>
      </c>
      <c r="G716" s="93">
        <f t="shared" si="359"/>
        <v>600</v>
      </c>
      <c r="H716" s="93">
        <f t="shared" si="356"/>
        <v>100</v>
      </c>
      <c r="I716" s="93">
        <f t="shared" si="357"/>
        <v>100</v>
      </c>
    </row>
    <row r="717" spans="1:9" ht="31.5">
      <c r="A717" s="92" t="s">
        <v>82</v>
      </c>
      <c r="B717" s="36" t="s">
        <v>484</v>
      </c>
      <c r="C717" s="36" t="s">
        <v>83</v>
      </c>
      <c r="D717" s="93">
        <v>600</v>
      </c>
      <c r="E717" s="93">
        <f>E718+E719</f>
        <v>600</v>
      </c>
      <c r="F717" s="93">
        <f t="shared" ref="F717:G717" si="360">F718+F719</f>
        <v>600</v>
      </c>
      <c r="G717" s="93">
        <f t="shared" si="360"/>
        <v>600</v>
      </c>
      <c r="H717" s="93">
        <f t="shared" si="356"/>
        <v>100</v>
      </c>
      <c r="I717" s="93">
        <f t="shared" si="357"/>
        <v>100</v>
      </c>
    </row>
    <row r="718" spans="1:9" ht="15.75">
      <c r="A718" s="92" t="s">
        <v>272</v>
      </c>
      <c r="B718" s="36" t="s">
        <v>484</v>
      </c>
      <c r="C718" s="36" t="s">
        <v>273</v>
      </c>
      <c r="D718" s="93">
        <v>450</v>
      </c>
      <c r="E718" s="93">
        <f>КВСР!H1186</f>
        <v>405</v>
      </c>
      <c r="F718" s="93">
        <f>КВСР!I1186</f>
        <v>405</v>
      </c>
      <c r="G718" s="93">
        <f>КВСР!J1186</f>
        <v>405</v>
      </c>
      <c r="H718" s="93">
        <f t="shared" si="356"/>
        <v>90</v>
      </c>
      <c r="I718" s="93">
        <f t="shared" si="357"/>
        <v>100</v>
      </c>
    </row>
    <row r="719" spans="1:9" ht="15.75">
      <c r="A719" s="92" t="s">
        <v>84</v>
      </c>
      <c r="B719" s="36" t="s">
        <v>484</v>
      </c>
      <c r="C719" s="36" t="s">
        <v>85</v>
      </c>
      <c r="D719" s="93">
        <v>150</v>
      </c>
      <c r="E719" s="93">
        <f>КВСР!H1187</f>
        <v>195</v>
      </c>
      <c r="F719" s="93">
        <f>КВСР!I1187</f>
        <v>195</v>
      </c>
      <c r="G719" s="93">
        <f>КВСР!J1187</f>
        <v>195</v>
      </c>
      <c r="H719" s="93">
        <f t="shared" si="356"/>
        <v>130</v>
      </c>
      <c r="I719" s="93">
        <f t="shared" si="357"/>
        <v>100</v>
      </c>
    </row>
    <row r="720" spans="1:9" ht="31.5">
      <c r="A720" s="92" t="s">
        <v>790</v>
      </c>
      <c r="B720" s="36" t="s">
        <v>910</v>
      </c>
      <c r="C720" s="36" t="s">
        <v>0</v>
      </c>
      <c r="D720" s="93">
        <v>98.7</v>
      </c>
      <c r="E720" s="93">
        <f>E721</f>
        <v>98.7</v>
      </c>
      <c r="F720" s="93">
        <f t="shared" ref="F720:G721" si="361">F721</f>
        <v>98.7</v>
      </c>
      <c r="G720" s="93">
        <f t="shared" si="361"/>
        <v>98.657089999999997</v>
      </c>
      <c r="H720" s="93">
        <f t="shared" si="356"/>
        <v>99.95652482269503</v>
      </c>
      <c r="I720" s="93">
        <f t="shared" si="357"/>
        <v>99.95652482269503</v>
      </c>
    </row>
    <row r="721" spans="1:9" ht="31.5">
      <c r="A721" s="92" t="s">
        <v>64</v>
      </c>
      <c r="B721" s="36" t="s">
        <v>910</v>
      </c>
      <c r="C721" s="36" t="s">
        <v>65</v>
      </c>
      <c r="D721" s="93">
        <v>98.7</v>
      </c>
      <c r="E721" s="93">
        <f>E722</f>
        <v>98.7</v>
      </c>
      <c r="F721" s="93">
        <f t="shared" si="361"/>
        <v>98.7</v>
      </c>
      <c r="G721" s="93">
        <f t="shared" si="361"/>
        <v>98.657089999999997</v>
      </c>
      <c r="H721" s="93">
        <f t="shared" si="356"/>
        <v>99.95652482269503</v>
      </c>
      <c r="I721" s="93">
        <f t="shared" si="357"/>
        <v>99.95652482269503</v>
      </c>
    </row>
    <row r="722" spans="1:9" ht="31.5">
      <c r="A722" s="92" t="s">
        <v>66</v>
      </c>
      <c r="B722" s="36" t="s">
        <v>910</v>
      </c>
      <c r="C722" s="36" t="s">
        <v>67</v>
      </c>
      <c r="D722" s="93">
        <v>98.7</v>
      </c>
      <c r="E722" s="93">
        <f>КВСР!H2201</f>
        <v>98.7</v>
      </c>
      <c r="F722" s="93">
        <f>КВСР!I2201</f>
        <v>98.7</v>
      </c>
      <c r="G722" s="93">
        <f>КВСР!J2201</f>
        <v>98.657089999999997</v>
      </c>
      <c r="H722" s="93">
        <f t="shared" si="356"/>
        <v>99.95652482269503</v>
      </c>
      <c r="I722" s="93">
        <f t="shared" si="357"/>
        <v>99.95652482269503</v>
      </c>
    </row>
    <row r="723" spans="1:9" ht="15.75">
      <c r="A723" s="85" t="s">
        <v>0</v>
      </c>
      <c r="B723" s="87" t="s">
        <v>0</v>
      </c>
      <c r="C723" s="88" t="s">
        <v>0</v>
      </c>
      <c r="D723" s="86" t="s">
        <v>0</v>
      </c>
      <c r="E723" s="86"/>
      <c r="F723" s="86"/>
      <c r="G723" s="86"/>
      <c r="H723" s="86"/>
      <c r="I723" s="86"/>
    </row>
    <row r="724" spans="1:9" ht="31.5">
      <c r="A724" s="85" t="s">
        <v>47</v>
      </c>
      <c r="B724" s="88" t="s">
        <v>48</v>
      </c>
      <c r="C724" s="88" t="s">
        <v>0</v>
      </c>
      <c r="D724" s="86">
        <v>912640.2</v>
      </c>
      <c r="E724" s="86">
        <f>E725+E730+E733+E736+E739+E745+E752+E762+E768+E771+E774+E782+E785+E788+E791+E742</f>
        <v>983122.06735000026</v>
      </c>
      <c r="F724" s="86">
        <f t="shared" ref="F724:G724" si="362">F725+F730+F733+F736+F739+F745+F752+F762+F768+F771+F774+F782+F785+F788+F791+F742</f>
        <v>983037.0637500002</v>
      </c>
      <c r="G724" s="86">
        <f t="shared" si="362"/>
        <v>981168.88866000006</v>
      </c>
      <c r="H724" s="86">
        <f t="shared" si="356"/>
        <v>107.50883959089246</v>
      </c>
      <c r="I724" s="86">
        <f t="shared" si="357"/>
        <v>99.801328974817437</v>
      </c>
    </row>
    <row r="725" spans="1:9" ht="31.5">
      <c r="A725" s="92" t="s">
        <v>367</v>
      </c>
      <c r="B725" s="36" t="s">
        <v>368</v>
      </c>
      <c r="C725" s="36" t="s">
        <v>0</v>
      </c>
      <c r="D725" s="93">
        <v>780.4</v>
      </c>
      <c r="E725" s="93">
        <f>E726+E728</f>
        <v>70733.792130000002</v>
      </c>
      <c r="F725" s="93">
        <f t="shared" ref="F725:G725" si="363">F726+F728</f>
        <v>70733.792130000002</v>
      </c>
      <c r="G725" s="93">
        <f t="shared" si="363"/>
        <v>70733.792130000002</v>
      </c>
      <c r="H725" s="93">
        <f t="shared" si="356"/>
        <v>9063.7867926704257</v>
      </c>
      <c r="I725" s="93">
        <f t="shared" si="357"/>
        <v>100</v>
      </c>
    </row>
    <row r="726" spans="1:9" ht="31.5">
      <c r="A726" s="92" t="s">
        <v>64</v>
      </c>
      <c r="B726" s="36" t="s">
        <v>368</v>
      </c>
      <c r="C726" s="36" t="s">
        <v>65</v>
      </c>
      <c r="D726" s="93"/>
      <c r="E726" s="93">
        <f>E727</f>
        <v>20055.099999999999</v>
      </c>
      <c r="F726" s="93">
        <f t="shared" ref="F726:G726" si="364">F727</f>
        <v>20055.099999999999</v>
      </c>
      <c r="G726" s="93">
        <f t="shared" si="364"/>
        <v>20055.099999999999</v>
      </c>
      <c r="H726" s="93">
        <v>0</v>
      </c>
      <c r="I726" s="93">
        <f t="shared" si="357"/>
        <v>100</v>
      </c>
    </row>
    <row r="727" spans="1:9" ht="31.5">
      <c r="A727" s="92" t="s">
        <v>66</v>
      </c>
      <c r="B727" s="36" t="s">
        <v>368</v>
      </c>
      <c r="C727" s="36" t="s">
        <v>67</v>
      </c>
      <c r="D727" s="93"/>
      <c r="E727" s="93">
        <f>КВСР!H159</f>
        <v>20055.099999999999</v>
      </c>
      <c r="F727" s="93">
        <f>КВСР!I159</f>
        <v>20055.099999999999</v>
      </c>
      <c r="G727" s="93">
        <f>КВСР!J159</f>
        <v>20055.099999999999</v>
      </c>
      <c r="H727" s="93">
        <v>0</v>
      </c>
      <c r="I727" s="93">
        <f t="shared" si="357"/>
        <v>100</v>
      </c>
    </row>
    <row r="728" spans="1:9" ht="15.75">
      <c r="A728" s="92" t="s">
        <v>26</v>
      </c>
      <c r="B728" s="36" t="s">
        <v>368</v>
      </c>
      <c r="C728" s="36" t="s">
        <v>27</v>
      </c>
      <c r="D728" s="93">
        <v>780.4</v>
      </c>
      <c r="E728" s="93">
        <f>E729</f>
        <v>50678.692130000003</v>
      </c>
      <c r="F728" s="93">
        <f t="shared" ref="F728:G728" si="365">F729</f>
        <v>50678.692130000003</v>
      </c>
      <c r="G728" s="93">
        <f t="shared" si="365"/>
        <v>50678.692130000003</v>
      </c>
      <c r="H728" s="93">
        <f t="shared" si="356"/>
        <v>6493.9379971809331</v>
      </c>
      <c r="I728" s="93">
        <f t="shared" si="357"/>
        <v>100</v>
      </c>
    </row>
    <row r="729" spans="1:9" ht="15.75">
      <c r="A729" s="92" t="s">
        <v>56</v>
      </c>
      <c r="B729" s="36" t="s">
        <v>368</v>
      </c>
      <c r="C729" s="36" t="s">
        <v>57</v>
      </c>
      <c r="D729" s="93">
        <v>780.4</v>
      </c>
      <c r="E729" s="93">
        <f>КВСР!H161+КВСР!H806</f>
        <v>50678.692130000003</v>
      </c>
      <c r="F729" s="93">
        <f>КВСР!I161+КВСР!I806</f>
        <v>50678.692130000003</v>
      </c>
      <c r="G729" s="93">
        <f>КВСР!J161+КВСР!J806</f>
        <v>50678.692130000003</v>
      </c>
      <c r="H729" s="93">
        <f t="shared" si="356"/>
        <v>6493.9379971809331</v>
      </c>
      <c r="I729" s="93">
        <f t="shared" si="357"/>
        <v>100</v>
      </c>
    </row>
    <row r="730" spans="1:9" ht="47.25">
      <c r="A730" s="92" t="s">
        <v>371</v>
      </c>
      <c r="B730" s="36" t="s">
        <v>372</v>
      </c>
      <c r="C730" s="36" t="s">
        <v>0</v>
      </c>
      <c r="D730" s="93">
        <v>342</v>
      </c>
      <c r="E730" s="93">
        <f>E731</f>
        <v>342</v>
      </c>
      <c r="F730" s="93">
        <f t="shared" ref="F730:G731" si="366">F731</f>
        <v>342</v>
      </c>
      <c r="G730" s="93">
        <f t="shared" si="366"/>
        <v>341.99855000000002</v>
      </c>
      <c r="H730" s="93">
        <f t="shared" si="356"/>
        <v>99.999576023391825</v>
      </c>
      <c r="I730" s="93">
        <f t="shared" si="357"/>
        <v>99.999576023391825</v>
      </c>
    </row>
    <row r="731" spans="1:9" ht="15.75">
      <c r="A731" s="92" t="s">
        <v>26</v>
      </c>
      <c r="B731" s="36" t="s">
        <v>372</v>
      </c>
      <c r="C731" s="36" t="s">
        <v>27</v>
      </c>
      <c r="D731" s="93">
        <v>342</v>
      </c>
      <c r="E731" s="93">
        <f>E732</f>
        <v>342</v>
      </c>
      <c r="F731" s="93">
        <f t="shared" si="366"/>
        <v>342</v>
      </c>
      <c r="G731" s="93">
        <f t="shared" si="366"/>
        <v>341.99855000000002</v>
      </c>
      <c r="H731" s="93">
        <f t="shared" si="356"/>
        <v>99.999576023391825</v>
      </c>
      <c r="I731" s="93">
        <f t="shared" si="357"/>
        <v>99.999576023391825</v>
      </c>
    </row>
    <row r="732" spans="1:9" ht="15.75">
      <c r="A732" s="92" t="s">
        <v>202</v>
      </c>
      <c r="B732" s="36" t="s">
        <v>372</v>
      </c>
      <c r="C732" s="36" t="s">
        <v>203</v>
      </c>
      <c r="D732" s="93">
        <v>342</v>
      </c>
      <c r="E732" s="93">
        <f>КВСР!H842</f>
        <v>342</v>
      </c>
      <c r="F732" s="93">
        <f>КВСР!I842</f>
        <v>342</v>
      </c>
      <c r="G732" s="93">
        <f>КВСР!J842</f>
        <v>341.99855000000002</v>
      </c>
      <c r="H732" s="93">
        <f t="shared" si="356"/>
        <v>99.999576023391825</v>
      </c>
      <c r="I732" s="93">
        <f t="shared" si="357"/>
        <v>99.999576023391825</v>
      </c>
    </row>
    <row r="733" spans="1:9" ht="57.75" customHeight="1">
      <c r="A733" s="92" t="s">
        <v>373</v>
      </c>
      <c r="B733" s="36" t="s">
        <v>374</v>
      </c>
      <c r="C733" s="36" t="s">
        <v>0</v>
      </c>
      <c r="D733" s="93">
        <v>574</v>
      </c>
      <c r="E733" s="93">
        <f>E734</f>
        <v>574</v>
      </c>
      <c r="F733" s="93">
        <f t="shared" ref="F733:G734" si="367">F734</f>
        <v>574</v>
      </c>
      <c r="G733" s="93">
        <f t="shared" si="367"/>
        <v>574</v>
      </c>
      <c r="H733" s="93">
        <f t="shared" si="356"/>
        <v>100</v>
      </c>
      <c r="I733" s="93">
        <f t="shared" si="357"/>
        <v>100</v>
      </c>
    </row>
    <row r="734" spans="1:9" ht="15.75">
      <c r="A734" s="92" t="s">
        <v>26</v>
      </c>
      <c r="B734" s="36" t="s">
        <v>374</v>
      </c>
      <c r="C734" s="36" t="s">
        <v>27</v>
      </c>
      <c r="D734" s="93">
        <v>574</v>
      </c>
      <c r="E734" s="93">
        <f>E735</f>
        <v>574</v>
      </c>
      <c r="F734" s="93">
        <f t="shared" si="367"/>
        <v>574</v>
      </c>
      <c r="G734" s="93">
        <f t="shared" si="367"/>
        <v>574</v>
      </c>
      <c r="H734" s="93">
        <f t="shared" si="356"/>
        <v>100</v>
      </c>
      <c r="I734" s="93">
        <f t="shared" si="357"/>
        <v>100</v>
      </c>
    </row>
    <row r="735" spans="1:9" ht="15.75">
      <c r="A735" s="92" t="s">
        <v>202</v>
      </c>
      <c r="B735" s="36" t="s">
        <v>374</v>
      </c>
      <c r="C735" s="36" t="s">
        <v>203</v>
      </c>
      <c r="D735" s="93">
        <v>574</v>
      </c>
      <c r="E735" s="93">
        <f>КВСР!H845</f>
        <v>574</v>
      </c>
      <c r="F735" s="93">
        <f>КВСР!I845</f>
        <v>574</v>
      </c>
      <c r="G735" s="93">
        <f>КВСР!J845</f>
        <v>574</v>
      </c>
      <c r="H735" s="93">
        <f t="shared" si="356"/>
        <v>100</v>
      </c>
      <c r="I735" s="93">
        <f t="shared" si="357"/>
        <v>100</v>
      </c>
    </row>
    <row r="736" spans="1:9" ht="31.5">
      <c r="A736" s="92" t="s">
        <v>375</v>
      </c>
      <c r="B736" s="36" t="s">
        <v>376</v>
      </c>
      <c r="C736" s="36" t="s">
        <v>0</v>
      </c>
      <c r="D736" s="93">
        <v>600</v>
      </c>
      <c r="E736" s="93">
        <f>E737</f>
        <v>600</v>
      </c>
      <c r="F736" s="93">
        <f t="shared" ref="F736:G737" si="368">F737</f>
        <v>600</v>
      </c>
      <c r="G736" s="93">
        <f t="shared" si="368"/>
        <v>600</v>
      </c>
      <c r="H736" s="93">
        <f t="shared" si="356"/>
        <v>100</v>
      </c>
      <c r="I736" s="93">
        <f t="shared" si="357"/>
        <v>100</v>
      </c>
    </row>
    <row r="737" spans="1:9" ht="15.75">
      <c r="A737" s="92" t="s">
        <v>26</v>
      </c>
      <c r="B737" s="36" t="s">
        <v>376</v>
      </c>
      <c r="C737" s="36" t="s">
        <v>27</v>
      </c>
      <c r="D737" s="93">
        <v>600</v>
      </c>
      <c r="E737" s="93">
        <f>E738</f>
        <v>600</v>
      </c>
      <c r="F737" s="93">
        <f t="shared" si="368"/>
        <v>600</v>
      </c>
      <c r="G737" s="93">
        <f t="shared" si="368"/>
        <v>600</v>
      </c>
      <c r="H737" s="93">
        <f t="shared" si="356"/>
        <v>100</v>
      </c>
      <c r="I737" s="93">
        <f t="shared" si="357"/>
        <v>100</v>
      </c>
    </row>
    <row r="738" spans="1:9" ht="15.75">
      <c r="A738" s="92" t="s">
        <v>202</v>
      </c>
      <c r="B738" s="36" t="s">
        <v>376</v>
      </c>
      <c r="C738" s="36" t="s">
        <v>203</v>
      </c>
      <c r="D738" s="93">
        <v>600</v>
      </c>
      <c r="E738" s="93">
        <f>КВСР!H848</f>
        <v>600</v>
      </c>
      <c r="F738" s="93">
        <f>КВСР!I848</f>
        <v>600</v>
      </c>
      <c r="G738" s="93">
        <f>КВСР!J848</f>
        <v>600</v>
      </c>
      <c r="H738" s="93">
        <f t="shared" si="356"/>
        <v>100</v>
      </c>
      <c r="I738" s="93">
        <f t="shared" si="357"/>
        <v>100</v>
      </c>
    </row>
    <row r="739" spans="1:9" ht="47.25">
      <c r="A739" s="92" t="s">
        <v>377</v>
      </c>
      <c r="B739" s="36" t="s">
        <v>378</v>
      </c>
      <c r="C739" s="36" t="s">
        <v>0</v>
      </c>
      <c r="D739" s="93">
        <v>450</v>
      </c>
      <c r="E739" s="93">
        <f>E740</f>
        <v>450</v>
      </c>
      <c r="F739" s="93">
        <f t="shared" ref="F739:G740" si="369">F740</f>
        <v>450</v>
      </c>
      <c r="G739" s="93">
        <f t="shared" si="369"/>
        <v>450</v>
      </c>
      <c r="H739" s="93">
        <f t="shared" si="356"/>
        <v>100</v>
      </c>
      <c r="I739" s="93">
        <f t="shared" si="357"/>
        <v>100</v>
      </c>
    </row>
    <row r="740" spans="1:9" ht="15.75">
      <c r="A740" s="92" t="s">
        <v>26</v>
      </c>
      <c r="B740" s="36" t="s">
        <v>378</v>
      </c>
      <c r="C740" s="36" t="s">
        <v>27</v>
      </c>
      <c r="D740" s="93">
        <v>450</v>
      </c>
      <c r="E740" s="93">
        <f>E741</f>
        <v>450</v>
      </c>
      <c r="F740" s="93">
        <f t="shared" si="369"/>
        <v>450</v>
      </c>
      <c r="G740" s="93">
        <f t="shared" si="369"/>
        <v>450</v>
      </c>
      <c r="H740" s="93">
        <f t="shared" si="356"/>
        <v>100</v>
      </c>
      <c r="I740" s="93">
        <f t="shared" si="357"/>
        <v>100</v>
      </c>
    </row>
    <row r="741" spans="1:9" ht="15.75">
      <c r="A741" s="92" t="s">
        <v>202</v>
      </c>
      <c r="B741" s="36" t="s">
        <v>378</v>
      </c>
      <c r="C741" s="36" t="s">
        <v>203</v>
      </c>
      <c r="D741" s="93">
        <v>450</v>
      </c>
      <c r="E741" s="93">
        <f>КВСР!H851</f>
        <v>450</v>
      </c>
      <c r="F741" s="93">
        <f>КВСР!I851</f>
        <v>450</v>
      </c>
      <c r="G741" s="93">
        <f>КВСР!J851</f>
        <v>450</v>
      </c>
      <c r="H741" s="93">
        <f t="shared" si="356"/>
        <v>100</v>
      </c>
      <c r="I741" s="93">
        <f t="shared" si="357"/>
        <v>100</v>
      </c>
    </row>
    <row r="742" spans="1:9" ht="63">
      <c r="A742" s="94" t="s">
        <v>1162</v>
      </c>
      <c r="B742" s="95" t="s">
        <v>1161</v>
      </c>
      <c r="C742" s="95"/>
      <c r="D742" s="93"/>
      <c r="E742" s="93">
        <f>E743</f>
        <v>528.42499999999995</v>
      </c>
      <c r="F742" s="93">
        <f t="shared" ref="F742:G743" si="370">F743</f>
        <v>528.42499999999995</v>
      </c>
      <c r="G742" s="93">
        <f t="shared" si="370"/>
        <v>528.42499999999995</v>
      </c>
      <c r="H742" s="93">
        <v>0</v>
      </c>
      <c r="I742" s="93">
        <f t="shared" si="357"/>
        <v>100</v>
      </c>
    </row>
    <row r="743" spans="1:9" ht="31.5">
      <c r="A743" s="94" t="s">
        <v>82</v>
      </c>
      <c r="B743" s="95" t="s">
        <v>1161</v>
      </c>
      <c r="C743" s="95">
        <v>600</v>
      </c>
      <c r="D743" s="93"/>
      <c r="E743" s="93">
        <f>E744</f>
        <v>528.42499999999995</v>
      </c>
      <c r="F743" s="93">
        <f t="shared" si="370"/>
        <v>528.42499999999995</v>
      </c>
      <c r="G743" s="93">
        <f t="shared" si="370"/>
        <v>528.42499999999995</v>
      </c>
      <c r="H743" s="93">
        <v>0</v>
      </c>
      <c r="I743" s="93">
        <f t="shared" si="357"/>
        <v>100</v>
      </c>
    </row>
    <row r="744" spans="1:9" ht="15.75">
      <c r="A744" s="94" t="s">
        <v>272</v>
      </c>
      <c r="B744" s="95" t="s">
        <v>1161</v>
      </c>
      <c r="C744" s="95">
        <v>610</v>
      </c>
      <c r="D744" s="93"/>
      <c r="E744" s="93">
        <f>КВСР!H854</f>
        <v>528.42499999999995</v>
      </c>
      <c r="F744" s="93">
        <f>КВСР!I854</f>
        <v>528.42499999999995</v>
      </c>
      <c r="G744" s="93">
        <f>КВСР!J854</f>
        <v>528.42499999999995</v>
      </c>
      <c r="H744" s="93">
        <v>0</v>
      </c>
      <c r="I744" s="93">
        <f t="shared" si="357"/>
        <v>100</v>
      </c>
    </row>
    <row r="745" spans="1:9" ht="110.25">
      <c r="A745" s="92" t="s">
        <v>356</v>
      </c>
      <c r="B745" s="36" t="s">
        <v>357</v>
      </c>
      <c r="C745" s="36" t="s">
        <v>0</v>
      </c>
      <c r="D745" s="93">
        <v>10240.5</v>
      </c>
      <c r="E745" s="93">
        <f>E746+E748+E750</f>
        <v>10240.5</v>
      </c>
      <c r="F745" s="93">
        <f t="shared" ref="F745:G745" si="371">F746+F748+F750</f>
        <v>10240.5</v>
      </c>
      <c r="G745" s="93">
        <f t="shared" si="371"/>
        <v>9673.1468100000002</v>
      </c>
      <c r="H745" s="93">
        <f t="shared" si="356"/>
        <v>94.459712025779993</v>
      </c>
      <c r="I745" s="93">
        <f t="shared" si="357"/>
        <v>94.459712025779993</v>
      </c>
    </row>
    <row r="746" spans="1:9" ht="63">
      <c r="A746" s="92" t="s">
        <v>60</v>
      </c>
      <c r="B746" s="36" t="s">
        <v>357</v>
      </c>
      <c r="C746" s="36" t="s">
        <v>61</v>
      </c>
      <c r="D746" s="93">
        <v>8958.4</v>
      </c>
      <c r="E746" s="93">
        <f>E747</f>
        <v>8958.4</v>
      </c>
      <c r="F746" s="93">
        <f t="shared" ref="F746:G746" si="372">F747</f>
        <v>8958.4</v>
      </c>
      <c r="G746" s="93">
        <f t="shared" si="372"/>
        <v>8391.13681</v>
      </c>
      <c r="H746" s="93">
        <f t="shared" si="356"/>
        <v>93.667806862832649</v>
      </c>
      <c r="I746" s="93">
        <f t="shared" si="357"/>
        <v>93.667806862832649</v>
      </c>
    </row>
    <row r="747" spans="1:9" ht="31.5">
      <c r="A747" s="92" t="s">
        <v>62</v>
      </c>
      <c r="B747" s="36" t="s">
        <v>357</v>
      </c>
      <c r="C747" s="36" t="s">
        <v>63</v>
      </c>
      <c r="D747" s="93">
        <v>8958.4</v>
      </c>
      <c r="E747" s="93">
        <f>КВСР!H760+КВСР!H887</f>
        <v>8958.4</v>
      </c>
      <c r="F747" s="93">
        <f>КВСР!I760+КВСР!I887</f>
        <v>8958.4</v>
      </c>
      <c r="G747" s="93">
        <f>КВСР!J760+КВСР!J887</f>
        <v>8391.13681</v>
      </c>
      <c r="H747" s="93">
        <f t="shared" si="356"/>
        <v>93.667806862832649</v>
      </c>
      <c r="I747" s="93">
        <f t="shared" si="357"/>
        <v>93.667806862832649</v>
      </c>
    </row>
    <row r="748" spans="1:9" ht="31.5">
      <c r="A748" s="92" t="s">
        <v>64</v>
      </c>
      <c r="B748" s="36" t="s">
        <v>357</v>
      </c>
      <c r="C748" s="36" t="s">
        <v>65</v>
      </c>
      <c r="D748" s="93">
        <v>1280.9000000000001</v>
      </c>
      <c r="E748" s="93">
        <f>E749</f>
        <v>1280.9000000000001</v>
      </c>
      <c r="F748" s="93">
        <f t="shared" ref="F748:G748" si="373">F749</f>
        <v>1280.9000000000001</v>
      </c>
      <c r="G748" s="93">
        <f t="shared" si="373"/>
        <v>1280.81</v>
      </c>
      <c r="H748" s="93">
        <f t="shared" si="356"/>
        <v>99.992973690373944</v>
      </c>
      <c r="I748" s="93">
        <f t="shared" si="357"/>
        <v>99.992973690373944</v>
      </c>
    </row>
    <row r="749" spans="1:9" ht="31.5">
      <c r="A749" s="92" t="s">
        <v>66</v>
      </c>
      <c r="B749" s="36" t="s">
        <v>357</v>
      </c>
      <c r="C749" s="36" t="s">
        <v>67</v>
      </c>
      <c r="D749" s="93">
        <v>1280.9000000000001</v>
      </c>
      <c r="E749" s="93">
        <f>КВСР!H762+КВСР!H889</f>
        <v>1280.9000000000001</v>
      </c>
      <c r="F749" s="93">
        <f>КВСР!I762+КВСР!I889</f>
        <v>1280.9000000000001</v>
      </c>
      <c r="G749" s="93">
        <f>КВСР!J762+КВСР!J889</f>
        <v>1280.81</v>
      </c>
      <c r="H749" s="93">
        <f t="shared" si="356"/>
        <v>99.992973690373944</v>
      </c>
      <c r="I749" s="93">
        <f t="shared" si="357"/>
        <v>99.992973690373944</v>
      </c>
    </row>
    <row r="750" spans="1:9" ht="15.75">
      <c r="A750" s="92" t="s">
        <v>72</v>
      </c>
      <c r="B750" s="36" t="s">
        <v>357</v>
      </c>
      <c r="C750" s="36" t="s">
        <v>73</v>
      </c>
      <c r="D750" s="93">
        <v>1.2</v>
      </c>
      <c r="E750" s="93">
        <f>E751</f>
        <v>1.2</v>
      </c>
      <c r="F750" s="93">
        <f t="shared" ref="F750:G750" si="374">F751</f>
        <v>1.2</v>
      </c>
      <c r="G750" s="93">
        <f t="shared" si="374"/>
        <v>1.2</v>
      </c>
      <c r="H750" s="93">
        <f t="shared" si="356"/>
        <v>100</v>
      </c>
      <c r="I750" s="93">
        <f t="shared" si="357"/>
        <v>100</v>
      </c>
    </row>
    <row r="751" spans="1:9" ht="15.75">
      <c r="A751" s="92" t="s">
        <v>74</v>
      </c>
      <c r="B751" s="36" t="s">
        <v>357</v>
      </c>
      <c r="C751" s="36" t="s">
        <v>75</v>
      </c>
      <c r="D751" s="93">
        <v>1.2</v>
      </c>
      <c r="E751" s="93">
        <f>КВСР!H764+КВСР!H891</f>
        <v>1.2</v>
      </c>
      <c r="F751" s="93">
        <f>КВСР!I764+КВСР!I891</f>
        <v>1.2</v>
      </c>
      <c r="G751" s="93">
        <f>КВСР!J764+КВСР!J891</f>
        <v>1.2</v>
      </c>
      <c r="H751" s="93">
        <f t="shared" si="356"/>
        <v>100</v>
      </c>
      <c r="I751" s="93">
        <f t="shared" si="357"/>
        <v>100</v>
      </c>
    </row>
    <row r="752" spans="1:9" ht="31.5">
      <c r="A752" s="92" t="s">
        <v>58</v>
      </c>
      <c r="B752" s="36" t="s">
        <v>358</v>
      </c>
      <c r="C752" s="36" t="s">
        <v>0</v>
      </c>
      <c r="D752" s="93">
        <v>35932.800000000003</v>
      </c>
      <c r="E752" s="93">
        <f>E753+E755+E759+E757</f>
        <v>35932.799999999996</v>
      </c>
      <c r="F752" s="93">
        <f t="shared" ref="F752:G752" si="375">F753+F755+F759+F757</f>
        <v>35932.799999999996</v>
      </c>
      <c r="G752" s="93">
        <f t="shared" si="375"/>
        <v>34632.009549999995</v>
      </c>
      <c r="H752" s="93">
        <f t="shared" si="356"/>
        <v>96.379935741161262</v>
      </c>
      <c r="I752" s="93">
        <f t="shared" si="357"/>
        <v>96.379935741161276</v>
      </c>
    </row>
    <row r="753" spans="1:9" ht="63">
      <c r="A753" s="92" t="s">
        <v>60</v>
      </c>
      <c r="B753" s="36" t="s">
        <v>358</v>
      </c>
      <c r="C753" s="36" t="s">
        <v>61</v>
      </c>
      <c r="D753" s="93">
        <v>34642.6</v>
      </c>
      <c r="E753" s="93">
        <f>E754</f>
        <v>34389.754150000001</v>
      </c>
      <c r="F753" s="93">
        <f t="shared" ref="F753:G753" si="376">F754</f>
        <v>34389.754150000001</v>
      </c>
      <c r="G753" s="93">
        <f t="shared" si="376"/>
        <v>33088.9637</v>
      </c>
      <c r="H753" s="93">
        <f t="shared" si="356"/>
        <v>95.515243370878636</v>
      </c>
      <c r="I753" s="93">
        <f t="shared" si="357"/>
        <v>96.217505817790212</v>
      </c>
    </row>
    <row r="754" spans="1:9" ht="31.5">
      <c r="A754" s="92" t="s">
        <v>62</v>
      </c>
      <c r="B754" s="36" t="s">
        <v>358</v>
      </c>
      <c r="C754" s="36" t="s">
        <v>63</v>
      </c>
      <c r="D754" s="93">
        <v>34642.6</v>
      </c>
      <c r="E754" s="93">
        <f>КВСР!H767+КВСР!H894</f>
        <v>34389.754150000001</v>
      </c>
      <c r="F754" s="93">
        <f>КВСР!I767+КВСР!I894</f>
        <v>34389.754150000001</v>
      </c>
      <c r="G754" s="93">
        <f>КВСР!J767+КВСР!J894</f>
        <v>33088.9637</v>
      </c>
      <c r="H754" s="93">
        <f t="shared" si="356"/>
        <v>95.515243370878636</v>
      </c>
      <c r="I754" s="93">
        <f t="shared" si="357"/>
        <v>96.217505817790212</v>
      </c>
    </row>
    <row r="755" spans="1:9" ht="31.5">
      <c r="A755" s="92" t="s">
        <v>64</v>
      </c>
      <c r="B755" s="36" t="s">
        <v>358</v>
      </c>
      <c r="C755" s="36" t="s">
        <v>65</v>
      </c>
      <c r="D755" s="93">
        <v>1289.4000000000001</v>
      </c>
      <c r="E755" s="93">
        <f>E756</f>
        <v>1256.62914</v>
      </c>
      <c r="F755" s="93">
        <f t="shared" ref="F755:G755" si="377">F756</f>
        <v>1256.62914</v>
      </c>
      <c r="G755" s="93">
        <f t="shared" si="377"/>
        <v>1256.62914</v>
      </c>
      <c r="H755" s="93">
        <f t="shared" si="356"/>
        <v>97.458441135411817</v>
      </c>
      <c r="I755" s="93">
        <f t="shared" si="357"/>
        <v>100</v>
      </c>
    </row>
    <row r="756" spans="1:9" ht="31.5">
      <c r="A756" s="92" t="s">
        <v>66</v>
      </c>
      <c r="B756" s="36" t="s">
        <v>358</v>
      </c>
      <c r="C756" s="36" t="s">
        <v>67</v>
      </c>
      <c r="D756" s="93">
        <v>1289.4000000000001</v>
      </c>
      <c r="E756" s="93">
        <f>КВСР!H896</f>
        <v>1256.62914</v>
      </c>
      <c r="F756" s="93">
        <f>КВСР!I896</f>
        <v>1256.62914</v>
      </c>
      <c r="G756" s="93">
        <f>КВСР!J896</f>
        <v>1256.62914</v>
      </c>
      <c r="H756" s="93">
        <f t="shared" si="356"/>
        <v>97.458441135411817</v>
      </c>
      <c r="I756" s="93">
        <f t="shared" si="357"/>
        <v>100</v>
      </c>
    </row>
    <row r="757" spans="1:9" ht="15.75">
      <c r="A757" s="94" t="s">
        <v>68</v>
      </c>
      <c r="B757" s="36" t="s">
        <v>358</v>
      </c>
      <c r="C757" s="36">
        <v>300</v>
      </c>
      <c r="D757" s="93"/>
      <c r="E757" s="93">
        <f>E758</f>
        <v>252.84585000000001</v>
      </c>
      <c r="F757" s="93">
        <f t="shared" ref="F757:G757" si="378">F758</f>
        <v>252.84585000000001</v>
      </c>
      <c r="G757" s="93">
        <f t="shared" si="378"/>
        <v>252.84585000000001</v>
      </c>
      <c r="H757" s="93">
        <v>0</v>
      </c>
      <c r="I757" s="93">
        <f t="shared" si="357"/>
        <v>100</v>
      </c>
    </row>
    <row r="758" spans="1:9" ht="31.5">
      <c r="A758" s="94" t="s">
        <v>80</v>
      </c>
      <c r="B758" s="36" t="s">
        <v>358</v>
      </c>
      <c r="C758" s="36">
        <v>320</v>
      </c>
      <c r="D758" s="93"/>
      <c r="E758" s="93">
        <f>КВСР!H898</f>
        <v>252.84585000000001</v>
      </c>
      <c r="F758" s="93">
        <f>КВСР!I898</f>
        <v>252.84585000000001</v>
      </c>
      <c r="G758" s="93">
        <f>КВСР!J898</f>
        <v>252.84585000000001</v>
      </c>
      <c r="H758" s="93">
        <v>0</v>
      </c>
      <c r="I758" s="93">
        <f t="shared" si="357"/>
        <v>100</v>
      </c>
    </row>
    <row r="759" spans="1:9" ht="15.75">
      <c r="A759" s="92" t="s">
        <v>72</v>
      </c>
      <c r="B759" s="36" t="s">
        <v>358</v>
      </c>
      <c r="C759" s="36" t="s">
        <v>73</v>
      </c>
      <c r="D759" s="93">
        <v>0.8</v>
      </c>
      <c r="E759" s="93">
        <f>E761+E760</f>
        <v>33.570860000000003</v>
      </c>
      <c r="F759" s="93">
        <f t="shared" ref="F759:G759" si="379">F761+F760</f>
        <v>33.570860000000003</v>
      </c>
      <c r="G759" s="93">
        <f t="shared" si="379"/>
        <v>33.570860000000003</v>
      </c>
      <c r="H759" s="93">
        <f t="shared" si="356"/>
        <v>4196.3575000000001</v>
      </c>
      <c r="I759" s="93">
        <f t="shared" si="357"/>
        <v>100</v>
      </c>
    </row>
    <row r="760" spans="1:9" ht="15.75">
      <c r="A760" s="94" t="s">
        <v>86</v>
      </c>
      <c r="B760" s="36"/>
      <c r="C760" s="36">
        <v>830</v>
      </c>
      <c r="D760" s="93"/>
      <c r="E760" s="93">
        <f>КВСР!H900</f>
        <v>33.570860000000003</v>
      </c>
      <c r="F760" s="93">
        <f>КВСР!I900</f>
        <v>33.570860000000003</v>
      </c>
      <c r="G760" s="93">
        <f>КВСР!J900</f>
        <v>33.570860000000003</v>
      </c>
      <c r="H760" s="93"/>
      <c r="I760" s="93">
        <f t="shared" si="357"/>
        <v>100</v>
      </c>
    </row>
    <row r="761" spans="1:9" ht="15.75">
      <c r="A761" s="92" t="s">
        <v>74</v>
      </c>
      <c r="B761" s="36" t="s">
        <v>358</v>
      </c>
      <c r="C761" s="36" t="s">
        <v>75</v>
      </c>
      <c r="D761" s="93">
        <v>0.8</v>
      </c>
      <c r="E761" s="93">
        <f>КВСР!H901</f>
        <v>0</v>
      </c>
      <c r="F761" s="93">
        <f>КВСР!I901</f>
        <v>0</v>
      </c>
      <c r="G761" s="93">
        <f>КВСР!J901</f>
        <v>0</v>
      </c>
      <c r="H761" s="93">
        <f t="shared" si="356"/>
        <v>0</v>
      </c>
      <c r="I761" s="93">
        <v>0</v>
      </c>
    </row>
    <row r="762" spans="1:9" ht="31.5">
      <c r="A762" s="92" t="s">
        <v>76</v>
      </c>
      <c r="B762" s="36" t="s">
        <v>125</v>
      </c>
      <c r="C762" s="36" t="s">
        <v>0</v>
      </c>
      <c r="D762" s="93">
        <v>755653.3</v>
      </c>
      <c r="E762" s="93">
        <f>E763+E765</f>
        <v>758544.64648000011</v>
      </c>
      <c r="F762" s="93">
        <f t="shared" ref="F762:G762" si="380">F763+F765</f>
        <v>758544.64648000011</v>
      </c>
      <c r="G762" s="93">
        <f t="shared" si="380"/>
        <v>758544.62448</v>
      </c>
      <c r="H762" s="93">
        <f t="shared" si="356"/>
        <v>100.38262579942415</v>
      </c>
      <c r="I762" s="93">
        <f t="shared" si="357"/>
        <v>99.999997099709262</v>
      </c>
    </row>
    <row r="763" spans="1:9" ht="31.5">
      <c r="A763" s="92" t="s">
        <v>64</v>
      </c>
      <c r="B763" s="36" t="s">
        <v>125</v>
      </c>
      <c r="C763" s="36" t="s">
        <v>65</v>
      </c>
      <c r="D763" s="93">
        <v>20232.5</v>
      </c>
      <c r="E763" s="93">
        <f>E764</f>
        <v>20232.496879999999</v>
      </c>
      <c r="F763" s="93">
        <f t="shared" ref="F763:G763" si="381">F764</f>
        <v>20232.496879999999</v>
      </c>
      <c r="G763" s="93">
        <f t="shared" si="381"/>
        <v>20232.496879999999</v>
      </c>
      <c r="H763" s="93">
        <f t="shared" si="356"/>
        <v>99.999984579266027</v>
      </c>
      <c r="I763" s="93">
        <f t="shared" si="357"/>
        <v>100</v>
      </c>
    </row>
    <row r="764" spans="1:9" ht="31.5">
      <c r="A764" s="92" t="s">
        <v>66</v>
      </c>
      <c r="B764" s="36" t="s">
        <v>125</v>
      </c>
      <c r="C764" s="36" t="s">
        <v>67</v>
      </c>
      <c r="D764" s="93">
        <v>20232.5</v>
      </c>
      <c r="E764" s="93">
        <f>КВСР!H136+КВСР!H164</f>
        <v>20232.496879999999</v>
      </c>
      <c r="F764" s="93">
        <f>КВСР!I136+КВСР!I164</f>
        <v>20232.496879999999</v>
      </c>
      <c r="G764" s="93">
        <f>КВСР!J136+КВСР!J164</f>
        <v>20232.496879999999</v>
      </c>
      <c r="H764" s="93">
        <f t="shared" si="356"/>
        <v>99.999984579266027</v>
      </c>
      <c r="I764" s="93">
        <f t="shared" si="357"/>
        <v>100</v>
      </c>
    </row>
    <row r="765" spans="1:9" ht="31.5">
      <c r="A765" s="92" t="s">
        <v>82</v>
      </c>
      <c r="B765" s="36" t="s">
        <v>125</v>
      </c>
      <c r="C765" s="36" t="s">
        <v>83</v>
      </c>
      <c r="D765" s="93">
        <v>735420.8</v>
      </c>
      <c r="E765" s="93">
        <f>E766+E767</f>
        <v>738312.14960000012</v>
      </c>
      <c r="F765" s="93">
        <f t="shared" ref="F765:G765" si="382">F766+F767</f>
        <v>738312.14960000012</v>
      </c>
      <c r="G765" s="93">
        <f t="shared" si="382"/>
        <v>738312.12760000001</v>
      </c>
      <c r="H765" s="93">
        <f t="shared" si="356"/>
        <v>100.39315281808727</v>
      </c>
      <c r="I765" s="93">
        <f t="shared" si="357"/>
        <v>99.999997020230509</v>
      </c>
    </row>
    <row r="766" spans="1:9" ht="15.75">
      <c r="A766" s="92" t="s">
        <v>272</v>
      </c>
      <c r="B766" s="36" t="s">
        <v>125</v>
      </c>
      <c r="C766" s="36" t="s">
        <v>273</v>
      </c>
      <c r="D766" s="93">
        <v>711121</v>
      </c>
      <c r="E766" s="93">
        <f>КВСР!H775+КВСР!H786+КВСР!H809+КВСР!H857+КВСР!H821</f>
        <v>714012.34960000007</v>
      </c>
      <c r="F766" s="93">
        <f>КВСР!I775+КВСР!I786+КВСР!I809+КВСР!I857+КВСР!I821</f>
        <v>714012.34960000007</v>
      </c>
      <c r="G766" s="93">
        <f>КВСР!J775+КВСР!J786+КВСР!J809+КВСР!J857+КВСР!J821</f>
        <v>714012.32759999996</v>
      </c>
      <c r="H766" s="93">
        <f t="shared" si="356"/>
        <v>100.40658728964549</v>
      </c>
      <c r="I766" s="93">
        <f t="shared" si="357"/>
        <v>99.999996918820784</v>
      </c>
    </row>
    <row r="767" spans="1:9" ht="15.75">
      <c r="A767" s="92" t="s">
        <v>84</v>
      </c>
      <c r="B767" s="36" t="s">
        <v>125</v>
      </c>
      <c r="C767" s="36" t="s">
        <v>85</v>
      </c>
      <c r="D767" s="93">
        <v>24299.8</v>
      </c>
      <c r="E767" s="93">
        <f>КВСР!H752+КВСР!H858</f>
        <v>24299.800000000003</v>
      </c>
      <c r="F767" s="93">
        <f>КВСР!I752+КВСР!I858</f>
        <v>24299.800000000003</v>
      </c>
      <c r="G767" s="93">
        <f>КВСР!J752+КВСР!J858</f>
        <v>24299.800000000003</v>
      </c>
      <c r="H767" s="93">
        <f t="shared" si="356"/>
        <v>100.00000000000003</v>
      </c>
      <c r="I767" s="93">
        <f t="shared" si="357"/>
        <v>100</v>
      </c>
    </row>
    <row r="768" spans="1:9" ht="78.75">
      <c r="A768" s="92" t="s">
        <v>1258</v>
      </c>
      <c r="B768" s="36" t="s">
        <v>380</v>
      </c>
      <c r="C768" s="36" t="s">
        <v>0</v>
      </c>
      <c r="D768" s="93">
        <v>2891.3</v>
      </c>
      <c r="E768" s="93">
        <f>E769</f>
        <v>0</v>
      </c>
      <c r="F768" s="93">
        <f t="shared" ref="F768:G769" si="383">F769</f>
        <v>0</v>
      </c>
      <c r="G768" s="93">
        <f t="shared" si="383"/>
        <v>0</v>
      </c>
      <c r="H768" s="93">
        <f t="shared" si="356"/>
        <v>0</v>
      </c>
      <c r="I768" s="93">
        <v>0</v>
      </c>
    </row>
    <row r="769" spans="1:9" ht="15.75">
      <c r="A769" s="92" t="s">
        <v>72</v>
      </c>
      <c r="B769" s="36" t="s">
        <v>380</v>
      </c>
      <c r="C769" s="36" t="s">
        <v>73</v>
      </c>
      <c r="D769" s="93">
        <v>2891.3</v>
      </c>
      <c r="E769" s="93">
        <f>E770</f>
        <v>0</v>
      </c>
      <c r="F769" s="93">
        <f t="shared" si="383"/>
        <v>0</v>
      </c>
      <c r="G769" s="93">
        <f t="shared" si="383"/>
        <v>0</v>
      </c>
      <c r="H769" s="93">
        <f t="shared" si="356"/>
        <v>0</v>
      </c>
      <c r="I769" s="93">
        <v>0</v>
      </c>
    </row>
    <row r="770" spans="1:9" ht="15.75">
      <c r="A770" s="92" t="s">
        <v>381</v>
      </c>
      <c r="B770" s="36" t="s">
        <v>380</v>
      </c>
      <c r="C770" s="36" t="s">
        <v>382</v>
      </c>
      <c r="D770" s="93">
        <v>2891.3</v>
      </c>
      <c r="E770" s="93">
        <v>0</v>
      </c>
      <c r="F770" s="93">
        <v>0</v>
      </c>
      <c r="G770" s="93">
        <v>0</v>
      </c>
      <c r="H770" s="93">
        <f t="shared" si="356"/>
        <v>0</v>
      </c>
      <c r="I770" s="93">
        <v>0</v>
      </c>
    </row>
    <row r="771" spans="1:9" ht="47.25">
      <c r="A771" s="92" t="s">
        <v>37</v>
      </c>
      <c r="B771" s="36" t="s">
        <v>49</v>
      </c>
      <c r="C771" s="36" t="s">
        <v>0</v>
      </c>
      <c r="D771" s="93">
        <v>6271.7</v>
      </c>
      <c r="E771" s="93">
        <f>E772</f>
        <v>6271.7497400000002</v>
      </c>
      <c r="F771" s="93">
        <f t="shared" ref="F771:G772" si="384">F772</f>
        <v>6271.7497400000002</v>
      </c>
      <c r="G771" s="93">
        <f t="shared" si="384"/>
        <v>6271.7497400000002</v>
      </c>
      <c r="H771" s="93">
        <f t="shared" si="356"/>
        <v>100.00079308640402</v>
      </c>
      <c r="I771" s="93">
        <f t="shared" si="357"/>
        <v>100</v>
      </c>
    </row>
    <row r="772" spans="1:9" ht="31.5">
      <c r="A772" s="92" t="s">
        <v>39</v>
      </c>
      <c r="B772" s="36" t="s">
        <v>49</v>
      </c>
      <c r="C772" s="36" t="s">
        <v>40</v>
      </c>
      <c r="D772" s="93">
        <v>6271.7</v>
      </c>
      <c r="E772" s="93">
        <f>E773</f>
        <v>6271.7497400000002</v>
      </c>
      <c r="F772" s="93">
        <f t="shared" si="384"/>
        <v>6271.7497400000002</v>
      </c>
      <c r="G772" s="93">
        <f t="shared" si="384"/>
        <v>6271.7497400000002</v>
      </c>
      <c r="H772" s="93">
        <f t="shared" si="356"/>
        <v>100.00079308640402</v>
      </c>
      <c r="I772" s="93">
        <f t="shared" si="357"/>
        <v>100</v>
      </c>
    </row>
    <row r="773" spans="1:9" ht="15.75">
      <c r="A773" s="92" t="s">
        <v>41</v>
      </c>
      <c r="B773" s="36" t="s">
        <v>49</v>
      </c>
      <c r="C773" s="36" t="s">
        <v>42</v>
      </c>
      <c r="D773" s="93">
        <v>6271.7</v>
      </c>
      <c r="E773" s="93">
        <f>КВСР!H34</f>
        <v>6271.7497400000002</v>
      </c>
      <c r="F773" s="93">
        <f>КВСР!I34</f>
        <v>6271.7497400000002</v>
      </c>
      <c r="G773" s="93">
        <f>КВСР!J34</f>
        <v>6271.7497400000002</v>
      </c>
      <c r="H773" s="93">
        <f t="shared" si="356"/>
        <v>100.00079308640402</v>
      </c>
      <c r="I773" s="93">
        <f t="shared" si="357"/>
        <v>100</v>
      </c>
    </row>
    <row r="774" spans="1:9" ht="15.75">
      <c r="A774" s="92" t="s">
        <v>353</v>
      </c>
      <c r="B774" s="36" t="s">
        <v>354</v>
      </c>
      <c r="C774" s="36" t="s">
        <v>0</v>
      </c>
      <c r="D774" s="93">
        <v>6811.9</v>
      </c>
      <c r="E774" s="93">
        <f>E775+E777+E780</f>
        <v>6811.8540000000003</v>
      </c>
      <c r="F774" s="93">
        <f t="shared" ref="F774:G774" si="385">F775+F777+F780</f>
        <v>6811.8504000000003</v>
      </c>
      <c r="G774" s="93">
        <f t="shared" si="385"/>
        <v>6811.8423999999995</v>
      </c>
      <c r="H774" s="93">
        <f t="shared" si="356"/>
        <v>99.999154420939831</v>
      </c>
      <c r="I774" s="93">
        <f t="shared" si="357"/>
        <v>99.999829708622627</v>
      </c>
    </row>
    <row r="775" spans="1:9" ht="31.5">
      <c r="A775" s="92" t="s">
        <v>64</v>
      </c>
      <c r="B775" s="36" t="s">
        <v>354</v>
      </c>
      <c r="C775" s="36" t="s">
        <v>65</v>
      </c>
      <c r="D775" s="93">
        <v>375</v>
      </c>
      <c r="E775" s="93">
        <f>E776</f>
        <v>375</v>
      </c>
      <c r="F775" s="93">
        <f t="shared" ref="F775:G775" si="386">F776</f>
        <v>375</v>
      </c>
      <c r="G775" s="93">
        <f t="shared" si="386"/>
        <v>375</v>
      </c>
      <c r="H775" s="93">
        <f t="shared" si="356"/>
        <v>100</v>
      </c>
      <c r="I775" s="93">
        <f t="shared" si="357"/>
        <v>100</v>
      </c>
    </row>
    <row r="776" spans="1:9" ht="31.5">
      <c r="A776" s="92" t="s">
        <v>66</v>
      </c>
      <c r="B776" s="36" t="s">
        <v>354</v>
      </c>
      <c r="C776" s="36" t="s">
        <v>67</v>
      </c>
      <c r="D776" s="93">
        <v>375</v>
      </c>
      <c r="E776" s="93">
        <f>КВСР!H755+КВСР!H864</f>
        <v>375</v>
      </c>
      <c r="F776" s="93">
        <f>КВСР!I755+КВСР!I864</f>
        <v>375</v>
      </c>
      <c r="G776" s="93">
        <f>КВСР!J755+КВСР!J864</f>
        <v>375</v>
      </c>
      <c r="H776" s="93">
        <f t="shared" ref="H776:H833" si="387">G776/D776*100</f>
        <v>100</v>
      </c>
      <c r="I776" s="93">
        <f t="shared" ref="I776:I839" si="388">G776/E776*100</f>
        <v>100</v>
      </c>
    </row>
    <row r="777" spans="1:9" ht="15.75">
      <c r="A777" s="92" t="s">
        <v>68</v>
      </c>
      <c r="B777" s="36" t="s">
        <v>354</v>
      </c>
      <c r="C777" s="36" t="s">
        <v>69</v>
      </c>
      <c r="D777" s="93">
        <v>704.4</v>
      </c>
      <c r="E777" s="93">
        <f>E778+E779</f>
        <v>704.35400000000004</v>
      </c>
      <c r="F777" s="93">
        <f t="shared" ref="F777:G777" si="389">F778+F779</f>
        <v>704.35040000000004</v>
      </c>
      <c r="G777" s="93">
        <f t="shared" si="389"/>
        <v>704.3424</v>
      </c>
      <c r="H777" s="93">
        <f t="shared" si="387"/>
        <v>99.991822827938677</v>
      </c>
      <c r="I777" s="93">
        <f t="shared" si="388"/>
        <v>99.998353100855525</v>
      </c>
    </row>
    <row r="778" spans="1:9" ht="15.75">
      <c r="A778" s="92" t="s">
        <v>383</v>
      </c>
      <c r="B778" s="36" t="s">
        <v>354</v>
      </c>
      <c r="C778" s="36" t="s">
        <v>384</v>
      </c>
      <c r="D778" s="93">
        <v>225</v>
      </c>
      <c r="E778" s="93">
        <f>КВСР!H866</f>
        <v>225</v>
      </c>
      <c r="F778" s="93">
        <f>КВСР!I866</f>
        <v>225</v>
      </c>
      <c r="G778" s="93">
        <f>КВСР!J866</f>
        <v>225</v>
      </c>
      <c r="H778" s="93">
        <f t="shared" si="387"/>
        <v>100</v>
      </c>
      <c r="I778" s="93">
        <f t="shared" si="388"/>
        <v>100</v>
      </c>
    </row>
    <row r="779" spans="1:9" ht="15.75">
      <c r="A779" s="92" t="s">
        <v>70</v>
      </c>
      <c r="B779" s="36" t="s">
        <v>354</v>
      </c>
      <c r="C779" s="36" t="s">
        <v>71</v>
      </c>
      <c r="D779" s="93">
        <v>479.4</v>
      </c>
      <c r="E779" s="93">
        <f>КВСР!H867</f>
        <v>479.35399999999998</v>
      </c>
      <c r="F779" s="93">
        <f>КВСР!I867</f>
        <v>479.35039999999998</v>
      </c>
      <c r="G779" s="93">
        <f>КВСР!J867</f>
        <v>479.3424</v>
      </c>
      <c r="H779" s="93">
        <f t="shared" si="387"/>
        <v>99.987984981226546</v>
      </c>
      <c r="I779" s="93">
        <f t="shared" si="388"/>
        <v>99.997580076519654</v>
      </c>
    </row>
    <row r="780" spans="1:9" ht="31.5">
      <c r="A780" s="92" t="s">
        <v>82</v>
      </c>
      <c r="B780" s="36" t="s">
        <v>354</v>
      </c>
      <c r="C780" s="36" t="s">
        <v>83</v>
      </c>
      <c r="D780" s="93">
        <v>5732.5</v>
      </c>
      <c r="E780" s="93">
        <f>E781</f>
        <v>5732.5</v>
      </c>
      <c r="F780" s="93">
        <f t="shared" ref="F780:G780" si="390">F781</f>
        <v>5732.5</v>
      </c>
      <c r="G780" s="93">
        <f t="shared" si="390"/>
        <v>5732.5</v>
      </c>
      <c r="H780" s="93">
        <f t="shared" si="387"/>
        <v>100</v>
      </c>
      <c r="I780" s="93">
        <f t="shared" si="388"/>
        <v>100</v>
      </c>
    </row>
    <row r="781" spans="1:9" ht="31.5">
      <c r="A781" s="92" t="s">
        <v>196</v>
      </c>
      <c r="B781" s="36" t="s">
        <v>354</v>
      </c>
      <c r="C781" s="36" t="s">
        <v>197</v>
      </c>
      <c r="D781" s="93">
        <v>5732.5</v>
      </c>
      <c r="E781" s="93">
        <f>КВСР!H869</f>
        <v>5732.5</v>
      </c>
      <c r="F781" s="93">
        <f>КВСР!I869</f>
        <v>5732.5</v>
      </c>
      <c r="G781" s="93">
        <f>КВСР!J869</f>
        <v>5732.5</v>
      </c>
      <c r="H781" s="93">
        <f t="shared" si="387"/>
        <v>100</v>
      </c>
      <c r="I781" s="93">
        <f t="shared" si="388"/>
        <v>100</v>
      </c>
    </row>
    <row r="782" spans="1:9" ht="31.5">
      <c r="A782" s="92" t="s">
        <v>385</v>
      </c>
      <c r="B782" s="36" t="s">
        <v>386</v>
      </c>
      <c r="C782" s="36" t="s">
        <v>0</v>
      </c>
      <c r="D782" s="93">
        <v>3500</v>
      </c>
      <c r="E782" s="93">
        <f>E783</f>
        <v>3500</v>
      </c>
      <c r="F782" s="93">
        <f t="shared" ref="F782:G783" si="391">F783</f>
        <v>3500</v>
      </c>
      <c r="G782" s="93">
        <f t="shared" si="391"/>
        <v>3500</v>
      </c>
      <c r="H782" s="93">
        <f t="shared" si="387"/>
        <v>100</v>
      </c>
      <c r="I782" s="93">
        <f t="shared" si="388"/>
        <v>100</v>
      </c>
    </row>
    <row r="783" spans="1:9" ht="15.75">
      <c r="A783" s="92" t="s">
        <v>26</v>
      </c>
      <c r="B783" s="36" t="s">
        <v>386</v>
      </c>
      <c r="C783" s="36" t="s">
        <v>27</v>
      </c>
      <c r="D783" s="93">
        <v>3500</v>
      </c>
      <c r="E783" s="93">
        <f>E784</f>
        <v>3500</v>
      </c>
      <c r="F783" s="93">
        <f t="shared" si="391"/>
        <v>3500</v>
      </c>
      <c r="G783" s="93">
        <f t="shared" si="391"/>
        <v>3500</v>
      </c>
      <c r="H783" s="93">
        <f t="shared" si="387"/>
        <v>100</v>
      </c>
      <c r="I783" s="93">
        <f t="shared" si="388"/>
        <v>100</v>
      </c>
    </row>
    <row r="784" spans="1:9" ht="15.75">
      <c r="A784" s="92" t="s">
        <v>56</v>
      </c>
      <c r="B784" s="36" t="s">
        <v>386</v>
      </c>
      <c r="C784" s="36" t="s">
        <v>57</v>
      </c>
      <c r="D784" s="93">
        <v>3500</v>
      </c>
      <c r="E784" s="93">
        <f>КВСР!H872</f>
        <v>3500</v>
      </c>
      <c r="F784" s="93">
        <f>КВСР!I872</f>
        <v>3500</v>
      </c>
      <c r="G784" s="93">
        <f>КВСР!J872</f>
        <v>3500</v>
      </c>
      <c r="H784" s="93">
        <f t="shared" si="387"/>
        <v>100</v>
      </c>
      <c r="I784" s="93">
        <f t="shared" si="388"/>
        <v>100</v>
      </c>
    </row>
    <row r="785" spans="1:9" ht="31.5">
      <c r="A785" s="92" t="s">
        <v>363</v>
      </c>
      <c r="B785" s="36" t="s">
        <v>364</v>
      </c>
      <c r="C785" s="36" t="s">
        <v>0</v>
      </c>
      <c r="D785" s="93">
        <v>3000</v>
      </c>
      <c r="E785" s="93">
        <f>E786</f>
        <v>3000</v>
      </c>
      <c r="F785" s="93">
        <f t="shared" ref="F785:G786" si="392">F786</f>
        <v>3000</v>
      </c>
      <c r="G785" s="93">
        <f t="shared" si="392"/>
        <v>3000</v>
      </c>
      <c r="H785" s="93">
        <f t="shared" si="387"/>
        <v>100</v>
      </c>
      <c r="I785" s="93">
        <f t="shared" si="388"/>
        <v>100</v>
      </c>
    </row>
    <row r="786" spans="1:9" ht="15.75">
      <c r="A786" s="92" t="s">
        <v>26</v>
      </c>
      <c r="B786" s="36" t="s">
        <v>364</v>
      </c>
      <c r="C786" s="36" t="s">
        <v>27</v>
      </c>
      <c r="D786" s="93">
        <v>3000</v>
      </c>
      <c r="E786" s="93">
        <f>E787</f>
        <v>3000</v>
      </c>
      <c r="F786" s="93">
        <f t="shared" si="392"/>
        <v>3000</v>
      </c>
      <c r="G786" s="93">
        <f t="shared" si="392"/>
        <v>3000</v>
      </c>
      <c r="H786" s="93">
        <f t="shared" si="387"/>
        <v>100</v>
      </c>
      <c r="I786" s="93">
        <f t="shared" si="388"/>
        <v>100</v>
      </c>
    </row>
    <row r="787" spans="1:9" ht="15.75">
      <c r="A787" s="92" t="s">
        <v>56</v>
      </c>
      <c r="B787" s="36" t="s">
        <v>364</v>
      </c>
      <c r="C787" s="36" t="s">
        <v>57</v>
      </c>
      <c r="D787" s="93">
        <v>3000</v>
      </c>
      <c r="E787" s="93">
        <f>КВСР!H789</f>
        <v>3000</v>
      </c>
      <c r="F787" s="93">
        <f>КВСР!I789</f>
        <v>3000</v>
      </c>
      <c r="G787" s="93">
        <f>КВСР!J789</f>
        <v>3000</v>
      </c>
      <c r="H787" s="93">
        <f t="shared" si="387"/>
        <v>100</v>
      </c>
      <c r="I787" s="93">
        <f t="shared" si="388"/>
        <v>100</v>
      </c>
    </row>
    <row r="788" spans="1:9" ht="31.5">
      <c r="A788" s="92" t="s">
        <v>365</v>
      </c>
      <c r="B788" s="36" t="s">
        <v>366</v>
      </c>
      <c r="C788" s="36" t="s">
        <v>0</v>
      </c>
      <c r="D788" s="93">
        <v>500</v>
      </c>
      <c r="E788" s="93">
        <f>E789</f>
        <v>500</v>
      </c>
      <c r="F788" s="93">
        <f t="shared" ref="F788:G789" si="393">F789</f>
        <v>500</v>
      </c>
      <c r="G788" s="93">
        <f t="shared" si="393"/>
        <v>500</v>
      </c>
      <c r="H788" s="93">
        <f t="shared" si="387"/>
        <v>100</v>
      </c>
      <c r="I788" s="93">
        <f t="shared" si="388"/>
        <v>100</v>
      </c>
    </row>
    <row r="789" spans="1:9" ht="15.75">
      <c r="A789" s="92" t="s">
        <v>26</v>
      </c>
      <c r="B789" s="36" t="s">
        <v>366</v>
      </c>
      <c r="C789" s="36" t="s">
        <v>27</v>
      </c>
      <c r="D789" s="93">
        <v>500</v>
      </c>
      <c r="E789" s="93">
        <f>E790</f>
        <v>500</v>
      </c>
      <c r="F789" s="93">
        <f t="shared" si="393"/>
        <v>500</v>
      </c>
      <c r="G789" s="93">
        <f t="shared" si="393"/>
        <v>500</v>
      </c>
      <c r="H789" s="93">
        <f t="shared" si="387"/>
        <v>100</v>
      </c>
      <c r="I789" s="93">
        <f t="shared" si="388"/>
        <v>100</v>
      </c>
    </row>
    <row r="790" spans="1:9" ht="15.75">
      <c r="A790" s="92" t="s">
        <v>202</v>
      </c>
      <c r="B790" s="36" t="s">
        <v>366</v>
      </c>
      <c r="C790" s="36" t="s">
        <v>203</v>
      </c>
      <c r="D790" s="93">
        <v>500</v>
      </c>
      <c r="E790" s="93">
        <f>КВСР!H792</f>
        <v>500</v>
      </c>
      <c r="F790" s="93">
        <f>КВСР!I792</f>
        <v>500</v>
      </c>
      <c r="G790" s="93">
        <f>КВСР!J792</f>
        <v>500</v>
      </c>
      <c r="H790" s="93">
        <f t="shared" si="387"/>
        <v>100</v>
      </c>
      <c r="I790" s="93">
        <f t="shared" si="388"/>
        <v>100</v>
      </c>
    </row>
    <row r="791" spans="1:9" ht="31.5">
      <c r="A791" s="92" t="s">
        <v>136</v>
      </c>
      <c r="B791" s="36" t="s">
        <v>137</v>
      </c>
      <c r="C791" s="36" t="s">
        <v>0</v>
      </c>
      <c r="D791" s="93">
        <v>85092.3</v>
      </c>
      <c r="E791" s="93">
        <f>E792+E794+E796</f>
        <v>85092.3</v>
      </c>
      <c r="F791" s="93">
        <f t="shared" ref="F791:G791" si="394">F792+F794+F796</f>
        <v>85007.3</v>
      </c>
      <c r="G791" s="93">
        <f t="shared" si="394"/>
        <v>85007.3</v>
      </c>
      <c r="H791" s="93">
        <f t="shared" si="387"/>
        <v>99.90010847044914</v>
      </c>
      <c r="I791" s="93">
        <f t="shared" si="388"/>
        <v>99.90010847044914</v>
      </c>
    </row>
    <row r="792" spans="1:9" ht="31.5">
      <c r="A792" s="92" t="s">
        <v>39</v>
      </c>
      <c r="B792" s="36" t="s">
        <v>137</v>
      </c>
      <c r="C792" s="36" t="s">
        <v>40</v>
      </c>
      <c r="D792" s="93">
        <v>84700</v>
      </c>
      <c r="E792" s="93">
        <f>E793</f>
        <v>84700</v>
      </c>
      <c r="F792" s="93">
        <f t="shared" ref="F792:G792" si="395">F793</f>
        <v>84700</v>
      </c>
      <c r="G792" s="93">
        <f t="shared" si="395"/>
        <v>84700</v>
      </c>
      <c r="H792" s="93">
        <f t="shared" si="387"/>
        <v>100</v>
      </c>
      <c r="I792" s="93">
        <f t="shared" si="388"/>
        <v>100</v>
      </c>
    </row>
    <row r="793" spans="1:9" ht="15.75">
      <c r="A793" s="92" t="s">
        <v>41</v>
      </c>
      <c r="B793" s="36" t="s">
        <v>137</v>
      </c>
      <c r="C793" s="36" t="s">
        <v>42</v>
      </c>
      <c r="D793" s="93">
        <v>84700</v>
      </c>
      <c r="E793" s="93">
        <f>КВСР!H167</f>
        <v>84700</v>
      </c>
      <c r="F793" s="93">
        <f>КВСР!I167</f>
        <v>84700</v>
      </c>
      <c r="G793" s="93">
        <f>КВСР!J167</f>
        <v>84700</v>
      </c>
      <c r="H793" s="93">
        <f t="shared" si="387"/>
        <v>100</v>
      </c>
      <c r="I793" s="93">
        <f t="shared" si="388"/>
        <v>100</v>
      </c>
    </row>
    <row r="794" spans="1:9" ht="15.75">
      <c r="A794" s="92" t="s">
        <v>26</v>
      </c>
      <c r="B794" s="36" t="s">
        <v>137</v>
      </c>
      <c r="C794" s="36" t="s">
        <v>27</v>
      </c>
      <c r="D794" s="93">
        <v>100</v>
      </c>
      <c r="E794" s="93">
        <f>E795</f>
        <v>100</v>
      </c>
      <c r="F794" s="93">
        <f t="shared" ref="F794:G794" si="396">F795</f>
        <v>15</v>
      </c>
      <c r="G794" s="93">
        <f t="shared" si="396"/>
        <v>15</v>
      </c>
      <c r="H794" s="93">
        <f t="shared" si="387"/>
        <v>15</v>
      </c>
      <c r="I794" s="93">
        <f t="shared" si="388"/>
        <v>15</v>
      </c>
    </row>
    <row r="795" spans="1:9" ht="15.75">
      <c r="A795" s="92" t="s">
        <v>56</v>
      </c>
      <c r="B795" s="36" t="s">
        <v>137</v>
      </c>
      <c r="C795" s="36" t="s">
        <v>57</v>
      </c>
      <c r="D795" s="93">
        <v>100</v>
      </c>
      <c r="E795" s="93">
        <f>КВСР!H169</f>
        <v>100</v>
      </c>
      <c r="F795" s="93">
        <f>КВСР!I169</f>
        <v>15</v>
      </c>
      <c r="G795" s="93">
        <f>КВСР!J169</f>
        <v>15</v>
      </c>
      <c r="H795" s="93">
        <f t="shared" si="387"/>
        <v>15</v>
      </c>
      <c r="I795" s="93">
        <f t="shared" si="388"/>
        <v>15</v>
      </c>
    </row>
    <row r="796" spans="1:9" ht="31.5">
      <c r="A796" s="92" t="s">
        <v>82</v>
      </c>
      <c r="B796" s="36" t="s">
        <v>137</v>
      </c>
      <c r="C796" s="36" t="s">
        <v>83</v>
      </c>
      <c r="D796" s="93">
        <v>292.3</v>
      </c>
      <c r="E796" s="93">
        <f>E797</f>
        <v>292.3</v>
      </c>
      <c r="F796" s="93">
        <f t="shared" ref="F796:G796" si="397">F797</f>
        <v>292.3</v>
      </c>
      <c r="G796" s="93">
        <f t="shared" si="397"/>
        <v>292.3</v>
      </c>
      <c r="H796" s="93">
        <f t="shared" si="387"/>
        <v>100</v>
      </c>
      <c r="I796" s="93">
        <f t="shared" si="388"/>
        <v>100</v>
      </c>
    </row>
    <row r="797" spans="1:9" ht="15.75">
      <c r="A797" s="92" t="s">
        <v>272</v>
      </c>
      <c r="B797" s="36" t="s">
        <v>137</v>
      </c>
      <c r="C797" s="36" t="s">
        <v>273</v>
      </c>
      <c r="D797" s="93">
        <v>292.3</v>
      </c>
      <c r="E797" s="93">
        <f>КВСР!H812</f>
        <v>292.3</v>
      </c>
      <c r="F797" s="93">
        <f>КВСР!I812</f>
        <v>292.3</v>
      </c>
      <c r="G797" s="93">
        <f>КВСР!J812</f>
        <v>292.3</v>
      </c>
      <c r="H797" s="93">
        <f t="shared" si="387"/>
        <v>100</v>
      </c>
      <c r="I797" s="93">
        <f t="shared" si="388"/>
        <v>100</v>
      </c>
    </row>
    <row r="798" spans="1:9" ht="15.75">
      <c r="A798" s="85" t="s">
        <v>0</v>
      </c>
      <c r="B798" s="87" t="s">
        <v>0</v>
      </c>
      <c r="C798" s="88" t="s">
        <v>0</v>
      </c>
      <c r="D798" s="86" t="s">
        <v>0</v>
      </c>
      <c r="E798" s="86"/>
      <c r="F798" s="86"/>
      <c r="G798" s="86"/>
      <c r="H798" s="86"/>
      <c r="I798" s="86"/>
    </row>
    <row r="799" spans="1:9" ht="63">
      <c r="A799" s="85" t="s">
        <v>187</v>
      </c>
      <c r="B799" s="88" t="s">
        <v>188</v>
      </c>
      <c r="C799" s="88" t="s">
        <v>0</v>
      </c>
      <c r="D799" s="86">
        <v>963156.4</v>
      </c>
      <c r="E799" s="86">
        <f>E800+E966+E974+E993</f>
        <v>1185347.3914300001</v>
      </c>
      <c r="F799" s="86">
        <f t="shared" ref="F799:G799" si="398">F800+F966+F974+F993</f>
        <v>1177916.2104200001</v>
      </c>
      <c r="G799" s="86">
        <f t="shared" si="398"/>
        <v>1177883.8104600001</v>
      </c>
      <c r="H799" s="86">
        <f t="shared" si="387"/>
        <v>122.29413732390711</v>
      </c>
      <c r="I799" s="86">
        <f t="shared" si="388"/>
        <v>99.370346530986495</v>
      </c>
    </row>
    <row r="800" spans="1:9" ht="31.5">
      <c r="A800" s="85" t="s">
        <v>189</v>
      </c>
      <c r="B800" s="88" t="s">
        <v>190</v>
      </c>
      <c r="C800" s="88" t="s">
        <v>0</v>
      </c>
      <c r="D800" s="86">
        <v>717096.3</v>
      </c>
      <c r="E800" s="86">
        <f>E801+E804+E813+E816+E819+E822+E825+E831+E849+E861+E870+E873+E878+E881+E884+E887+E890+E893+E896+E899+E902+E905+E908+E911+E914+E917+E920+E923+E926+E929+E932+E935+E938+E941+E944+E947+E950+E953+E956+E959+E962+E807+E810+E828+E834+E837+E840+E843+E846+E852+E855+E858+E864+E867</f>
        <v>898295.43810000003</v>
      </c>
      <c r="F800" s="86">
        <f t="shared" ref="F800:G800" si="399">F801+F804+F813+F816+F819+F822+F825+F831+F849+F861+F870+F873+F878+F881+F884+F887+F890+F893+F896+F899+F902+F905+F908+F911+F914+F917+F920+F923+F926+F929+F932+F935+F938+F941+F944+F947+F950+F953+F956+F959+F962+F807+F810+F828+F834+F837+F840+F843+F846+F852+F855+F858+F864+F867</f>
        <v>892818.44110000005</v>
      </c>
      <c r="G800" s="86">
        <f t="shared" si="399"/>
        <v>892818.44110000005</v>
      </c>
      <c r="H800" s="86">
        <f t="shared" si="387"/>
        <v>124.50467825590511</v>
      </c>
      <c r="I800" s="86">
        <f t="shared" si="388"/>
        <v>99.390290012873223</v>
      </c>
    </row>
    <row r="801" spans="1:9" ht="15.75">
      <c r="A801" s="92" t="s">
        <v>531</v>
      </c>
      <c r="B801" s="36" t="s">
        <v>532</v>
      </c>
      <c r="C801" s="36" t="s">
        <v>0</v>
      </c>
      <c r="D801" s="93">
        <v>933.1</v>
      </c>
      <c r="E801" s="93">
        <f>E802</f>
        <v>752.1</v>
      </c>
      <c r="F801" s="93">
        <f t="shared" ref="F801:G802" si="400">F802</f>
        <v>752.1</v>
      </c>
      <c r="G801" s="93">
        <f t="shared" si="400"/>
        <v>752.1</v>
      </c>
      <c r="H801" s="93">
        <f t="shared" si="387"/>
        <v>80.602293430500481</v>
      </c>
      <c r="I801" s="93">
        <f t="shared" si="388"/>
        <v>100</v>
      </c>
    </row>
    <row r="802" spans="1:9" ht="15.75">
      <c r="A802" s="92" t="s">
        <v>72</v>
      </c>
      <c r="B802" s="36" t="s">
        <v>532</v>
      </c>
      <c r="C802" s="36" t="s">
        <v>73</v>
      </c>
      <c r="D802" s="93">
        <v>933.1</v>
      </c>
      <c r="E802" s="93">
        <f>E803</f>
        <v>752.1</v>
      </c>
      <c r="F802" s="93">
        <f t="shared" si="400"/>
        <v>752.1</v>
      </c>
      <c r="G802" s="93">
        <f t="shared" si="400"/>
        <v>752.1</v>
      </c>
      <c r="H802" s="93">
        <f t="shared" si="387"/>
        <v>80.602293430500481</v>
      </c>
      <c r="I802" s="93">
        <f t="shared" si="388"/>
        <v>100</v>
      </c>
    </row>
    <row r="803" spans="1:9" ht="47.25">
      <c r="A803" s="92" t="s">
        <v>222</v>
      </c>
      <c r="B803" s="36" t="s">
        <v>532</v>
      </c>
      <c r="C803" s="36" t="s">
        <v>223</v>
      </c>
      <c r="D803" s="93">
        <v>933.1</v>
      </c>
      <c r="E803" s="93">
        <f>КВСР!H1282</f>
        <v>752.1</v>
      </c>
      <c r="F803" s="93">
        <f>КВСР!I1282</f>
        <v>752.1</v>
      </c>
      <c r="G803" s="93">
        <f>КВСР!J1282</f>
        <v>752.1</v>
      </c>
      <c r="H803" s="93">
        <f t="shared" si="387"/>
        <v>80.602293430500481</v>
      </c>
      <c r="I803" s="93">
        <f t="shared" si="388"/>
        <v>100</v>
      </c>
    </row>
    <row r="804" spans="1:9" ht="47.25">
      <c r="A804" s="92" t="s">
        <v>533</v>
      </c>
      <c r="B804" s="36" t="s">
        <v>534</v>
      </c>
      <c r="C804" s="36" t="s">
        <v>0</v>
      </c>
      <c r="D804" s="93">
        <v>40010.9</v>
      </c>
      <c r="E804" s="93">
        <f>E805</f>
        <v>40010.9</v>
      </c>
      <c r="F804" s="93">
        <f t="shared" ref="F804:G805" si="401">F805</f>
        <v>40010.9</v>
      </c>
      <c r="G804" s="93">
        <f t="shared" si="401"/>
        <v>40010.9</v>
      </c>
      <c r="H804" s="93">
        <f t="shared" si="387"/>
        <v>100</v>
      </c>
      <c r="I804" s="93">
        <f t="shared" si="388"/>
        <v>100</v>
      </c>
    </row>
    <row r="805" spans="1:9" ht="15.75">
      <c r="A805" s="92" t="s">
        <v>72</v>
      </c>
      <c r="B805" s="36" t="s">
        <v>534</v>
      </c>
      <c r="C805" s="36" t="s">
        <v>73</v>
      </c>
      <c r="D805" s="93">
        <v>40010.9</v>
      </c>
      <c r="E805" s="93">
        <f>E806</f>
        <v>40010.9</v>
      </c>
      <c r="F805" s="93">
        <f t="shared" si="401"/>
        <v>40010.9</v>
      </c>
      <c r="G805" s="93">
        <f t="shared" si="401"/>
        <v>40010.9</v>
      </c>
      <c r="H805" s="93">
        <f t="shared" si="387"/>
        <v>100</v>
      </c>
      <c r="I805" s="93">
        <f t="shared" si="388"/>
        <v>100</v>
      </c>
    </row>
    <row r="806" spans="1:9" ht="47.25">
      <c r="A806" s="92" t="s">
        <v>222</v>
      </c>
      <c r="B806" s="36" t="s">
        <v>534</v>
      </c>
      <c r="C806" s="36" t="s">
        <v>223</v>
      </c>
      <c r="D806" s="93">
        <v>40010.9</v>
      </c>
      <c r="E806" s="93">
        <f>КВСР!H1286</f>
        <v>40010.9</v>
      </c>
      <c r="F806" s="93">
        <f>КВСР!I1286</f>
        <v>40010.9</v>
      </c>
      <c r="G806" s="93">
        <f>КВСР!J1286</f>
        <v>40010.9</v>
      </c>
      <c r="H806" s="93">
        <f t="shared" si="387"/>
        <v>100</v>
      </c>
      <c r="I806" s="93">
        <f t="shared" si="388"/>
        <v>100</v>
      </c>
    </row>
    <row r="807" spans="1:9" ht="47.25">
      <c r="A807" s="94" t="s">
        <v>1184</v>
      </c>
      <c r="B807" s="95" t="s">
        <v>1183</v>
      </c>
      <c r="C807" s="95"/>
      <c r="D807" s="93"/>
      <c r="E807" s="93">
        <f>E808</f>
        <v>1852.5</v>
      </c>
      <c r="F807" s="93">
        <f t="shared" ref="F807:G808" si="402">F808</f>
        <v>1852.5</v>
      </c>
      <c r="G807" s="93">
        <f t="shared" si="402"/>
        <v>1852.5</v>
      </c>
      <c r="H807" s="93">
        <v>0</v>
      </c>
      <c r="I807" s="93">
        <f t="shared" si="388"/>
        <v>100</v>
      </c>
    </row>
    <row r="808" spans="1:9" ht="15.75">
      <c r="A808" s="94" t="s">
        <v>72</v>
      </c>
      <c r="B808" s="95" t="s">
        <v>1183</v>
      </c>
      <c r="C808" s="95" t="s">
        <v>73</v>
      </c>
      <c r="D808" s="93"/>
      <c r="E808" s="93">
        <f>E809</f>
        <v>1852.5</v>
      </c>
      <c r="F808" s="93">
        <f t="shared" si="402"/>
        <v>1852.5</v>
      </c>
      <c r="G808" s="93">
        <f t="shared" si="402"/>
        <v>1852.5</v>
      </c>
      <c r="H808" s="93">
        <v>0</v>
      </c>
      <c r="I808" s="93">
        <f t="shared" si="388"/>
        <v>100</v>
      </c>
    </row>
    <row r="809" spans="1:9" ht="47.25">
      <c r="A809" s="94" t="s">
        <v>222</v>
      </c>
      <c r="B809" s="95" t="s">
        <v>1183</v>
      </c>
      <c r="C809" s="95" t="s">
        <v>223</v>
      </c>
      <c r="D809" s="93"/>
      <c r="E809" s="93">
        <f>КВСР!H1289</f>
        <v>1852.5</v>
      </c>
      <c r="F809" s="93">
        <f>КВСР!I1289</f>
        <v>1852.5</v>
      </c>
      <c r="G809" s="93">
        <f>КВСР!J1289</f>
        <v>1852.5</v>
      </c>
      <c r="H809" s="93">
        <v>0</v>
      </c>
      <c r="I809" s="93">
        <f t="shared" si="388"/>
        <v>100</v>
      </c>
    </row>
    <row r="810" spans="1:9" ht="63">
      <c r="A810" s="94" t="s">
        <v>1186</v>
      </c>
      <c r="B810" s="95" t="s">
        <v>1185</v>
      </c>
      <c r="C810" s="95"/>
      <c r="D810" s="93"/>
      <c r="E810" s="93">
        <f>E811</f>
        <v>8149.4</v>
      </c>
      <c r="F810" s="93">
        <f t="shared" ref="F810:G811" si="403">F811</f>
        <v>7851.3490000000002</v>
      </c>
      <c r="G810" s="93">
        <f t="shared" si="403"/>
        <v>7851.3490000000002</v>
      </c>
      <c r="H810" s="93">
        <v>0</v>
      </c>
      <c r="I810" s="93">
        <f t="shared" si="388"/>
        <v>96.342663263553149</v>
      </c>
    </row>
    <row r="811" spans="1:9" ht="15.75">
      <c r="A811" s="94" t="s">
        <v>72</v>
      </c>
      <c r="B811" s="95" t="s">
        <v>1185</v>
      </c>
      <c r="C811" s="95" t="s">
        <v>73</v>
      </c>
      <c r="D811" s="93"/>
      <c r="E811" s="93">
        <f>E812</f>
        <v>8149.4</v>
      </c>
      <c r="F811" s="93">
        <f t="shared" si="403"/>
        <v>7851.3490000000002</v>
      </c>
      <c r="G811" s="93">
        <f t="shared" si="403"/>
        <v>7851.3490000000002</v>
      </c>
      <c r="H811" s="93">
        <v>0</v>
      </c>
      <c r="I811" s="93">
        <f t="shared" si="388"/>
        <v>96.342663263553149</v>
      </c>
    </row>
    <row r="812" spans="1:9" ht="54" customHeight="1">
      <c r="A812" s="94" t="s">
        <v>222</v>
      </c>
      <c r="B812" s="95" t="s">
        <v>1185</v>
      </c>
      <c r="C812" s="95" t="s">
        <v>223</v>
      </c>
      <c r="D812" s="93"/>
      <c r="E812" s="93">
        <f>КВСР!H1292</f>
        <v>8149.4</v>
      </c>
      <c r="F812" s="93">
        <f>КВСР!I1292</f>
        <v>7851.3490000000002</v>
      </c>
      <c r="G812" s="93">
        <f>КВСР!J1292</f>
        <v>7851.3490000000002</v>
      </c>
      <c r="H812" s="93">
        <v>0</v>
      </c>
      <c r="I812" s="93">
        <f t="shared" si="388"/>
        <v>96.342663263553149</v>
      </c>
    </row>
    <row r="813" spans="1:9" ht="63">
      <c r="A813" s="92" t="s">
        <v>535</v>
      </c>
      <c r="B813" s="36" t="s">
        <v>536</v>
      </c>
      <c r="C813" s="36" t="s">
        <v>0</v>
      </c>
      <c r="D813" s="93">
        <v>5081.2</v>
      </c>
      <c r="E813" s="93">
        <f>E814</f>
        <v>0</v>
      </c>
      <c r="F813" s="93">
        <f t="shared" ref="F813:G814" si="404">F814</f>
        <v>0</v>
      </c>
      <c r="G813" s="93">
        <f t="shared" si="404"/>
        <v>0</v>
      </c>
      <c r="H813" s="93">
        <f t="shared" si="387"/>
        <v>0</v>
      </c>
      <c r="I813" s="93">
        <v>0</v>
      </c>
    </row>
    <row r="814" spans="1:9" ht="15.75">
      <c r="A814" s="92" t="s">
        <v>72</v>
      </c>
      <c r="B814" s="36" t="s">
        <v>536</v>
      </c>
      <c r="C814" s="36" t="s">
        <v>73</v>
      </c>
      <c r="D814" s="93">
        <v>5081.2</v>
      </c>
      <c r="E814" s="93">
        <f>E815</f>
        <v>0</v>
      </c>
      <c r="F814" s="93">
        <f t="shared" si="404"/>
        <v>0</v>
      </c>
      <c r="G814" s="93">
        <f t="shared" si="404"/>
        <v>0</v>
      </c>
      <c r="H814" s="93">
        <f t="shared" si="387"/>
        <v>0</v>
      </c>
      <c r="I814" s="93">
        <v>0</v>
      </c>
    </row>
    <row r="815" spans="1:9" ht="47.25">
      <c r="A815" s="92" t="s">
        <v>222</v>
      </c>
      <c r="B815" s="36" t="s">
        <v>536</v>
      </c>
      <c r="C815" s="36" t="s">
        <v>223</v>
      </c>
      <c r="D815" s="93">
        <v>5081.2</v>
      </c>
      <c r="E815" s="93">
        <f>КВСР!H1295</f>
        <v>0</v>
      </c>
      <c r="F815" s="93">
        <f>КВСР!I1295</f>
        <v>0</v>
      </c>
      <c r="G815" s="93">
        <f>КВСР!J1295</f>
        <v>0</v>
      </c>
      <c r="H815" s="93">
        <f t="shared" si="387"/>
        <v>0</v>
      </c>
      <c r="I815" s="93">
        <v>0</v>
      </c>
    </row>
    <row r="816" spans="1:9" ht="31.5">
      <c r="A816" s="92" t="s">
        <v>537</v>
      </c>
      <c r="B816" s="36" t="s">
        <v>538</v>
      </c>
      <c r="C816" s="36" t="s">
        <v>0</v>
      </c>
      <c r="D816" s="93">
        <v>16337.4</v>
      </c>
      <c r="E816" s="93">
        <f>E817</f>
        <v>20142.7</v>
      </c>
      <c r="F816" s="93">
        <f t="shared" ref="F816:G817" si="405">F817</f>
        <v>20142.7</v>
      </c>
      <c r="G816" s="93">
        <f t="shared" si="405"/>
        <v>20142.7</v>
      </c>
      <c r="H816" s="93">
        <f t="shared" si="387"/>
        <v>123.29195588037265</v>
      </c>
      <c r="I816" s="93">
        <f t="shared" si="388"/>
        <v>100</v>
      </c>
    </row>
    <row r="817" spans="1:9" ht="15.75">
      <c r="A817" s="92" t="s">
        <v>72</v>
      </c>
      <c r="B817" s="36" t="s">
        <v>538</v>
      </c>
      <c r="C817" s="36" t="s">
        <v>73</v>
      </c>
      <c r="D817" s="93">
        <v>16337.4</v>
      </c>
      <c r="E817" s="93">
        <f>E818</f>
        <v>20142.7</v>
      </c>
      <c r="F817" s="93">
        <f t="shared" si="405"/>
        <v>20142.7</v>
      </c>
      <c r="G817" s="93">
        <f t="shared" si="405"/>
        <v>20142.7</v>
      </c>
      <c r="H817" s="93">
        <f t="shared" si="387"/>
        <v>123.29195588037265</v>
      </c>
      <c r="I817" s="93">
        <f t="shared" si="388"/>
        <v>100</v>
      </c>
    </row>
    <row r="818" spans="1:9" ht="47.25">
      <c r="A818" s="92" t="s">
        <v>222</v>
      </c>
      <c r="B818" s="36" t="s">
        <v>538</v>
      </c>
      <c r="C818" s="36" t="s">
        <v>223</v>
      </c>
      <c r="D818" s="93">
        <v>16337.4</v>
      </c>
      <c r="E818" s="93">
        <f>КВСР!H1298</f>
        <v>20142.7</v>
      </c>
      <c r="F818" s="93">
        <f>КВСР!I1298</f>
        <v>20142.7</v>
      </c>
      <c r="G818" s="93">
        <f>КВСР!J1298</f>
        <v>20142.7</v>
      </c>
      <c r="H818" s="93">
        <f t="shared" si="387"/>
        <v>123.29195588037265</v>
      </c>
      <c r="I818" s="93">
        <f t="shared" si="388"/>
        <v>100</v>
      </c>
    </row>
    <row r="819" spans="1:9" ht="15.75">
      <c r="A819" s="92" t="s">
        <v>539</v>
      </c>
      <c r="B819" s="36" t="s">
        <v>540</v>
      </c>
      <c r="C819" s="36" t="s">
        <v>0</v>
      </c>
      <c r="D819" s="93">
        <v>310.10000000000002</v>
      </c>
      <c r="E819" s="93">
        <f>E820</f>
        <v>310.10000000000002</v>
      </c>
      <c r="F819" s="93">
        <f t="shared" ref="F819:G820" si="406">F820</f>
        <v>310.10000000000002</v>
      </c>
      <c r="G819" s="93">
        <f t="shared" si="406"/>
        <v>310.10000000000002</v>
      </c>
      <c r="H819" s="93">
        <f t="shared" si="387"/>
        <v>100</v>
      </c>
      <c r="I819" s="93">
        <f t="shared" si="388"/>
        <v>100</v>
      </c>
    </row>
    <row r="820" spans="1:9" ht="15.75">
      <c r="A820" s="92" t="s">
        <v>72</v>
      </c>
      <c r="B820" s="36" t="s">
        <v>540</v>
      </c>
      <c r="C820" s="36" t="s">
        <v>73</v>
      </c>
      <c r="D820" s="93">
        <v>310.10000000000002</v>
      </c>
      <c r="E820" s="93">
        <f>E821</f>
        <v>310.10000000000002</v>
      </c>
      <c r="F820" s="93">
        <f t="shared" si="406"/>
        <v>310.10000000000002</v>
      </c>
      <c r="G820" s="93">
        <f t="shared" si="406"/>
        <v>310.10000000000002</v>
      </c>
      <c r="H820" s="93">
        <f t="shared" si="387"/>
        <v>100</v>
      </c>
      <c r="I820" s="93">
        <f t="shared" si="388"/>
        <v>100</v>
      </c>
    </row>
    <row r="821" spans="1:9" ht="47.25">
      <c r="A821" s="92" t="s">
        <v>222</v>
      </c>
      <c r="B821" s="36" t="s">
        <v>540</v>
      </c>
      <c r="C821" s="36" t="s">
        <v>223</v>
      </c>
      <c r="D821" s="93">
        <v>310.10000000000002</v>
      </c>
      <c r="E821" s="93">
        <f>КВСР!H1301</f>
        <v>310.10000000000002</v>
      </c>
      <c r="F821" s="93">
        <f>КВСР!I1301</f>
        <v>310.10000000000002</v>
      </c>
      <c r="G821" s="93">
        <f>КВСР!J1301</f>
        <v>310.10000000000002</v>
      </c>
      <c r="H821" s="93">
        <f t="shared" si="387"/>
        <v>100</v>
      </c>
      <c r="I821" s="93">
        <f t="shared" si="388"/>
        <v>100</v>
      </c>
    </row>
    <row r="822" spans="1:9" ht="31.5">
      <c r="A822" s="92" t="s">
        <v>541</v>
      </c>
      <c r="B822" s="36" t="s">
        <v>542</v>
      </c>
      <c r="C822" s="36" t="s">
        <v>0</v>
      </c>
      <c r="D822" s="93">
        <v>89968.2</v>
      </c>
      <c r="E822" s="93">
        <f>E823</f>
        <v>100349.3</v>
      </c>
      <c r="F822" s="93">
        <f t="shared" ref="F822:G823" si="407">F823</f>
        <v>100349.3</v>
      </c>
      <c r="G822" s="93">
        <f t="shared" si="407"/>
        <v>100349.3</v>
      </c>
      <c r="H822" s="93">
        <f t="shared" si="387"/>
        <v>111.5386325390527</v>
      </c>
      <c r="I822" s="93">
        <f t="shared" si="388"/>
        <v>100</v>
      </c>
    </row>
    <row r="823" spans="1:9" ht="15.75">
      <c r="A823" s="92" t="s">
        <v>72</v>
      </c>
      <c r="B823" s="36" t="s">
        <v>542</v>
      </c>
      <c r="C823" s="36" t="s">
        <v>73</v>
      </c>
      <c r="D823" s="93">
        <v>89968.2</v>
      </c>
      <c r="E823" s="93">
        <f>E824</f>
        <v>100349.3</v>
      </c>
      <c r="F823" s="93">
        <f t="shared" si="407"/>
        <v>100349.3</v>
      </c>
      <c r="G823" s="93">
        <f t="shared" si="407"/>
        <v>100349.3</v>
      </c>
      <c r="H823" s="93">
        <f t="shared" si="387"/>
        <v>111.5386325390527</v>
      </c>
      <c r="I823" s="93">
        <f t="shared" si="388"/>
        <v>100</v>
      </c>
    </row>
    <row r="824" spans="1:9" ht="47.25">
      <c r="A824" s="92" t="s">
        <v>222</v>
      </c>
      <c r="B824" s="36" t="s">
        <v>542</v>
      </c>
      <c r="C824" s="36" t="s">
        <v>223</v>
      </c>
      <c r="D824" s="93">
        <v>89968.2</v>
      </c>
      <c r="E824" s="93">
        <f>КВСР!H1304</f>
        <v>100349.3</v>
      </c>
      <c r="F824" s="93">
        <f>КВСР!I1304</f>
        <v>100349.3</v>
      </c>
      <c r="G824" s="93">
        <f>КВСР!J1304</f>
        <v>100349.3</v>
      </c>
      <c r="H824" s="93">
        <f t="shared" si="387"/>
        <v>111.5386325390527</v>
      </c>
      <c r="I824" s="93">
        <f t="shared" si="388"/>
        <v>100</v>
      </c>
    </row>
    <row r="825" spans="1:9" ht="31.5">
      <c r="A825" s="92" t="s">
        <v>543</v>
      </c>
      <c r="B825" s="36" t="s">
        <v>544</v>
      </c>
      <c r="C825" s="36" t="s">
        <v>0</v>
      </c>
      <c r="D825" s="93">
        <v>356.8</v>
      </c>
      <c r="E825" s="93">
        <f>E826</f>
        <v>356.8</v>
      </c>
      <c r="F825" s="93">
        <f t="shared" ref="F825:G826" si="408">F826</f>
        <v>356.8</v>
      </c>
      <c r="G825" s="93">
        <f t="shared" si="408"/>
        <v>356.8</v>
      </c>
      <c r="H825" s="93">
        <f t="shared" si="387"/>
        <v>100</v>
      </c>
      <c r="I825" s="93">
        <f t="shared" si="388"/>
        <v>100</v>
      </c>
    </row>
    <row r="826" spans="1:9" ht="15.75">
      <c r="A826" s="92" t="s">
        <v>72</v>
      </c>
      <c r="B826" s="36" t="s">
        <v>544</v>
      </c>
      <c r="C826" s="36" t="s">
        <v>73</v>
      </c>
      <c r="D826" s="93">
        <v>356.8</v>
      </c>
      <c r="E826" s="93">
        <f>E827</f>
        <v>356.8</v>
      </c>
      <c r="F826" s="93">
        <f t="shared" si="408"/>
        <v>356.8</v>
      </c>
      <c r="G826" s="93">
        <f t="shared" si="408"/>
        <v>356.8</v>
      </c>
      <c r="H826" s="93">
        <f t="shared" si="387"/>
        <v>100</v>
      </c>
      <c r="I826" s="93">
        <f t="shared" si="388"/>
        <v>100</v>
      </c>
    </row>
    <row r="827" spans="1:9" ht="47.25">
      <c r="A827" s="92" t="s">
        <v>222</v>
      </c>
      <c r="B827" s="36" t="s">
        <v>544</v>
      </c>
      <c r="C827" s="36" t="s">
        <v>223</v>
      </c>
      <c r="D827" s="93">
        <v>356.8</v>
      </c>
      <c r="E827" s="93">
        <f>КВСР!H1307</f>
        <v>356.8</v>
      </c>
      <c r="F827" s="93">
        <f>КВСР!I1307</f>
        <v>356.8</v>
      </c>
      <c r="G827" s="93">
        <f>КВСР!J1307</f>
        <v>356.8</v>
      </c>
      <c r="H827" s="93">
        <f t="shared" si="387"/>
        <v>100</v>
      </c>
      <c r="I827" s="93">
        <f t="shared" si="388"/>
        <v>100</v>
      </c>
    </row>
    <row r="828" spans="1:9" ht="63">
      <c r="A828" s="94" t="s">
        <v>1188</v>
      </c>
      <c r="B828" s="95" t="s">
        <v>1187</v>
      </c>
      <c r="C828" s="96" t="s">
        <v>0</v>
      </c>
      <c r="D828" s="93"/>
      <c r="E828" s="93">
        <f>E829</f>
        <v>8957.2999999999993</v>
      </c>
      <c r="F828" s="93">
        <f t="shared" ref="F828:G829" si="409">F829</f>
        <v>8957.2999999999993</v>
      </c>
      <c r="G828" s="93">
        <f t="shared" si="409"/>
        <v>8957.2999999999993</v>
      </c>
      <c r="H828" s="93">
        <v>0</v>
      </c>
      <c r="I828" s="93">
        <f t="shared" si="388"/>
        <v>100</v>
      </c>
    </row>
    <row r="829" spans="1:9" ht="15.75">
      <c r="A829" s="94" t="s">
        <v>72</v>
      </c>
      <c r="B829" s="95" t="s">
        <v>1187</v>
      </c>
      <c r="C829" s="95" t="s">
        <v>73</v>
      </c>
      <c r="D829" s="93"/>
      <c r="E829" s="93">
        <f>E830</f>
        <v>8957.2999999999993</v>
      </c>
      <c r="F829" s="93">
        <f t="shared" si="409"/>
        <v>8957.2999999999993</v>
      </c>
      <c r="G829" s="93">
        <f t="shared" si="409"/>
        <v>8957.2999999999993</v>
      </c>
      <c r="H829" s="93">
        <v>0</v>
      </c>
      <c r="I829" s="93">
        <f t="shared" si="388"/>
        <v>100</v>
      </c>
    </row>
    <row r="830" spans="1:9" ht="47.25">
      <c r="A830" s="94" t="s">
        <v>222</v>
      </c>
      <c r="B830" s="95" t="s">
        <v>1187</v>
      </c>
      <c r="C830" s="95" t="s">
        <v>223</v>
      </c>
      <c r="D830" s="93"/>
      <c r="E830" s="93">
        <f>КВСР!H1310</f>
        <v>8957.2999999999993</v>
      </c>
      <c r="F830" s="93">
        <f>КВСР!I1310</f>
        <v>8957.2999999999993</v>
      </c>
      <c r="G830" s="93">
        <f>КВСР!J1310</f>
        <v>8957.2999999999993</v>
      </c>
      <c r="H830" s="93">
        <v>0</v>
      </c>
      <c r="I830" s="93">
        <f t="shared" si="388"/>
        <v>100</v>
      </c>
    </row>
    <row r="831" spans="1:9" ht="63">
      <c r="A831" s="92" t="s">
        <v>545</v>
      </c>
      <c r="B831" s="36" t="s">
        <v>546</v>
      </c>
      <c r="C831" s="36" t="s">
        <v>0</v>
      </c>
      <c r="D831" s="93">
        <v>1999.8</v>
      </c>
      <c r="E831" s="93">
        <f>E832</f>
        <v>0</v>
      </c>
      <c r="F831" s="93">
        <f t="shared" ref="F831:G832" si="410">F832</f>
        <v>0</v>
      </c>
      <c r="G831" s="93">
        <f t="shared" si="410"/>
        <v>0</v>
      </c>
      <c r="H831" s="93">
        <f t="shared" si="387"/>
        <v>0</v>
      </c>
      <c r="I831" s="93">
        <v>0</v>
      </c>
    </row>
    <row r="832" spans="1:9" ht="15.75">
      <c r="A832" s="92" t="s">
        <v>72</v>
      </c>
      <c r="B832" s="36" t="s">
        <v>546</v>
      </c>
      <c r="C832" s="36" t="s">
        <v>73</v>
      </c>
      <c r="D832" s="93">
        <v>1999.8</v>
      </c>
      <c r="E832" s="93">
        <f>E833</f>
        <v>0</v>
      </c>
      <c r="F832" s="93">
        <f t="shared" si="410"/>
        <v>0</v>
      </c>
      <c r="G832" s="93">
        <f t="shared" si="410"/>
        <v>0</v>
      </c>
      <c r="H832" s="93">
        <f t="shared" si="387"/>
        <v>0</v>
      </c>
      <c r="I832" s="93">
        <v>0</v>
      </c>
    </row>
    <row r="833" spans="1:9" ht="47.25">
      <c r="A833" s="92" t="s">
        <v>222</v>
      </c>
      <c r="B833" s="36" t="s">
        <v>546</v>
      </c>
      <c r="C833" s="36" t="s">
        <v>223</v>
      </c>
      <c r="D833" s="93">
        <v>1999.8</v>
      </c>
      <c r="E833" s="93">
        <v>0</v>
      </c>
      <c r="F833" s="93">
        <v>0</v>
      </c>
      <c r="G833" s="93">
        <v>0</v>
      </c>
      <c r="H833" s="93">
        <f t="shared" si="387"/>
        <v>0</v>
      </c>
      <c r="I833" s="93">
        <v>0</v>
      </c>
    </row>
    <row r="834" spans="1:9" ht="47.25">
      <c r="A834" s="94" t="s">
        <v>1197</v>
      </c>
      <c r="B834" s="95" t="s">
        <v>1189</v>
      </c>
      <c r="C834" s="95"/>
      <c r="D834" s="93"/>
      <c r="E834" s="93">
        <f>E835</f>
        <v>2913.5</v>
      </c>
      <c r="F834" s="93">
        <f t="shared" ref="F834:G835" si="411">F835</f>
        <v>2913.5</v>
      </c>
      <c r="G834" s="93">
        <f t="shared" si="411"/>
        <v>2913.5</v>
      </c>
      <c r="H834" s="93">
        <v>0</v>
      </c>
      <c r="I834" s="93">
        <f t="shared" si="388"/>
        <v>100</v>
      </c>
    </row>
    <row r="835" spans="1:9" ht="15.75">
      <c r="A835" s="94" t="s">
        <v>72</v>
      </c>
      <c r="B835" s="95" t="s">
        <v>1189</v>
      </c>
      <c r="C835" s="95" t="s">
        <v>73</v>
      </c>
      <c r="D835" s="93"/>
      <c r="E835" s="93">
        <f>E836</f>
        <v>2913.5</v>
      </c>
      <c r="F835" s="93">
        <f t="shared" si="411"/>
        <v>2913.5</v>
      </c>
      <c r="G835" s="93">
        <f t="shared" si="411"/>
        <v>2913.5</v>
      </c>
      <c r="H835" s="93">
        <v>0</v>
      </c>
      <c r="I835" s="93">
        <f t="shared" si="388"/>
        <v>100</v>
      </c>
    </row>
    <row r="836" spans="1:9" ht="47.25">
      <c r="A836" s="94" t="s">
        <v>222</v>
      </c>
      <c r="B836" s="95" t="s">
        <v>1189</v>
      </c>
      <c r="C836" s="95" t="s">
        <v>223</v>
      </c>
      <c r="D836" s="93"/>
      <c r="E836" s="93">
        <f>КВСР!H1316</f>
        <v>2913.5</v>
      </c>
      <c r="F836" s="93">
        <f>КВСР!I1316</f>
        <v>2913.5</v>
      </c>
      <c r="G836" s="93">
        <f>КВСР!J1316</f>
        <v>2913.5</v>
      </c>
      <c r="H836" s="93">
        <v>0</v>
      </c>
      <c r="I836" s="93">
        <f t="shared" si="388"/>
        <v>100</v>
      </c>
    </row>
    <row r="837" spans="1:9" ht="15.75">
      <c r="A837" s="94" t="s">
        <v>1198</v>
      </c>
      <c r="B837" s="95" t="s">
        <v>1190</v>
      </c>
      <c r="C837" s="95"/>
      <c r="D837" s="93"/>
      <c r="E837" s="93">
        <f>E838</f>
        <v>35514</v>
      </c>
      <c r="F837" s="93">
        <f t="shared" ref="F837:G838" si="412">F838</f>
        <v>35514</v>
      </c>
      <c r="G837" s="93">
        <f t="shared" si="412"/>
        <v>35514</v>
      </c>
      <c r="H837" s="93">
        <v>0</v>
      </c>
      <c r="I837" s="93">
        <f t="shared" si="388"/>
        <v>100</v>
      </c>
    </row>
    <row r="838" spans="1:9" ht="15.75">
      <c r="A838" s="94" t="s">
        <v>72</v>
      </c>
      <c r="B838" s="95" t="s">
        <v>1190</v>
      </c>
      <c r="C838" s="95" t="s">
        <v>73</v>
      </c>
      <c r="D838" s="93"/>
      <c r="E838" s="93">
        <f>E839</f>
        <v>35514</v>
      </c>
      <c r="F838" s="93">
        <f t="shared" si="412"/>
        <v>35514</v>
      </c>
      <c r="G838" s="93">
        <f t="shared" si="412"/>
        <v>35514</v>
      </c>
      <c r="H838" s="93">
        <v>0</v>
      </c>
      <c r="I838" s="93">
        <f t="shared" si="388"/>
        <v>100</v>
      </c>
    </row>
    <row r="839" spans="1:9" ht="47.25">
      <c r="A839" s="94" t="s">
        <v>222</v>
      </c>
      <c r="B839" s="95" t="s">
        <v>1190</v>
      </c>
      <c r="C839" s="95" t="s">
        <v>223</v>
      </c>
      <c r="D839" s="93"/>
      <c r="E839" s="93">
        <f>КВСР!H1319</f>
        <v>35514</v>
      </c>
      <c r="F839" s="93">
        <f>КВСР!I1319</f>
        <v>35514</v>
      </c>
      <c r="G839" s="93">
        <f>КВСР!J1319</f>
        <v>35514</v>
      </c>
      <c r="H839" s="93">
        <v>0</v>
      </c>
      <c r="I839" s="93">
        <f t="shared" si="388"/>
        <v>100</v>
      </c>
    </row>
    <row r="840" spans="1:9" ht="15.75">
      <c r="A840" s="94" t="s">
        <v>1199</v>
      </c>
      <c r="B840" s="95" t="s">
        <v>1191</v>
      </c>
      <c r="C840" s="95"/>
      <c r="D840" s="93"/>
      <c r="E840" s="93">
        <f>E841</f>
        <v>27045</v>
      </c>
      <c r="F840" s="93">
        <f t="shared" ref="F840:G841" si="413">F841</f>
        <v>27045</v>
      </c>
      <c r="G840" s="93">
        <f t="shared" si="413"/>
        <v>27045</v>
      </c>
      <c r="H840" s="93">
        <v>0</v>
      </c>
      <c r="I840" s="93">
        <f t="shared" ref="I840:I903" si="414">G840/E840*100</f>
        <v>100</v>
      </c>
    </row>
    <row r="841" spans="1:9" ht="15.75">
      <c r="A841" s="94" t="s">
        <v>72</v>
      </c>
      <c r="B841" s="95" t="s">
        <v>1191</v>
      </c>
      <c r="C841" s="95" t="s">
        <v>73</v>
      </c>
      <c r="D841" s="93"/>
      <c r="E841" s="93">
        <f>E842</f>
        <v>27045</v>
      </c>
      <c r="F841" s="93">
        <f t="shared" si="413"/>
        <v>27045</v>
      </c>
      <c r="G841" s="93">
        <f t="shared" si="413"/>
        <v>27045</v>
      </c>
      <c r="H841" s="93">
        <v>0</v>
      </c>
      <c r="I841" s="93">
        <f t="shared" si="414"/>
        <v>100</v>
      </c>
    </row>
    <row r="842" spans="1:9" ht="47.25">
      <c r="A842" s="94" t="s">
        <v>222</v>
      </c>
      <c r="B842" s="95" t="s">
        <v>1191</v>
      </c>
      <c r="C842" s="95" t="s">
        <v>223</v>
      </c>
      <c r="D842" s="93"/>
      <c r="E842" s="93">
        <f>КВСР!H1322</f>
        <v>27045</v>
      </c>
      <c r="F842" s="93">
        <f>КВСР!I1322</f>
        <v>27045</v>
      </c>
      <c r="G842" s="93">
        <f>КВСР!J1322</f>
        <v>27045</v>
      </c>
      <c r="H842" s="93">
        <v>0</v>
      </c>
      <c r="I842" s="93">
        <f t="shared" si="414"/>
        <v>100</v>
      </c>
    </row>
    <row r="843" spans="1:9" ht="47.25">
      <c r="A843" s="94" t="s">
        <v>1200</v>
      </c>
      <c r="B843" s="95" t="s">
        <v>1192</v>
      </c>
      <c r="C843" s="95"/>
      <c r="D843" s="93"/>
      <c r="E843" s="93">
        <f>E844</f>
        <v>255.6</v>
      </c>
      <c r="F843" s="93">
        <f t="shared" ref="F843:G844" si="415">F844</f>
        <v>255.6</v>
      </c>
      <c r="G843" s="93">
        <f t="shared" si="415"/>
        <v>255.6</v>
      </c>
      <c r="H843" s="93">
        <v>0</v>
      </c>
      <c r="I843" s="93">
        <f t="shared" si="414"/>
        <v>100</v>
      </c>
    </row>
    <row r="844" spans="1:9" ht="15.75">
      <c r="A844" s="94" t="s">
        <v>72</v>
      </c>
      <c r="B844" s="95" t="s">
        <v>1192</v>
      </c>
      <c r="C844" s="95" t="s">
        <v>73</v>
      </c>
      <c r="D844" s="93"/>
      <c r="E844" s="93">
        <f>E845</f>
        <v>255.6</v>
      </c>
      <c r="F844" s="93">
        <f t="shared" si="415"/>
        <v>255.6</v>
      </c>
      <c r="G844" s="93">
        <f t="shared" si="415"/>
        <v>255.6</v>
      </c>
      <c r="H844" s="93">
        <v>0</v>
      </c>
      <c r="I844" s="93">
        <f t="shared" si="414"/>
        <v>100</v>
      </c>
    </row>
    <row r="845" spans="1:9" ht="47.25">
      <c r="A845" s="94" t="s">
        <v>222</v>
      </c>
      <c r="B845" s="95" t="s">
        <v>1192</v>
      </c>
      <c r="C845" s="95" t="s">
        <v>223</v>
      </c>
      <c r="D845" s="93"/>
      <c r="E845" s="93">
        <f>КВСР!H1325</f>
        <v>255.6</v>
      </c>
      <c r="F845" s="93">
        <f>КВСР!I1325</f>
        <v>255.6</v>
      </c>
      <c r="G845" s="93">
        <f>КВСР!J1325</f>
        <v>255.6</v>
      </c>
      <c r="H845" s="93">
        <v>0</v>
      </c>
      <c r="I845" s="93">
        <f t="shared" si="414"/>
        <v>100</v>
      </c>
    </row>
    <row r="846" spans="1:9" ht="31.5">
      <c r="A846" s="94" t="s">
        <v>1201</v>
      </c>
      <c r="B846" s="95" t="s">
        <v>1193</v>
      </c>
      <c r="C846" s="95"/>
      <c r="D846" s="93"/>
      <c r="E846" s="93">
        <f>E847</f>
        <v>35592</v>
      </c>
      <c r="F846" s="93">
        <f t="shared" ref="F846:G847" si="416">F847</f>
        <v>35592</v>
      </c>
      <c r="G846" s="93">
        <f t="shared" si="416"/>
        <v>35592</v>
      </c>
      <c r="H846" s="93">
        <v>0</v>
      </c>
      <c r="I846" s="93">
        <f t="shared" si="414"/>
        <v>100</v>
      </c>
    </row>
    <row r="847" spans="1:9" ht="15.75">
      <c r="A847" s="94" t="s">
        <v>72</v>
      </c>
      <c r="B847" s="95" t="s">
        <v>1193</v>
      </c>
      <c r="C847" s="95" t="s">
        <v>73</v>
      </c>
      <c r="D847" s="93"/>
      <c r="E847" s="93">
        <f>E848</f>
        <v>35592</v>
      </c>
      <c r="F847" s="93">
        <f t="shared" si="416"/>
        <v>35592</v>
      </c>
      <c r="G847" s="93">
        <f t="shared" si="416"/>
        <v>35592</v>
      </c>
      <c r="H847" s="93">
        <v>0</v>
      </c>
      <c r="I847" s="93">
        <f t="shared" si="414"/>
        <v>100</v>
      </c>
    </row>
    <row r="848" spans="1:9" ht="47.25">
      <c r="A848" s="94" t="s">
        <v>222</v>
      </c>
      <c r="B848" s="95" t="s">
        <v>1193</v>
      </c>
      <c r="C848" s="95" t="s">
        <v>223</v>
      </c>
      <c r="D848" s="93"/>
      <c r="E848" s="93">
        <f>КВСР!H1328</f>
        <v>35592</v>
      </c>
      <c r="F848" s="93">
        <f>КВСР!I1328</f>
        <v>35592</v>
      </c>
      <c r="G848" s="93">
        <f>КВСР!J1328</f>
        <v>35592</v>
      </c>
      <c r="H848" s="93">
        <v>0</v>
      </c>
      <c r="I848" s="93">
        <f t="shared" si="414"/>
        <v>100</v>
      </c>
    </row>
    <row r="849" spans="1:9" ht="47.25">
      <c r="A849" s="92" t="s">
        <v>547</v>
      </c>
      <c r="B849" s="36" t="s">
        <v>548</v>
      </c>
      <c r="C849" s="36" t="s">
        <v>0</v>
      </c>
      <c r="D849" s="93">
        <v>2032.2</v>
      </c>
      <c r="E849" s="93">
        <f>E850</f>
        <v>1829</v>
      </c>
      <c r="F849" s="93">
        <f t="shared" ref="F849:G850" si="417">F850</f>
        <v>1829</v>
      </c>
      <c r="G849" s="93">
        <f t="shared" si="417"/>
        <v>1829</v>
      </c>
      <c r="H849" s="93">
        <f t="shared" ref="H849:H903" si="418">G849/D849*100</f>
        <v>90.000984155102842</v>
      </c>
      <c r="I849" s="93">
        <f t="shared" si="414"/>
        <v>100</v>
      </c>
    </row>
    <row r="850" spans="1:9" ht="15.75">
      <c r="A850" s="92" t="s">
        <v>72</v>
      </c>
      <c r="B850" s="36" t="s">
        <v>548</v>
      </c>
      <c r="C850" s="36" t="s">
        <v>73</v>
      </c>
      <c r="D850" s="93">
        <v>2032.2</v>
      </c>
      <c r="E850" s="93">
        <f>E851</f>
        <v>1829</v>
      </c>
      <c r="F850" s="93">
        <f t="shared" si="417"/>
        <v>1829</v>
      </c>
      <c r="G850" s="93">
        <f t="shared" si="417"/>
        <v>1829</v>
      </c>
      <c r="H850" s="93">
        <f t="shared" si="418"/>
        <v>90.000984155102842</v>
      </c>
      <c r="I850" s="93">
        <f t="shared" si="414"/>
        <v>100</v>
      </c>
    </row>
    <row r="851" spans="1:9" ht="47.25">
      <c r="A851" s="92" t="s">
        <v>222</v>
      </c>
      <c r="B851" s="36" t="s">
        <v>548</v>
      </c>
      <c r="C851" s="36" t="s">
        <v>223</v>
      </c>
      <c r="D851" s="93">
        <v>2032.2</v>
      </c>
      <c r="E851" s="93">
        <f>КВСР!H1331</f>
        <v>1829</v>
      </c>
      <c r="F851" s="93">
        <f>КВСР!I1331</f>
        <v>1829</v>
      </c>
      <c r="G851" s="93">
        <f>КВСР!J1331</f>
        <v>1829</v>
      </c>
      <c r="H851" s="93">
        <f t="shared" si="418"/>
        <v>90.000984155102842</v>
      </c>
      <c r="I851" s="93">
        <f t="shared" si="414"/>
        <v>100</v>
      </c>
    </row>
    <row r="852" spans="1:9" ht="78.75">
      <c r="A852" s="94" t="s">
        <v>1202</v>
      </c>
      <c r="B852" s="95" t="s">
        <v>1194</v>
      </c>
      <c r="C852" s="95"/>
      <c r="D852" s="93"/>
      <c r="E852" s="93">
        <f>E853</f>
        <v>24898.1</v>
      </c>
      <c r="F852" s="93">
        <f t="shared" ref="F852:G853" si="419">F853</f>
        <v>23898.422999999999</v>
      </c>
      <c r="G852" s="93">
        <f t="shared" si="419"/>
        <v>23898.422999999999</v>
      </c>
      <c r="H852" s="93">
        <v>0</v>
      </c>
      <c r="I852" s="93">
        <f t="shared" si="414"/>
        <v>95.984926560661251</v>
      </c>
    </row>
    <row r="853" spans="1:9" ht="15.75">
      <c r="A853" s="94" t="s">
        <v>72</v>
      </c>
      <c r="B853" s="95" t="s">
        <v>1194</v>
      </c>
      <c r="C853" s="95" t="s">
        <v>73</v>
      </c>
      <c r="D853" s="93"/>
      <c r="E853" s="93">
        <f>E854</f>
        <v>24898.1</v>
      </c>
      <c r="F853" s="93">
        <f t="shared" si="419"/>
        <v>23898.422999999999</v>
      </c>
      <c r="G853" s="93">
        <f t="shared" si="419"/>
        <v>23898.422999999999</v>
      </c>
      <c r="H853" s="93">
        <v>0</v>
      </c>
      <c r="I853" s="93">
        <f t="shared" si="414"/>
        <v>95.984926560661251</v>
      </c>
    </row>
    <row r="854" spans="1:9" ht="47.25">
      <c r="A854" s="94" t="s">
        <v>222</v>
      </c>
      <c r="B854" s="95" t="s">
        <v>1194</v>
      </c>
      <c r="C854" s="95" t="s">
        <v>223</v>
      </c>
      <c r="D854" s="93"/>
      <c r="E854" s="93">
        <f>КВСР!H1334</f>
        <v>24898.1</v>
      </c>
      <c r="F854" s="93">
        <f>КВСР!I1334</f>
        <v>23898.422999999999</v>
      </c>
      <c r="G854" s="93">
        <f>КВСР!J1334</f>
        <v>23898.422999999999</v>
      </c>
      <c r="H854" s="93">
        <v>0</v>
      </c>
      <c r="I854" s="93">
        <f t="shared" si="414"/>
        <v>95.984926560661251</v>
      </c>
    </row>
    <row r="855" spans="1:9" ht="31.5">
      <c r="A855" s="94" t="s">
        <v>1203</v>
      </c>
      <c r="B855" s="95" t="s">
        <v>1195</v>
      </c>
      <c r="C855" s="95"/>
      <c r="D855" s="93"/>
      <c r="E855" s="93">
        <f>E856</f>
        <v>2164.1999999999998</v>
      </c>
      <c r="F855" s="93">
        <f t="shared" ref="F855:G856" si="420">F856</f>
        <v>2164.1999999999998</v>
      </c>
      <c r="G855" s="93">
        <f t="shared" si="420"/>
        <v>2164.1999999999998</v>
      </c>
      <c r="H855" s="93">
        <v>0</v>
      </c>
      <c r="I855" s="93">
        <f t="shared" si="414"/>
        <v>100</v>
      </c>
    </row>
    <row r="856" spans="1:9" ht="15.75">
      <c r="A856" s="94" t="s">
        <v>72</v>
      </c>
      <c r="B856" s="95" t="s">
        <v>1195</v>
      </c>
      <c r="C856" s="95" t="s">
        <v>73</v>
      </c>
      <c r="D856" s="93"/>
      <c r="E856" s="93">
        <f>E857</f>
        <v>2164.1999999999998</v>
      </c>
      <c r="F856" s="93">
        <f t="shared" si="420"/>
        <v>2164.1999999999998</v>
      </c>
      <c r="G856" s="93">
        <f t="shared" si="420"/>
        <v>2164.1999999999998</v>
      </c>
      <c r="H856" s="93">
        <v>0</v>
      </c>
      <c r="I856" s="93">
        <f t="shared" si="414"/>
        <v>100</v>
      </c>
    </row>
    <row r="857" spans="1:9" ht="47.25">
      <c r="A857" s="94" t="s">
        <v>222</v>
      </c>
      <c r="B857" s="95" t="s">
        <v>1195</v>
      </c>
      <c r="C857" s="95" t="s">
        <v>223</v>
      </c>
      <c r="D857" s="93"/>
      <c r="E857" s="93">
        <f>КВСР!H1337</f>
        <v>2164.1999999999998</v>
      </c>
      <c r="F857" s="93">
        <f>КВСР!I1337</f>
        <v>2164.1999999999998</v>
      </c>
      <c r="G857" s="93">
        <f>КВСР!J1337</f>
        <v>2164.1999999999998</v>
      </c>
      <c r="H857" s="93">
        <v>0</v>
      </c>
      <c r="I857" s="93">
        <f t="shared" si="414"/>
        <v>100</v>
      </c>
    </row>
    <row r="858" spans="1:9" ht="47.25">
      <c r="A858" s="94" t="s">
        <v>1204</v>
      </c>
      <c r="B858" s="95" t="s">
        <v>1196</v>
      </c>
      <c r="C858" s="95"/>
      <c r="D858" s="93"/>
      <c r="E858" s="93">
        <f>E859</f>
        <v>24850.799999999999</v>
      </c>
      <c r="F858" s="93">
        <f t="shared" ref="F858:G859" si="421">F859</f>
        <v>24850.799999999999</v>
      </c>
      <c r="G858" s="93">
        <f t="shared" si="421"/>
        <v>24850.799999999999</v>
      </c>
      <c r="H858" s="93">
        <v>0</v>
      </c>
      <c r="I858" s="93">
        <f t="shared" si="414"/>
        <v>100</v>
      </c>
    </row>
    <row r="859" spans="1:9" ht="15.75">
      <c r="A859" s="94" t="s">
        <v>72</v>
      </c>
      <c r="B859" s="95" t="s">
        <v>1196</v>
      </c>
      <c r="C859" s="95" t="s">
        <v>73</v>
      </c>
      <c r="D859" s="93"/>
      <c r="E859" s="93">
        <f>E860</f>
        <v>24850.799999999999</v>
      </c>
      <c r="F859" s="93">
        <f t="shared" si="421"/>
        <v>24850.799999999999</v>
      </c>
      <c r="G859" s="93">
        <f t="shared" si="421"/>
        <v>24850.799999999999</v>
      </c>
      <c r="H859" s="93">
        <v>0</v>
      </c>
      <c r="I859" s="93">
        <f t="shared" si="414"/>
        <v>100</v>
      </c>
    </row>
    <row r="860" spans="1:9" ht="47.25">
      <c r="A860" s="99" t="s">
        <v>222</v>
      </c>
      <c r="B860" s="100" t="s">
        <v>1196</v>
      </c>
      <c r="C860" s="100" t="s">
        <v>223</v>
      </c>
      <c r="D860" s="93"/>
      <c r="E860" s="93">
        <f>КВСР!H1340</f>
        <v>24850.799999999999</v>
      </c>
      <c r="F860" s="93">
        <f>КВСР!I1340</f>
        <v>24850.799999999999</v>
      </c>
      <c r="G860" s="93">
        <f>КВСР!J1340</f>
        <v>24850.799999999999</v>
      </c>
      <c r="H860" s="93">
        <v>0</v>
      </c>
      <c r="I860" s="93">
        <f t="shared" si="414"/>
        <v>100</v>
      </c>
    </row>
    <row r="861" spans="1:9" ht="31.5">
      <c r="A861" s="92" t="s">
        <v>549</v>
      </c>
      <c r="B861" s="36" t="s">
        <v>550</v>
      </c>
      <c r="C861" s="36" t="s">
        <v>0</v>
      </c>
      <c r="D861" s="93">
        <v>29860.3</v>
      </c>
      <c r="E861" s="93">
        <f>E862</f>
        <v>27012</v>
      </c>
      <c r="F861" s="93">
        <f t="shared" ref="F861:G862" si="422">F862</f>
        <v>27012</v>
      </c>
      <c r="G861" s="93">
        <f t="shared" si="422"/>
        <v>27012</v>
      </c>
      <c r="H861" s="93">
        <f t="shared" si="418"/>
        <v>90.461247877616771</v>
      </c>
      <c r="I861" s="93">
        <f t="shared" si="414"/>
        <v>100</v>
      </c>
    </row>
    <row r="862" spans="1:9" ht="15.75">
      <c r="A862" s="92" t="s">
        <v>72</v>
      </c>
      <c r="B862" s="36" t="s">
        <v>550</v>
      </c>
      <c r="C862" s="36" t="s">
        <v>73</v>
      </c>
      <c r="D862" s="93">
        <v>29860.3</v>
      </c>
      <c r="E862" s="93">
        <f>E863</f>
        <v>27012</v>
      </c>
      <c r="F862" s="93">
        <f t="shared" si="422"/>
        <v>27012</v>
      </c>
      <c r="G862" s="93">
        <f t="shared" si="422"/>
        <v>27012</v>
      </c>
      <c r="H862" s="93">
        <f t="shared" si="418"/>
        <v>90.461247877616771</v>
      </c>
      <c r="I862" s="93">
        <f t="shared" si="414"/>
        <v>100</v>
      </c>
    </row>
    <row r="863" spans="1:9" ht="47.25">
      <c r="A863" s="92" t="s">
        <v>222</v>
      </c>
      <c r="B863" s="36" t="s">
        <v>550</v>
      </c>
      <c r="C863" s="36" t="s">
        <v>223</v>
      </c>
      <c r="D863" s="93">
        <v>29860.3</v>
      </c>
      <c r="E863" s="93">
        <f>КВСР!H1343</f>
        <v>27012</v>
      </c>
      <c r="F863" s="93">
        <f>КВСР!I1343</f>
        <v>27012</v>
      </c>
      <c r="G863" s="93">
        <f>КВСР!J1343</f>
        <v>27012</v>
      </c>
      <c r="H863" s="93">
        <f t="shared" si="418"/>
        <v>90.461247877616771</v>
      </c>
      <c r="I863" s="93">
        <f t="shared" si="414"/>
        <v>100</v>
      </c>
    </row>
    <row r="864" spans="1:9" ht="63">
      <c r="A864" s="94" t="s">
        <v>1207</v>
      </c>
      <c r="B864" s="95" t="s">
        <v>1205</v>
      </c>
      <c r="C864" s="95"/>
      <c r="D864" s="93"/>
      <c r="E864" s="93">
        <f>E865</f>
        <v>4510.5</v>
      </c>
      <c r="F864" s="93">
        <f t="shared" ref="F864:G865" si="423">F865</f>
        <v>4510.5</v>
      </c>
      <c r="G864" s="93">
        <f t="shared" si="423"/>
        <v>4510.5</v>
      </c>
      <c r="H864" s="93">
        <v>0</v>
      </c>
      <c r="I864" s="93">
        <f t="shared" si="414"/>
        <v>100</v>
      </c>
    </row>
    <row r="865" spans="1:9" ht="15.75">
      <c r="A865" s="94" t="s">
        <v>72</v>
      </c>
      <c r="B865" s="95" t="s">
        <v>1205</v>
      </c>
      <c r="C865" s="95" t="s">
        <v>73</v>
      </c>
      <c r="D865" s="93"/>
      <c r="E865" s="93">
        <f>E866</f>
        <v>4510.5</v>
      </c>
      <c r="F865" s="93">
        <f t="shared" si="423"/>
        <v>4510.5</v>
      </c>
      <c r="G865" s="93">
        <f t="shared" si="423"/>
        <v>4510.5</v>
      </c>
      <c r="H865" s="93">
        <v>0</v>
      </c>
      <c r="I865" s="93">
        <f t="shared" si="414"/>
        <v>100</v>
      </c>
    </row>
    <row r="866" spans="1:9" ht="47.25">
      <c r="A866" s="94" t="s">
        <v>222</v>
      </c>
      <c r="B866" s="95" t="s">
        <v>1205</v>
      </c>
      <c r="C866" s="95" t="s">
        <v>223</v>
      </c>
      <c r="D866" s="93"/>
      <c r="E866" s="93">
        <f>КВСР!H1346</f>
        <v>4510.5</v>
      </c>
      <c r="F866" s="93">
        <f>КВСР!I1346</f>
        <v>4510.5</v>
      </c>
      <c r="G866" s="93">
        <f>КВСР!J1346</f>
        <v>4510.5</v>
      </c>
      <c r="H866" s="93">
        <v>0</v>
      </c>
      <c r="I866" s="93">
        <f t="shared" si="414"/>
        <v>100</v>
      </c>
    </row>
    <row r="867" spans="1:9" ht="78.75">
      <c r="A867" s="94" t="s">
        <v>1208</v>
      </c>
      <c r="B867" s="95" t="s">
        <v>1206</v>
      </c>
      <c r="C867" s="95"/>
      <c r="D867" s="93"/>
      <c r="E867" s="93">
        <f>E868</f>
        <v>9819.1801400000004</v>
      </c>
      <c r="F867" s="93">
        <f t="shared" ref="F867:G868" si="424">F868</f>
        <v>9819.1801400000004</v>
      </c>
      <c r="G867" s="93">
        <f t="shared" si="424"/>
        <v>9819.1801400000004</v>
      </c>
      <c r="H867" s="93">
        <v>0</v>
      </c>
      <c r="I867" s="93">
        <f t="shared" si="414"/>
        <v>100</v>
      </c>
    </row>
    <row r="868" spans="1:9" ht="15.75">
      <c r="A868" s="94" t="s">
        <v>72</v>
      </c>
      <c r="B868" s="95" t="s">
        <v>1206</v>
      </c>
      <c r="C868" s="95" t="s">
        <v>73</v>
      </c>
      <c r="D868" s="93"/>
      <c r="E868" s="93">
        <f>E869</f>
        <v>9819.1801400000004</v>
      </c>
      <c r="F868" s="93">
        <f t="shared" si="424"/>
        <v>9819.1801400000004</v>
      </c>
      <c r="G868" s="93">
        <f t="shared" si="424"/>
        <v>9819.1801400000004</v>
      </c>
      <c r="H868" s="93">
        <v>0</v>
      </c>
      <c r="I868" s="93">
        <f t="shared" si="414"/>
        <v>100</v>
      </c>
    </row>
    <row r="869" spans="1:9" ht="15.75">
      <c r="A869" s="94" t="s">
        <v>74</v>
      </c>
      <c r="B869" s="95" t="s">
        <v>1206</v>
      </c>
      <c r="C869" s="95">
        <v>850</v>
      </c>
      <c r="D869" s="93"/>
      <c r="E869" s="93">
        <f>КВСР!H1349</f>
        <v>9819.1801400000004</v>
      </c>
      <c r="F869" s="93">
        <f>КВСР!I1349</f>
        <v>9819.1801400000004</v>
      </c>
      <c r="G869" s="93">
        <f>КВСР!J1349</f>
        <v>9819.1801400000004</v>
      </c>
      <c r="H869" s="93">
        <v>0</v>
      </c>
      <c r="I869" s="93">
        <f t="shared" si="414"/>
        <v>100</v>
      </c>
    </row>
    <row r="870" spans="1:9" ht="15.75">
      <c r="A870" s="92" t="s">
        <v>551</v>
      </c>
      <c r="B870" s="36" t="s">
        <v>552</v>
      </c>
      <c r="C870" s="36" t="s">
        <v>0</v>
      </c>
      <c r="D870" s="93">
        <v>16223.8</v>
      </c>
      <c r="E870" s="93">
        <f>E871</f>
        <v>16223.815000000001</v>
      </c>
      <c r="F870" s="93">
        <f t="shared" ref="F870:G871" si="425">F871</f>
        <v>16223.815000000001</v>
      </c>
      <c r="G870" s="93">
        <f t="shared" si="425"/>
        <v>16223.815000000001</v>
      </c>
      <c r="H870" s="93">
        <f t="shared" si="418"/>
        <v>100.00009245676107</v>
      </c>
      <c r="I870" s="93">
        <f t="shared" si="414"/>
        <v>100</v>
      </c>
    </row>
    <row r="871" spans="1:9" ht="15.75">
      <c r="A871" s="92" t="s">
        <v>72</v>
      </c>
      <c r="B871" s="36" t="s">
        <v>552</v>
      </c>
      <c r="C871" s="36" t="s">
        <v>73</v>
      </c>
      <c r="D871" s="93">
        <v>16223.8</v>
      </c>
      <c r="E871" s="93">
        <f>E872</f>
        <v>16223.815000000001</v>
      </c>
      <c r="F871" s="93">
        <f t="shared" si="425"/>
        <v>16223.815000000001</v>
      </c>
      <c r="G871" s="93">
        <f t="shared" si="425"/>
        <v>16223.815000000001</v>
      </c>
      <c r="H871" s="93">
        <f t="shared" si="418"/>
        <v>100.00009245676107</v>
      </c>
      <c r="I871" s="93">
        <f t="shared" si="414"/>
        <v>100</v>
      </c>
    </row>
    <row r="872" spans="1:9" ht="47.25">
      <c r="A872" s="92" t="s">
        <v>222</v>
      </c>
      <c r="B872" s="36" t="s">
        <v>552</v>
      </c>
      <c r="C872" s="36" t="s">
        <v>223</v>
      </c>
      <c r="D872" s="93">
        <v>16223.8</v>
      </c>
      <c r="E872" s="93">
        <f>КВСР!H1352</f>
        <v>16223.815000000001</v>
      </c>
      <c r="F872" s="93">
        <f>КВСР!I1352</f>
        <v>16223.815000000001</v>
      </c>
      <c r="G872" s="93">
        <f>КВСР!J1352</f>
        <v>16223.815000000001</v>
      </c>
      <c r="H872" s="93">
        <f t="shared" si="418"/>
        <v>100.00009245676107</v>
      </c>
      <c r="I872" s="93">
        <f t="shared" si="414"/>
        <v>100</v>
      </c>
    </row>
    <row r="873" spans="1:9" ht="15.75">
      <c r="A873" s="92" t="s">
        <v>553</v>
      </c>
      <c r="B873" s="36" t="s">
        <v>554</v>
      </c>
      <c r="C873" s="36" t="s">
        <v>0</v>
      </c>
      <c r="D873" s="93">
        <v>7018</v>
      </c>
      <c r="E873" s="93">
        <f>E874+E876</f>
        <v>7003.0210299999999</v>
      </c>
      <c r="F873" s="93">
        <f t="shared" ref="F873:G873" si="426">F874+F876</f>
        <v>7003.0210299999999</v>
      </c>
      <c r="G873" s="93">
        <f t="shared" si="426"/>
        <v>7003.0210299999999</v>
      </c>
      <c r="H873" s="93">
        <f t="shared" si="418"/>
        <v>99.786563550869189</v>
      </c>
      <c r="I873" s="93">
        <f t="shared" si="414"/>
        <v>100</v>
      </c>
    </row>
    <row r="874" spans="1:9" ht="31.5">
      <c r="A874" s="92" t="s">
        <v>64</v>
      </c>
      <c r="B874" s="36" t="s">
        <v>554</v>
      </c>
      <c r="C874" s="36" t="s">
        <v>65</v>
      </c>
      <c r="D874" s="93">
        <v>1700</v>
      </c>
      <c r="E874" s="93">
        <f>E875</f>
        <v>1699.9780000000001</v>
      </c>
      <c r="F874" s="93">
        <f t="shared" ref="F874:G874" si="427">F875</f>
        <v>1699.9780000000001</v>
      </c>
      <c r="G874" s="93">
        <f t="shared" si="427"/>
        <v>1699.9780000000001</v>
      </c>
      <c r="H874" s="93">
        <f t="shared" si="418"/>
        <v>99.998705882352951</v>
      </c>
      <c r="I874" s="93">
        <f t="shared" si="414"/>
        <v>100</v>
      </c>
    </row>
    <row r="875" spans="1:9" ht="31.5">
      <c r="A875" s="92" t="s">
        <v>66</v>
      </c>
      <c r="B875" s="36" t="s">
        <v>554</v>
      </c>
      <c r="C875" s="36" t="s">
        <v>67</v>
      </c>
      <c r="D875" s="93">
        <v>1700</v>
      </c>
      <c r="E875" s="93">
        <f>КВСР!H1355</f>
        <v>1699.9780000000001</v>
      </c>
      <c r="F875" s="93">
        <f>КВСР!I1355</f>
        <v>1699.9780000000001</v>
      </c>
      <c r="G875" s="93">
        <f>КВСР!J1355</f>
        <v>1699.9780000000001</v>
      </c>
      <c r="H875" s="93">
        <f t="shared" si="418"/>
        <v>99.998705882352951</v>
      </c>
      <c r="I875" s="93">
        <f t="shared" si="414"/>
        <v>100</v>
      </c>
    </row>
    <row r="876" spans="1:9" ht="15.75">
      <c r="A876" s="92" t="s">
        <v>72</v>
      </c>
      <c r="B876" s="36" t="s">
        <v>554</v>
      </c>
      <c r="C876" s="36" t="s">
        <v>73</v>
      </c>
      <c r="D876" s="93">
        <v>5318</v>
      </c>
      <c r="E876" s="93">
        <f>E877</f>
        <v>5303.0430299999998</v>
      </c>
      <c r="F876" s="93">
        <f t="shared" ref="F876:G876" si="428">F877</f>
        <v>5303.0430299999998</v>
      </c>
      <c r="G876" s="93">
        <f t="shared" si="428"/>
        <v>5303.0430299999998</v>
      </c>
      <c r="H876" s="93">
        <f t="shared" si="418"/>
        <v>99.718748213614134</v>
      </c>
      <c r="I876" s="93">
        <f t="shared" si="414"/>
        <v>100</v>
      </c>
    </row>
    <row r="877" spans="1:9" ht="47.25">
      <c r="A877" s="92" t="s">
        <v>222</v>
      </c>
      <c r="B877" s="36" t="s">
        <v>554</v>
      </c>
      <c r="C877" s="36" t="s">
        <v>223</v>
      </c>
      <c r="D877" s="93">
        <v>5318</v>
      </c>
      <c r="E877" s="93">
        <f>КВСР!H1357</f>
        <v>5303.0430299999998</v>
      </c>
      <c r="F877" s="93">
        <f>КВСР!I1357</f>
        <v>5303.0430299999998</v>
      </c>
      <c r="G877" s="93">
        <f>КВСР!J1357</f>
        <v>5303.0430299999998</v>
      </c>
      <c r="H877" s="93">
        <f t="shared" si="418"/>
        <v>99.718748213614134</v>
      </c>
      <c r="I877" s="93">
        <f t="shared" si="414"/>
        <v>100</v>
      </c>
    </row>
    <row r="878" spans="1:9" ht="24.75" customHeight="1">
      <c r="A878" s="92" t="s">
        <v>555</v>
      </c>
      <c r="B878" s="36" t="s">
        <v>556</v>
      </c>
      <c r="C878" s="36" t="s">
        <v>0</v>
      </c>
      <c r="D878" s="93">
        <v>859</v>
      </c>
      <c r="E878" s="93">
        <f>E879</f>
        <v>859</v>
      </c>
      <c r="F878" s="93">
        <f t="shared" ref="F878:G879" si="429">F879</f>
        <v>859</v>
      </c>
      <c r="G878" s="93">
        <f t="shared" si="429"/>
        <v>859</v>
      </c>
      <c r="H878" s="93">
        <f t="shared" si="418"/>
        <v>100</v>
      </c>
      <c r="I878" s="93">
        <f t="shared" si="414"/>
        <v>100</v>
      </c>
    </row>
    <row r="879" spans="1:9" ht="15.75">
      <c r="A879" s="92" t="s">
        <v>72</v>
      </c>
      <c r="B879" s="36" t="s">
        <v>556</v>
      </c>
      <c r="C879" s="36" t="s">
        <v>73</v>
      </c>
      <c r="D879" s="93">
        <v>859</v>
      </c>
      <c r="E879" s="93">
        <f>E880</f>
        <v>859</v>
      </c>
      <c r="F879" s="93">
        <f t="shared" si="429"/>
        <v>859</v>
      </c>
      <c r="G879" s="93">
        <f t="shared" si="429"/>
        <v>859</v>
      </c>
      <c r="H879" s="93">
        <f t="shared" si="418"/>
        <v>100</v>
      </c>
      <c r="I879" s="93">
        <f t="shared" si="414"/>
        <v>100</v>
      </c>
    </row>
    <row r="880" spans="1:9" ht="47.25">
      <c r="A880" s="92" t="s">
        <v>222</v>
      </c>
      <c r="B880" s="36" t="s">
        <v>556</v>
      </c>
      <c r="C880" s="36" t="s">
        <v>223</v>
      </c>
      <c r="D880" s="93">
        <v>859</v>
      </c>
      <c r="E880" s="93">
        <f>КВСР!H1360</f>
        <v>859</v>
      </c>
      <c r="F880" s="93">
        <f>КВСР!I1360</f>
        <v>859</v>
      </c>
      <c r="G880" s="93">
        <f>КВСР!J1360</f>
        <v>859</v>
      </c>
      <c r="H880" s="93">
        <f t="shared" si="418"/>
        <v>100</v>
      </c>
      <c r="I880" s="93">
        <f t="shared" si="414"/>
        <v>100</v>
      </c>
    </row>
    <row r="881" spans="1:9" ht="15.75">
      <c r="A881" s="92" t="s">
        <v>557</v>
      </c>
      <c r="B881" s="36" t="s">
        <v>558</v>
      </c>
      <c r="C881" s="36" t="s">
        <v>0</v>
      </c>
      <c r="D881" s="93">
        <v>13436</v>
      </c>
      <c r="E881" s="93">
        <f>E882</f>
        <v>13436</v>
      </c>
      <c r="F881" s="93">
        <f t="shared" ref="F881:G882" si="430">F882</f>
        <v>13436</v>
      </c>
      <c r="G881" s="93">
        <f t="shared" si="430"/>
        <v>13436</v>
      </c>
      <c r="H881" s="93">
        <f t="shared" si="418"/>
        <v>100</v>
      </c>
      <c r="I881" s="93">
        <f t="shared" si="414"/>
        <v>100</v>
      </c>
    </row>
    <row r="882" spans="1:9" ht="15.75">
      <c r="A882" s="92" t="s">
        <v>72</v>
      </c>
      <c r="B882" s="36" t="s">
        <v>558</v>
      </c>
      <c r="C882" s="36" t="s">
        <v>73</v>
      </c>
      <c r="D882" s="93">
        <v>13436</v>
      </c>
      <c r="E882" s="93">
        <f>E883</f>
        <v>13436</v>
      </c>
      <c r="F882" s="93">
        <f t="shared" si="430"/>
        <v>13436</v>
      </c>
      <c r="G882" s="93">
        <f t="shared" si="430"/>
        <v>13436</v>
      </c>
      <c r="H882" s="93">
        <f t="shared" si="418"/>
        <v>100</v>
      </c>
      <c r="I882" s="93">
        <f t="shared" si="414"/>
        <v>100</v>
      </c>
    </row>
    <row r="883" spans="1:9" ht="47.25">
      <c r="A883" s="92" t="s">
        <v>222</v>
      </c>
      <c r="B883" s="36" t="s">
        <v>558</v>
      </c>
      <c r="C883" s="36" t="s">
        <v>223</v>
      </c>
      <c r="D883" s="93">
        <v>13436</v>
      </c>
      <c r="E883" s="93">
        <f>КВСР!H1363</f>
        <v>13436</v>
      </c>
      <c r="F883" s="93">
        <f>КВСР!I1363</f>
        <v>13436</v>
      </c>
      <c r="G883" s="93">
        <f>КВСР!J1363</f>
        <v>13436</v>
      </c>
      <c r="H883" s="93">
        <f t="shared" si="418"/>
        <v>100</v>
      </c>
      <c r="I883" s="93">
        <f t="shared" si="414"/>
        <v>100</v>
      </c>
    </row>
    <row r="884" spans="1:9" ht="47.25">
      <c r="A884" s="92" t="s">
        <v>559</v>
      </c>
      <c r="B884" s="36" t="s">
        <v>560</v>
      </c>
      <c r="C884" s="36" t="s">
        <v>0</v>
      </c>
      <c r="D884" s="93">
        <v>9500</v>
      </c>
      <c r="E884" s="93">
        <f>E885</f>
        <v>9500</v>
      </c>
      <c r="F884" s="93">
        <f t="shared" ref="F884:G885" si="431">F885</f>
        <v>9500</v>
      </c>
      <c r="G884" s="93">
        <f t="shared" si="431"/>
        <v>9500</v>
      </c>
      <c r="H884" s="93">
        <f t="shared" si="418"/>
        <v>100</v>
      </c>
      <c r="I884" s="93">
        <f t="shared" si="414"/>
        <v>100</v>
      </c>
    </row>
    <row r="885" spans="1:9" ht="15.75">
      <c r="A885" s="92" t="s">
        <v>72</v>
      </c>
      <c r="B885" s="36" t="s">
        <v>560</v>
      </c>
      <c r="C885" s="36" t="s">
        <v>73</v>
      </c>
      <c r="D885" s="93">
        <v>9500</v>
      </c>
      <c r="E885" s="93">
        <f>E886</f>
        <v>9500</v>
      </c>
      <c r="F885" s="93">
        <f t="shared" si="431"/>
        <v>9500</v>
      </c>
      <c r="G885" s="93">
        <f t="shared" si="431"/>
        <v>9500</v>
      </c>
      <c r="H885" s="93">
        <f t="shared" si="418"/>
        <v>100</v>
      </c>
      <c r="I885" s="93">
        <f t="shared" si="414"/>
        <v>100</v>
      </c>
    </row>
    <row r="886" spans="1:9" ht="47.25">
      <c r="A886" s="92" t="s">
        <v>222</v>
      </c>
      <c r="B886" s="36" t="s">
        <v>560</v>
      </c>
      <c r="C886" s="36" t="s">
        <v>223</v>
      </c>
      <c r="D886" s="93">
        <v>9500</v>
      </c>
      <c r="E886" s="93">
        <f>КВСР!H1366</f>
        <v>9500</v>
      </c>
      <c r="F886" s="93">
        <f>КВСР!I1366</f>
        <v>9500</v>
      </c>
      <c r="G886" s="93">
        <f>КВСР!J1366</f>
        <v>9500</v>
      </c>
      <c r="H886" s="93">
        <f t="shared" si="418"/>
        <v>100</v>
      </c>
      <c r="I886" s="93">
        <f t="shared" si="414"/>
        <v>100</v>
      </c>
    </row>
    <row r="887" spans="1:9" ht="31.5">
      <c r="A887" s="92" t="s">
        <v>561</v>
      </c>
      <c r="B887" s="36" t="s">
        <v>562</v>
      </c>
      <c r="C887" s="36" t="s">
        <v>0</v>
      </c>
      <c r="D887" s="93">
        <v>500</v>
      </c>
      <c r="E887" s="93">
        <f>E888</f>
        <v>500</v>
      </c>
      <c r="F887" s="93">
        <f t="shared" ref="F887:G888" si="432">F888</f>
        <v>500</v>
      </c>
      <c r="G887" s="93">
        <f t="shared" si="432"/>
        <v>500</v>
      </c>
      <c r="H887" s="93">
        <f t="shared" si="418"/>
        <v>100</v>
      </c>
      <c r="I887" s="93">
        <f t="shared" si="414"/>
        <v>100</v>
      </c>
    </row>
    <row r="888" spans="1:9" ht="31.5">
      <c r="A888" s="92" t="s">
        <v>64</v>
      </c>
      <c r="B888" s="36" t="s">
        <v>562</v>
      </c>
      <c r="C888" s="36" t="s">
        <v>65</v>
      </c>
      <c r="D888" s="93">
        <v>500</v>
      </c>
      <c r="E888" s="93">
        <f>E889</f>
        <v>500</v>
      </c>
      <c r="F888" s="93">
        <f t="shared" si="432"/>
        <v>500</v>
      </c>
      <c r="G888" s="93">
        <f t="shared" si="432"/>
        <v>500</v>
      </c>
      <c r="H888" s="93">
        <f t="shared" si="418"/>
        <v>100</v>
      </c>
      <c r="I888" s="93">
        <f t="shared" si="414"/>
        <v>100</v>
      </c>
    </row>
    <row r="889" spans="1:9" ht="31.5">
      <c r="A889" s="92" t="s">
        <v>66</v>
      </c>
      <c r="B889" s="36" t="s">
        <v>562</v>
      </c>
      <c r="C889" s="36" t="s">
        <v>67</v>
      </c>
      <c r="D889" s="93">
        <v>500</v>
      </c>
      <c r="E889" s="93">
        <f>КВСР!H1369</f>
        <v>500</v>
      </c>
      <c r="F889" s="93">
        <f>КВСР!I1369</f>
        <v>500</v>
      </c>
      <c r="G889" s="93">
        <f>КВСР!J1369</f>
        <v>500</v>
      </c>
      <c r="H889" s="93">
        <f t="shared" si="418"/>
        <v>100</v>
      </c>
      <c r="I889" s="93">
        <f t="shared" si="414"/>
        <v>100</v>
      </c>
    </row>
    <row r="890" spans="1:9" ht="31.5">
      <c r="A890" s="92" t="s">
        <v>563</v>
      </c>
      <c r="B890" s="36" t="s">
        <v>564</v>
      </c>
      <c r="C890" s="36" t="s">
        <v>0</v>
      </c>
      <c r="D890" s="93">
        <v>16218.7</v>
      </c>
      <c r="E890" s="93">
        <f>E891</f>
        <v>16218.73</v>
      </c>
      <c r="F890" s="93">
        <f t="shared" ref="F890:G891" si="433">F891</f>
        <v>16218.73</v>
      </c>
      <c r="G890" s="93">
        <f t="shared" si="433"/>
        <v>16218.73</v>
      </c>
      <c r="H890" s="93">
        <f t="shared" si="418"/>
        <v>100.00018497166849</v>
      </c>
      <c r="I890" s="93">
        <f t="shared" si="414"/>
        <v>100</v>
      </c>
    </row>
    <row r="891" spans="1:9" ht="15.75">
      <c r="A891" s="92" t="s">
        <v>72</v>
      </c>
      <c r="B891" s="36" t="s">
        <v>564</v>
      </c>
      <c r="C891" s="36" t="s">
        <v>73</v>
      </c>
      <c r="D891" s="93">
        <v>16218.7</v>
      </c>
      <c r="E891" s="93">
        <f>E892</f>
        <v>16218.73</v>
      </c>
      <c r="F891" s="93">
        <f t="shared" si="433"/>
        <v>16218.73</v>
      </c>
      <c r="G891" s="93">
        <f t="shared" si="433"/>
        <v>16218.73</v>
      </c>
      <c r="H891" s="93">
        <f t="shared" si="418"/>
        <v>100.00018497166849</v>
      </c>
      <c r="I891" s="93">
        <f t="shared" si="414"/>
        <v>100</v>
      </c>
    </row>
    <row r="892" spans="1:9" ht="47.25">
      <c r="A892" s="92" t="s">
        <v>222</v>
      </c>
      <c r="B892" s="36" t="s">
        <v>564</v>
      </c>
      <c r="C892" s="36" t="s">
        <v>223</v>
      </c>
      <c r="D892" s="93">
        <v>16218.7</v>
      </c>
      <c r="E892" s="93">
        <f>КВСР!H1372</f>
        <v>16218.73</v>
      </c>
      <c r="F892" s="93">
        <f>КВСР!I1372</f>
        <v>16218.73</v>
      </c>
      <c r="G892" s="93">
        <f>КВСР!J1372</f>
        <v>16218.73</v>
      </c>
      <c r="H892" s="93">
        <f t="shared" si="418"/>
        <v>100.00018497166849</v>
      </c>
      <c r="I892" s="93">
        <f t="shared" si="414"/>
        <v>100</v>
      </c>
    </row>
    <row r="893" spans="1:9" ht="31.5">
      <c r="A893" s="92" t="s">
        <v>565</v>
      </c>
      <c r="B893" s="36" t="s">
        <v>566</v>
      </c>
      <c r="C893" s="36" t="s">
        <v>0</v>
      </c>
      <c r="D893" s="93">
        <v>2092.1999999999998</v>
      </c>
      <c r="E893" s="93">
        <f>E894</f>
        <v>1908.28</v>
      </c>
      <c r="F893" s="93">
        <f t="shared" ref="F893:G894" si="434">F894</f>
        <v>1908.28</v>
      </c>
      <c r="G893" s="93">
        <f t="shared" si="434"/>
        <v>1908.28</v>
      </c>
      <c r="H893" s="93">
        <f t="shared" si="418"/>
        <v>91.209253417455315</v>
      </c>
      <c r="I893" s="93">
        <f t="shared" si="414"/>
        <v>100</v>
      </c>
    </row>
    <row r="894" spans="1:9" ht="15.75">
      <c r="A894" s="92" t="s">
        <v>72</v>
      </c>
      <c r="B894" s="36" t="s">
        <v>566</v>
      </c>
      <c r="C894" s="36" t="s">
        <v>73</v>
      </c>
      <c r="D894" s="93">
        <v>2092.1999999999998</v>
      </c>
      <c r="E894" s="93">
        <f>E895</f>
        <v>1908.28</v>
      </c>
      <c r="F894" s="93">
        <f t="shared" si="434"/>
        <v>1908.28</v>
      </c>
      <c r="G894" s="93">
        <f t="shared" si="434"/>
        <v>1908.28</v>
      </c>
      <c r="H894" s="93">
        <f t="shared" si="418"/>
        <v>91.209253417455315</v>
      </c>
      <c r="I894" s="93">
        <f t="shared" si="414"/>
        <v>100</v>
      </c>
    </row>
    <row r="895" spans="1:9" ht="47.25">
      <c r="A895" s="92" t="s">
        <v>222</v>
      </c>
      <c r="B895" s="36" t="s">
        <v>566</v>
      </c>
      <c r="C895" s="36" t="s">
        <v>223</v>
      </c>
      <c r="D895" s="93">
        <v>2092.1999999999998</v>
      </c>
      <c r="E895" s="93">
        <f>КВСР!H1375</f>
        <v>1908.28</v>
      </c>
      <c r="F895" s="93">
        <f>КВСР!I1375</f>
        <v>1908.28</v>
      </c>
      <c r="G895" s="93">
        <f>КВСР!J1375</f>
        <v>1908.28</v>
      </c>
      <c r="H895" s="93">
        <f t="shared" si="418"/>
        <v>91.209253417455315</v>
      </c>
      <c r="I895" s="93">
        <f t="shared" si="414"/>
        <v>100</v>
      </c>
    </row>
    <row r="896" spans="1:9" ht="15.75">
      <c r="A896" s="92" t="s">
        <v>1110</v>
      </c>
      <c r="B896" s="36" t="s">
        <v>1111</v>
      </c>
      <c r="C896" s="36" t="s">
        <v>0</v>
      </c>
      <c r="D896" s="93">
        <v>4000</v>
      </c>
      <c r="E896" s="93">
        <f>E897</f>
        <v>4000</v>
      </c>
      <c r="F896" s="93">
        <f t="shared" ref="F896:G897" si="435">F897</f>
        <v>4000</v>
      </c>
      <c r="G896" s="93">
        <f t="shared" si="435"/>
        <v>4000</v>
      </c>
      <c r="H896" s="93">
        <f t="shared" si="418"/>
        <v>100</v>
      </c>
      <c r="I896" s="93">
        <f t="shared" si="414"/>
        <v>100</v>
      </c>
    </row>
    <row r="897" spans="1:9" ht="31.5">
      <c r="A897" s="92" t="s">
        <v>64</v>
      </c>
      <c r="B897" s="36" t="s">
        <v>1111</v>
      </c>
      <c r="C897" s="36" t="s">
        <v>65</v>
      </c>
      <c r="D897" s="93">
        <v>4000</v>
      </c>
      <c r="E897" s="93">
        <f>E898</f>
        <v>4000</v>
      </c>
      <c r="F897" s="93">
        <f t="shared" si="435"/>
        <v>4000</v>
      </c>
      <c r="G897" s="93">
        <f t="shared" si="435"/>
        <v>4000</v>
      </c>
      <c r="H897" s="93">
        <f t="shared" si="418"/>
        <v>100</v>
      </c>
      <c r="I897" s="93">
        <f t="shared" si="414"/>
        <v>100</v>
      </c>
    </row>
    <row r="898" spans="1:9" ht="31.5">
      <c r="A898" s="92" t="s">
        <v>66</v>
      </c>
      <c r="B898" s="36" t="s">
        <v>1111</v>
      </c>
      <c r="C898" s="36" t="s">
        <v>67</v>
      </c>
      <c r="D898" s="93">
        <v>4000</v>
      </c>
      <c r="E898" s="93">
        <f>КВСР!H2904</f>
        <v>4000</v>
      </c>
      <c r="F898" s="93">
        <f>КВСР!I2904</f>
        <v>4000</v>
      </c>
      <c r="G898" s="93">
        <f>КВСР!J2904</f>
        <v>4000</v>
      </c>
      <c r="H898" s="93">
        <f t="shared" si="418"/>
        <v>100</v>
      </c>
      <c r="I898" s="93">
        <f t="shared" si="414"/>
        <v>100</v>
      </c>
    </row>
    <row r="899" spans="1:9" ht="31.5">
      <c r="A899" s="92" t="s">
        <v>191</v>
      </c>
      <c r="B899" s="36" t="s">
        <v>192</v>
      </c>
      <c r="C899" s="36" t="s">
        <v>0</v>
      </c>
      <c r="D899" s="93">
        <v>20000</v>
      </c>
      <c r="E899" s="93">
        <f>E900</f>
        <v>20000</v>
      </c>
      <c r="F899" s="93">
        <f t="shared" ref="F899:G900" si="436">F900</f>
        <v>15820.731</v>
      </c>
      <c r="G899" s="93">
        <f t="shared" si="436"/>
        <v>15820.731</v>
      </c>
      <c r="H899" s="93">
        <f t="shared" si="418"/>
        <v>79.103654999999989</v>
      </c>
      <c r="I899" s="93">
        <f t="shared" si="414"/>
        <v>79.103654999999989</v>
      </c>
    </row>
    <row r="900" spans="1:9" ht="15.75">
      <c r="A900" s="92" t="s">
        <v>26</v>
      </c>
      <c r="B900" s="36" t="s">
        <v>192</v>
      </c>
      <c r="C900" s="36" t="s">
        <v>27</v>
      </c>
      <c r="D900" s="93">
        <v>20000</v>
      </c>
      <c r="E900" s="93">
        <f>E901</f>
        <v>20000</v>
      </c>
      <c r="F900" s="93">
        <f t="shared" si="436"/>
        <v>15820.731</v>
      </c>
      <c r="G900" s="93">
        <f t="shared" si="436"/>
        <v>15820.731</v>
      </c>
      <c r="H900" s="93">
        <f t="shared" si="418"/>
        <v>79.103654999999989</v>
      </c>
      <c r="I900" s="93">
        <f t="shared" si="414"/>
        <v>79.103654999999989</v>
      </c>
    </row>
    <row r="901" spans="1:9" ht="15.75">
      <c r="A901" s="92" t="s">
        <v>56</v>
      </c>
      <c r="B901" s="36" t="s">
        <v>192</v>
      </c>
      <c r="C901" s="36" t="s">
        <v>57</v>
      </c>
      <c r="D901" s="93">
        <v>20000</v>
      </c>
      <c r="E901" s="93">
        <f>КВСР!H250</f>
        <v>20000</v>
      </c>
      <c r="F901" s="93">
        <f>КВСР!I250</f>
        <v>15820.731</v>
      </c>
      <c r="G901" s="93">
        <f>КВСР!J250</f>
        <v>15820.731</v>
      </c>
      <c r="H901" s="93">
        <f t="shared" si="418"/>
        <v>79.103654999999989</v>
      </c>
      <c r="I901" s="93">
        <f t="shared" si="414"/>
        <v>79.103654999999989</v>
      </c>
    </row>
    <row r="902" spans="1:9" ht="31.5">
      <c r="A902" s="92" t="s">
        <v>567</v>
      </c>
      <c r="B902" s="36" t="s">
        <v>568</v>
      </c>
      <c r="C902" s="36" t="s">
        <v>0</v>
      </c>
      <c r="D902" s="93">
        <v>8902.9</v>
      </c>
      <c r="E902" s="93">
        <f>E903</f>
        <v>8902.8850000000002</v>
      </c>
      <c r="F902" s="93">
        <f t="shared" ref="F902:G903" si="437">F903</f>
        <v>8902.8850000000002</v>
      </c>
      <c r="G902" s="93">
        <f t="shared" si="437"/>
        <v>8902.8850000000002</v>
      </c>
      <c r="H902" s="93">
        <f t="shared" si="418"/>
        <v>99.999831515573575</v>
      </c>
      <c r="I902" s="93">
        <f t="shared" si="414"/>
        <v>100</v>
      </c>
    </row>
    <row r="903" spans="1:9" ht="15.75">
      <c r="A903" s="92" t="s">
        <v>72</v>
      </c>
      <c r="B903" s="36" t="s">
        <v>568</v>
      </c>
      <c r="C903" s="36" t="s">
        <v>73</v>
      </c>
      <c r="D903" s="93">
        <v>8902.9</v>
      </c>
      <c r="E903" s="93">
        <f>E904</f>
        <v>8902.8850000000002</v>
      </c>
      <c r="F903" s="93">
        <f t="shared" si="437"/>
        <v>8902.8850000000002</v>
      </c>
      <c r="G903" s="93">
        <f t="shared" si="437"/>
        <v>8902.8850000000002</v>
      </c>
      <c r="H903" s="93">
        <f t="shared" si="418"/>
        <v>99.999831515573575</v>
      </c>
      <c r="I903" s="93">
        <f t="shared" si="414"/>
        <v>100</v>
      </c>
    </row>
    <row r="904" spans="1:9" ht="47.25">
      <c r="A904" s="92" t="s">
        <v>222</v>
      </c>
      <c r="B904" s="36" t="s">
        <v>568</v>
      </c>
      <c r="C904" s="36" t="s">
        <v>223</v>
      </c>
      <c r="D904" s="93">
        <v>8902.9</v>
      </c>
      <c r="E904" s="93">
        <f>КВСР!H1378</f>
        <v>8902.8850000000002</v>
      </c>
      <c r="F904" s="93">
        <f>КВСР!I1378</f>
        <v>8902.8850000000002</v>
      </c>
      <c r="G904" s="93">
        <f>КВСР!J1378</f>
        <v>8902.8850000000002</v>
      </c>
      <c r="H904" s="93">
        <f t="shared" ref="H904:H967" si="438">G904/D904*100</f>
        <v>99.999831515573575</v>
      </c>
      <c r="I904" s="93">
        <f t="shared" ref="I904:I967" si="439">G904/E904*100</f>
        <v>100</v>
      </c>
    </row>
    <row r="905" spans="1:9" ht="47.25">
      <c r="A905" s="92" t="s">
        <v>569</v>
      </c>
      <c r="B905" s="36" t="s">
        <v>570</v>
      </c>
      <c r="C905" s="36" t="s">
        <v>0</v>
      </c>
      <c r="D905" s="93">
        <v>5580.2</v>
      </c>
      <c r="E905" s="93">
        <f>E906</f>
        <v>5580.1580000000004</v>
      </c>
      <c r="F905" s="93">
        <f t="shared" ref="F905:G906" si="440">F906</f>
        <v>5580.1580000000004</v>
      </c>
      <c r="G905" s="93">
        <f t="shared" si="440"/>
        <v>5580.1580000000004</v>
      </c>
      <c r="H905" s="93">
        <f t="shared" si="438"/>
        <v>99.999247338805077</v>
      </c>
      <c r="I905" s="93">
        <f t="shared" si="439"/>
        <v>100</v>
      </c>
    </row>
    <row r="906" spans="1:9" ht="15.75">
      <c r="A906" s="92" t="s">
        <v>72</v>
      </c>
      <c r="B906" s="36" t="s">
        <v>570</v>
      </c>
      <c r="C906" s="36" t="s">
        <v>73</v>
      </c>
      <c r="D906" s="93">
        <v>5580.2</v>
      </c>
      <c r="E906" s="93">
        <f>E907</f>
        <v>5580.1580000000004</v>
      </c>
      <c r="F906" s="93">
        <f t="shared" si="440"/>
        <v>5580.1580000000004</v>
      </c>
      <c r="G906" s="93">
        <f t="shared" si="440"/>
        <v>5580.1580000000004</v>
      </c>
      <c r="H906" s="93">
        <f t="shared" si="438"/>
        <v>99.999247338805077</v>
      </c>
      <c r="I906" s="93">
        <f t="shared" si="439"/>
        <v>100</v>
      </c>
    </row>
    <row r="907" spans="1:9" ht="47.25">
      <c r="A907" s="92" t="s">
        <v>222</v>
      </c>
      <c r="B907" s="36" t="s">
        <v>570</v>
      </c>
      <c r="C907" s="36" t="s">
        <v>223</v>
      </c>
      <c r="D907" s="93">
        <v>5580.2</v>
      </c>
      <c r="E907" s="93">
        <f>КВСР!H1381</f>
        <v>5580.1580000000004</v>
      </c>
      <c r="F907" s="93">
        <f>КВСР!I1381</f>
        <v>5580.1580000000004</v>
      </c>
      <c r="G907" s="93">
        <f>КВСР!J1381</f>
        <v>5580.1580000000004</v>
      </c>
      <c r="H907" s="93">
        <f t="shared" si="438"/>
        <v>99.999247338805077</v>
      </c>
      <c r="I907" s="93">
        <f t="shared" si="439"/>
        <v>100</v>
      </c>
    </row>
    <row r="908" spans="1:9" ht="47.25">
      <c r="A908" s="92" t="s">
        <v>571</v>
      </c>
      <c r="B908" s="36" t="s">
        <v>572</v>
      </c>
      <c r="C908" s="36" t="s">
        <v>0</v>
      </c>
      <c r="D908" s="93">
        <v>600</v>
      </c>
      <c r="E908" s="93">
        <f>E909</f>
        <v>551.80399999999997</v>
      </c>
      <c r="F908" s="93">
        <f t="shared" ref="F908:G909" si="441">F909</f>
        <v>551.80399999999997</v>
      </c>
      <c r="G908" s="93">
        <f t="shared" si="441"/>
        <v>551.80399999999997</v>
      </c>
      <c r="H908" s="93">
        <f t="shared" si="438"/>
        <v>91.967333333333329</v>
      </c>
      <c r="I908" s="93">
        <f t="shared" si="439"/>
        <v>100</v>
      </c>
    </row>
    <row r="909" spans="1:9" ht="15.75">
      <c r="A909" s="92" t="s">
        <v>72</v>
      </c>
      <c r="B909" s="36" t="s">
        <v>572</v>
      </c>
      <c r="C909" s="36" t="s">
        <v>73</v>
      </c>
      <c r="D909" s="93">
        <v>600</v>
      </c>
      <c r="E909" s="93">
        <f>E910</f>
        <v>551.80399999999997</v>
      </c>
      <c r="F909" s="93">
        <f t="shared" si="441"/>
        <v>551.80399999999997</v>
      </c>
      <c r="G909" s="93">
        <f t="shared" si="441"/>
        <v>551.80399999999997</v>
      </c>
      <c r="H909" s="93">
        <f t="shared" si="438"/>
        <v>91.967333333333329</v>
      </c>
      <c r="I909" s="93">
        <f t="shared" si="439"/>
        <v>100</v>
      </c>
    </row>
    <row r="910" spans="1:9" ht="47.25">
      <c r="A910" s="92" t="s">
        <v>222</v>
      </c>
      <c r="B910" s="36" t="s">
        <v>572</v>
      </c>
      <c r="C910" s="36" t="s">
        <v>223</v>
      </c>
      <c r="D910" s="93">
        <v>600</v>
      </c>
      <c r="E910" s="93">
        <f>КВСР!H1384</f>
        <v>551.80399999999997</v>
      </c>
      <c r="F910" s="93">
        <f>КВСР!I1384</f>
        <v>551.80399999999997</v>
      </c>
      <c r="G910" s="93">
        <f>КВСР!J1384</f>
        <v>551.80399999999997</v>
      </c>
      <c r="H910" s="93">
        <f t="shared" si="438"/>
        <v>91.967333333333329</v>
      </c>
      <c r="I910" s="93">
        <f t="shared" si="439"/>
        <v>100</v>
      </c>
    </row>
    <row r="911" spans="1:9" ht="63">
      <c r="A911" s="92" t="s">
        <v>573</v>
      </c>
      <c r="B911" s="36" t="s">
        <v>574</v>
      </c>
      <c r="C911" s="36" t="s">
        <v>0</v>
      </c>
      <c r="D911" s="93">
        <v>2950</v>
      </c>
      <c r="E911" s="93">
        <f>E912</f>
        <v>2950</v>
      </c>
      <c r="F911" s="93">
        <f t="shared" ref="F911:G912" si="442">F912</f>
        <v>2950</v>
      </c>
      <c r="G911" s="93">
        <f t="shared" si="442"/>
        <v>2950</v>
      </c>
      <c r="H911" s="93">
        <f t="shared" si="438"/>
        <v>100</v>
      </c>
      <c r="I911" s="93">
        <f t="shared" si="439"/>
        <v>100</v>
      </c>
    </row>
    <row r="912" spans="1:9" ht="15.75">
      <c r="A912" s="92" t="s">
        <v>72</v>
      </c>
      <c r="B912" s="36" t="s">
        <v>574</v>
      </c>
      <c r="C912" s="36" t="s">
        <v>73</v>
      </c>
      <c r="D912" s="93">
        <v>2950</v>
      </c>
      <c r="E912" s="93">
        <f>E913</f>
        <v>2950</v>
      </c>
      <c r="F912" s="93">
        <f t="shared" si="442"/>
        <v>2950</v>
      </c>
      <c r="G912" s="93">
        <f t="shared" si="442"/>
        <v>2950</v>
      </c>
      <c r="H912" s="93">
        <f t="shared" si="438"/>
        <v>100</v>
      </c>
      <c r="I912" s="93">
        <f t="shared" si="439"/>
        <v>100</v>
      </c>
    </row>
    <row r="913" spans="1:9" ht="47.25">
      <c r="A913" s="92" t="s">
        <v>222</v>
      </c>
      <c r="B913" s="36" t="s">
        <v>574</v>
      </c>
      <c r="C913" s="36" t="s">
        <v>223</v>
      </c>
      <c r="D913" s="93">
        <v>2950</v>
      </c>
      <c r="E913" s="93">
        <f>КВСР!H1387</f>
        <v>2950</v>
      </c>
      <c r="F913" s="93">
        <f>КВСР!I1387</f>
        <v>2950</v>
      </c>
      <c r="G913" s="93">
        <f>КВСР!J1387</f>
        <v>2950</v>
      </c>
      <c r="H913" s="93">
        <f t="shared" si="438"/>
        <v>100</v>
      </c>
      <c r="I913" s="93">
        <f t="shared" si="439"/>
        <v>100</v>
      </c>
    </row>
    <row r="914" spans="1:9" ht="47.25">
      <c r="A914" s="92" t="s">
        <v>575</v>
      </c>
      <c r="B914" s="36" t="s">
        <v>576</v>
      </c>
      <c r="C914" s="36" t="s">
        <v>0</v>
      </c>
      <c r="D914" s="93">
        <v>7000</v>
      </c>
      <c r="E914" s="93">
        <f>E915</f>
        <v>6998.8887999999997</v>
      </c>
      <c r="F914" s="93">
        <f t="shared" ref="F914:G915" si="443">F915</f>
        <v>6998.8887999999997</v>
      </c>
      <c r="G914" s="93">
        <f t="shared" si="443"/>
        <v>6998.8887999999997</v>
      </c>
      <c r="H914" s="93">
        <f t="shared" si="438"/>
        <v>99.98412571428571</v>
      </c>
      <c r="I914" s="93">
        <f t="shared" si="439"/>
        <v>100</v>
      </c>
    </row>
    <row r="915" spans="1:9" ht="15.75">
      <c r="A915" s="92" t="s">
        <v>72</v>
      </c>
      <c r="B915" s="36" t="s">
        <v>576</v>
      </c>
      <c r="C915" s="36" t="s">
        <v>73</v>
      </c>
      <c r="D915" s="93">
        <v>7000</v>
      </c>
      <c r="E915" s="93">
        <f>E916</f>
        <v>6998.8887999999997</v>
      </c>
      <c r="F915" s="93">
        <f t="shared" si="443"/>
        <v>6998.8887999999997</v>
      </c>
      <c r="G915" s="93">
        <f t="shared" si="443"/>
        <v>6998.8887999999997</v>
      </c>
      <c r="H915" s="93">
        <f t="shared" si="438"/>
        <v>99.98412571428571</v>
      </c>
      <c r="I915" s="93">
        <f t="shared" si="439"/>
        <v>100</v>
      </c>
    </row>
    <row r="916" spans="1:9" ht="47.25">
      <c r="A916" s="92" t="s">
        <v>222</v>
      </c>
      <c r="B916" s="36" t="s">
        <v>576</v>
      </c>
      <c r="C916" s="36" t="s">
        <v>223</v>
      </c>
      <c r="D916" s="93">
        <v>7000</v>
      </c>
      <c r="E916" s="93">
        <f>КВСР!H1390</f>
        <v>6998.8887999999997</v>
      </c>
      <c r="F916" s="93">
        <f>КВСР!I1390</f>
        <v>6998.8887999999997</v>
      </c>
      <c r="G916" s="93">
        <f>КВСР!J1390</f>
        <v>6998.8887999999997</v>
      </c>
      <c r="H916" s="93">
        <f t="shared" si="438"/>
        <v>99.98412571428571</v>
      </c>
      <c r="I916" s="93">
        <f t="shared" si="439"/>
        <v>100</v>
      </c>
    </row>
    <row r="917" spans="1:9" ht="15.75">
      <c r="A917" s="92" t="s">
        <v>577</v>
      </c>
      <c r="B917" s="36" t="s">
        <v>578</v>
      </c>
      <c r="C917" s="36" t="s">
        <v>0</v>
      </c>
      <c r="D917" s="93">
        <v>865</v>
      </c>
      <c r="E917" s="93">
        <f>E918</f>
        <v>865</v>
      </c>
      <c r="F917" s="93">
        <f t="shared" ref="F917:G918" si="444">F918</f>
        <v>865</v>
      </c>
      <c r="G917" s="93">
        <f t="shared" si="444"/>
        <v>865</v>
      </c>
      <c r="H917" s="93">
        <f t="shared" si="438"/>
        <v>100</v>
      </c>
      <c r="I917" s="93">
        <f t="shared" si="439"/>
        <v>100</v>
      </c>
    </row>
    <row r="918" spans="1:9" ht="15.75">
      <c r="A918" s="92" t="s">
        <v>72</v>
      </c>
      <c r="B918" s="36" t="s">
        <v>578</v>
      </c>
      <c r="C918" s="36" t="s">
        <v>73</v>
      </c>
      <c r="D918" s="93">
        <v>865</v>
      </c>
      <c r="E918" s="93">
        <f>E919</f>
        <v>865</v>
      </c>
      <c r="F918" s="93">
        <f t="shared" si="444"/>
        <v>865</v>
      </c>
      <c r="G918" s="93">
        <f t="shared" si="444"/>
        <v>865</v>
      </c>
      <c r="H918" s="93">
        <f t="shared" si="438"/>
        <v>100</v>
      </c>
      <c r="I918" s="93">
        <f t="shared" si="439"/>
        <v>100</v>
      </c>
    </row>
    <row r="919" spans="1:9" ht="47.25">
      <c r="A919" s="92" t="s">
        <v>222</v>
      </c>
      <c r="B919" s="36" t="s">
        <v>578</v>
      </c>
      <c r="C919" s="36" t="s">
        <v>223</v>
      </c>
      <c r="D919" s="93">
        <v>865</v>
      </c>
      <c r="E919" s="93">
        <f>КВСР!H1393</f>
        <v>865</v>
      </c>
      <c r="F919" s="93">
        <f>КВСР!I1393</f>
        <v>865</v>
      </c>
      <c r="G919" s="93">
        <f>КВСР!J1393</f>
        <v>865</v>
      </c>
      <c r="H919" s="93">
        <f t="shared" si="438"/>
        <v>100</v>
      </c>
      <c r="I919" s="93">
        <f t="shared" si="439"/>
        <v>100</v>
      </c>
    </row>
    <row r="920" spans="1:9" ht="31.5">
      <c r="A920" s="92" t="s">
        <v>579</v>
      </c>
      <c r="B920" s="36" t="s">
        <v>580</v>
      </c>
      <c r="C920" s="36" t="s">
        <v>0</v>
      </c>
      <c r="D920" s="93">
        <v>311036.3</v>
      </c>
      <c r="E920" s="93">
        <f>E921</f>
        <v>311036.31320999999</v>
      </c>
      <c r="F920" s="93">
        <f t="shared" ref="F920:G921" si="445">F921</f>
        <v>311036.31320999999</v>
      </c>
      <c r="G920" s="93">
        <f t="shared" si="445"/>
        <v>311036.31320999999</v>
      </c>
      <c r="H920" s="93">
        <f t="shared" si="438"/>
        <v>100.0000042470927</v>
      </c>
      <c r="I920" s="93">
        <f t="shared" si="439"/>
        <v>100</v>
      </c>
    </row>
    <row r="921" spans="1:9" ht="15.75">
      <c r="A921" s="92" t="s">
        <v>72</v>
      </c>
      <c r="B921" s="36" t="s">
        <v>580</v>
      </c>
      <c r="C921" s="36" t="s">
        <v>73</v>
      </c>
      <c r="D921" s="93">
        <v>311036.3</v>
      </c>
      <c r="E921" s="93">
        <f>E922</f>
        <v>311036.31320999999</v>
      </c>
      <c r="F921" s="93">
        <f t="shared" si="445"/>
        <v>311036.31320999999</v>
      </c>
      <c r="G921" s="93">
        <f t="shared" si="445"/>
        <v>311036.31320999999</v>
      </c>
      <c r="H921" s="93">
        <f t="shared" si="438"/>
        <v>100.0000042470927</v>
      </c>
      <c r="I921" s="93">
        <f t="shared" si="439"/>
        <v>100</v>
      </c>
    </row>
    <row r="922" spans="1:9" ht="47.25">
      <c r="A922" s="92" t="s">
        <v>222</v>
      </c>
      <c r="B922" s="36" t="s">
        <v>580</v>
      </c>
      <c r="C922" s="36" t="s">
        <v>223</v>
      </c>
      <c r="D922" s="93">
        <v>311036.3</v>
      </c>
      <c r="E922" s="93">
        <f>КВСР!H1396</f>
        <v>311036.31320999999</v>
      </c>
      <c r="F922" s="93">
        <f>КВСР!I1396</f>
        <v>311036.31320999999</v>
      </c>
      <c r="G922" s="93">
        <f>КВСР!J1396</f>
        <v>311036.31320999999</v>
      </c>
      <c r="H922" s="93">
        <f t="shared" si="438"/>
        <v>100.0000042470927</v>
      </c>
      <c r="I922" s="93">
        <f t="shared" si="439"/>
        <v>100</v>
      </c>
    </row>
    <row r="923" spans="1:9" ht="47.25">
      <c r="A923" s="92" t="s">
        <v>581</v>
      </c>
      <c r="B923" s="36" t="s">
        <v>582</v>
      </c>
      <c r="C923" s="36" t="s">
        <v>0</v>
      </c>
      <c r="D923" s="93">
        <v>346</v>
      </c>
      <c r="E923" s="93">
        <f>E924</f>
        <v>346</v>
      </c>
      <c r="F923" s="93">
        <f t="shared" ref="F923:G924" si="446">F924</f>
        <v>346</v>
      </c>
      <c r="G923" s="93">
        <f t="shared" si="446"/>
        <v>346</v>
      </c>
      <c r="H923" s="93">
        <f t="shared" si="438"/>
        <v>100</v>
      </c>
      <c r="I923" s="93">
        <f t="shared" si="439"/>
        <v>100</v>
      </c>
    </row>
    <row r="924" spans="1:9" ht="15.75">
      <c r="A924" s="92" t="s">
        <v>72</v>
      </c>
      <c r="B924" s="36" t="s">
        <v>582</v>
      </c>
      <c r="C924" s="36" t="s">
        <v>73</v>
      </c>
      <c r="D924" s="93">
        <v>346</v>
      </c>
      <c r="E924" s="93">
        <f>E925</f>
        <v>346</v>
      </c>
      <c r="F924" s="93">
        <f t="shared" si="446"/>
        <v>346</v>
      </c>
      <c r="G924" s="93">
        <f t="shared" si="446"/>
        <v>346</v>
      </c>
      <c r="H924" s="93">
        <f t="shared" si="438"/>
        <v>100</v>
      </c>
      <c r="I924" s="93">
        <f t="shared" si="439"/>
        <v>100</v>
      </c>
    </row>
    <row r="925" spans="1:9" ht="47.25">
      <c r="A925" s="92" t="s">
        <v>222</v>
      </c>
      <c r="B925" s="36" t="s">
        <v>582</v>
      </c>
      <c r="C925" s="36" t="s">
        <v>223</v>
      </c>
      <c r="D925" s="93">
        <v>346</v>
      </c>
      <c r="E925" s="93">
        <f>КВСР!H1399</f>
        <v>346</v>
      </c>
      <c r="F925" s="93">
        <f>КВСР!I1399</f>
        <v>346</v>
      </c>
      <c r="G925" s="93">
        <f>КВСР!J1399</f>
        <v>346</v>
      </c>
      <c r="H925" s="93">
        <f t="shared" si="438"/>
        <v>100</v>
      </c>
      <c r="I925" s="93">
        <f t="shared" si="439"/>
        <v>100</v>
      </c>
    </row>
    <row r="926" spans="1:9" ht="63">
      <c r="A926" s="92" t="s">
        <v>583</v>
      </c>
      <c r="B926" s="36" t="s">
        <v>584</v>
      </c>
      <c r="C926" s="36" t="s">
        <v>0</v>
      </c>
      <c r="D926" s="93">
        <v>8096</v>
      </c>
      <c r="E926" s="93">
        <f>E927</f>
        <v>2585.7419199999999</v>
      </c>
      <c r="F926" s="93">
        <f t="shared" ref="F926:G927" si="447">F927</f>
        <v>2585.7419199999999</v>
      </c>
      <c r="G926" s="93">
        <f t="shared" si="447"/>
        <v>2585.7419199999999</v>
      </c>
      <c r="H926" s="93">
        <f t="shared" si="438"/>
        <v>31.938511857707507</v>
      </c>
      <c r="I926" s="93">
        <f t="shared" si="439"/>
        <v>100</v>
      </c>
    </row>
    <row r="927" spans="1:9" ht="15.75">
      <c r="A927" s="92" t="s">
        <v>72</v>
      </c>
      <c r="B927" s="36" t="s">
        <v>584</v>
      </c>
      <c r="C927" s="36" t="s">
        <v>73</v>
      </c>
      <c r="D927" s="93">
        <v>8096</v>
      </c>
      <c r="E927" s="93">
        <f>E928</f>
        <v>2585.7419199999999</v>
      </c>
      <c r="F927" s="93">
        <f t="shared" si="447"/>
        <v>2585.7419199999999</v>
      </c>
      <c r="G927" s="93">
        <f t="shared" si="447"/>
        <v>2585.7419199999999</v>
      </c>
      <c r="H927" s="93">
        <f t="shared" si="438"/>
        <v>31.938511857707507</v>
      </c>
      <c r="I927" s="93">
        <f t="shared" si="439"/>
        <v>100</v>
      </c>
    </row>
    <row r="928" spans="1:9" ht="47.25">
      <c r="A928" s="92" t="s">
        <v>222</v>
      </c>
      <c r="B928" s="36" t="s">
        <v>584</v>
      </c>
      <c r="C928" s="36" t="s">
        <v>223</v>
      </c>
      <c r="D928" s="93">
        <v>8096</v>
      </c>
      <c r="E928" s="93">
        <f>КВСР!H1402</f>
        <v>2585.7419199999999</v>
      </c>
      <c r="F928" s="93">
        <f>КВСР!I1402</f>
        <v>2585.7419199999999</v>
      </c>
      <c r="G928" s="93">
        <f>КВСР!J1402</f>
        <v>2585.7419199999999</v>
      </c>
      <c r="H928" s="93">
        <f t="shared" si="438"/>
        <v>31.938511857707507</v>
      </c>
      <c r="I928" s="93">
        <f t="shared" si="439"/>
        <v>100</v>
      </c>
    </row>
    <row r="929" spans="1:9" ht="47.25">
      <c r="A929" s="92" t="s">
        <v>585</v>
      </c>
      <c r="B929" s="36" t="s">
        <v>586</v>
      </c>
      <c r="C929" s="36" t="s">
        <v>0</v>
      </c>
      <c r="D929" s="93">
        <v>350</v>
      </c>
      <c r="E929" s="93">
        <f>E930</f>
        <v>347.839</v>
      </c>
      <c r="F929" s="93">
        <f t="shared" ref="F929:G930" si="448">F930</f>
        <v>347.839</v>
      </c>
      <c r="G929" s="93">
        <f t="shared" si="448"/>
        <v>347.839</v>
      </c>
      <c r="H929" s="93">
        <f t="shared" si="438"/>
        <v>99.382571428571424</v>
      </c>
      <c r="I929" s="93">
        <f t="shared" si="439"/>
        <v>100</v>
      </c>
    </row>
    <row r="930" spans="1:9" ht="15.75">
      <c r="A930" s="92" t="s">
        <v>72</v>
      </c>
      <c r="B930" s="36" t="s">
        <v>586</v>
      </c>
      <c r="C930" s="36" t="s">
        <v>73</v>
      </c>
      <c r="D930" s="93">
        <v>350</v>
      </c>
      <c r="E930" s="93">
        <f>E931</f>
        <v>347.839</v>
      </c>
      <c r="F930" s="93">
        <f t="shared" si="448"/>
        <v>347.839</v>
      </c>
      <c r="G930" s="93">
        <f t="shared" si="448"/>
        <v>347.839</v>
      </c>
      <c r="H930" s="93">
        <f t="shared" si="438"/>
        <v>99.382571428571424</v>
      </c>
      <c r="I930" s="93">
        <f t="shared" si="439"/>
        <v>100</v>
      </c>
    </row>
    <row r="931" spans="1:9" ht="47.25">
      <c r="A931" s="92" t="s">
        <v>222</v>
      </c>
      <c r="B931" s="36" t="s">
        <v>586</v>
      </c>
      <c r="C931" s="36" t="s">
        <v>223</v>
      </c>
      <c r="D931" s="93">
        <v>350</v>
      </c>
      <c r="E931" s="93">
        <f>КВСР!H1405</f>
        <v>347.839</v>
      </c>
      <c r="F931" s="93">
        <f>КВСР!I1405</f>
        <v>347.839</v>
      </c>
      <c r="G931" s="93">
        <f>КВСР!J1405</f>
        <v>347.839</v>
      </c>
      <c r="H931" s="93">
        <f t="shared" si="438"/>
        <v>99.382571428571424</v>
      </c>
      <c r="I931" s="93">
        <f t="shared" si="439"/>
        <v>100</v>
      </c>
    </row>
    <row r="932" spans="1:9" ht="15.75">
      <c r="A932" s="92" t="s">
        <v>587</v>
      </c>
      <c r="B932" s="36" t="s">
        <v>588</v>
      </c>
      <c r="C932" s="36" t="s">
        <v>0</v>
      </c>
      <c r="D932" s="93">
        <v>6000</v>
      </c>
      <c r="E932" s="93">
        <f>E933</f>
        <v>6000</v>
      </c>
      <c r="F932" s="93">
        <f t="shared" ref="F932:G933" si="449">F933</f>
        <v>6000</v>
      </c>
      <c r="G932" s="93">
        <f t="shared" si="449"/>
        <v>6000</v>
      </c>
      <c r="H932" s="93">
        <f t="shared" si="438"/>
        <v>100</v>
      </c>
      <c r="I932" s="93">
        <f t="shared" si="439"/>
        <v>100</v>
      </c>
    </row>
    <row r="933" spans="1:9" ht="15.75">
      <c r="A933" s="92" t="s">
        <v>72</v>
      </c>
      <c r="B933" s="36" t="s">
        <v>588</v>
      </c>
      <c r="C933" s="36" t="s">
        <v>73</v>
      </c>
      <c r="D933" s="93">
        <v>6000</v>
      </c>
      <c r="E933" s="93">
        <f>E934</f>
        <v>6000</v>
      </c>
      <c r="F933" s="93">
        <f t="shared" si="449"/>
        <v>6000</v>
      </c>
      <c r="G933" s="93">
        <f t="shared" si="449"/>
        <v>6000</v>
      </c>
      <c r="H933" s="93">
        <f t="shared" si="438"/>
        <v>100</v>
      </c>
      <c r="I933" s="93">
        <f t="shared" si="439"/>
        <v>100</v>
      </c>
    </row>
    <row r="934" spans="1:9" ht="47.25">
      <c r="A934" s="92" t="s">
        <v>222</v>
      </c>
      <c r="B934" s="36" t="s">
        <v>588</v>
      </c>
      <c r="C934" s="36" t="s">
        <v>223</v>
      </c>
      <c r="D934" s="93">
        <v>6000</v>
      </c>
      <c r="E934" s="93">
        <f>КВСР!H1408</f>
        <v>6000</v>
      </c>
      <c r="F934" s="93">
        <f>КВСР!I1408</f>
        <v>6000</v>
      </c>
      <c r="G934" s="93">
        <f>КВСР!J1408</f>
        <v>6000</v>
      </c>
      <c r="H934" s="93">
        <f t="shared" si="438"/>
        <v>100</v>
      </c>
      <c r="I934" s="93">
        <f t="shared" si="439"/>
        <v>100</v>
      </c>
    </row>
    <row r="935" spans="1:9" ht="15.75">
      <c r="A935" s="92" t="s">
        <v>589</v>
      </c>
      <c r="B935" s="36" t="s">
        <v>590</v>
      </c>
      <c r="C935" s="36" t="s">
        <v>0</v>
      </c>
      <c r="D935" s="93">
        <v>12000</v>
      </c>
      <c r="E935" s="93">
        <f>E936</f>
        <v>12000</v>
      </c>
      <c r="F935" s="93">
        <f t="shared" ref="F935:G936" si="450">F936</f>
        <v>12000</v>
      </c>
      <c r="G935" s="93">
        <f t="shared" si="450"/>
        <v>12000</v>
      </c>
      <c r="H935" s="93">
        <f t="shared" si="438"/>
        <v>100</v>
      </c>
      <c r="I935" s="93">
        <f t="shared" si="439"/>
        <v>100</v>
      </c>
    </row>
    <row r="936" spans="1:9" ht="15.75">
      <c r="A936" s="92" t="s">
        <v>72</v>
      </c>
      <c r="B936" s="36" t="s">
        <v>590</v>
      </c>
      <c r="C936" s="36" t="s">
        <v>73</v>
      </c>
      <c r="D936" s="93">
        <v>12000</v>
      </c>
      <c r="E936" s="93">
        <f>E937</f>
        <v>12000</v>
      </c>
      <c r="F936" s="93">
        <f t="shared" si="450"/>
        <v>12000</v>
      </c>
      <c r="G936" s="93">
        <f t="shared" si="450"/>
        <v>12000</v>
      </c>
      <c r="H936" s="93">
        <f t="shared" si="438"/>
        <v>100</v>
      </c>
      <c r="I936" s="93">
        <f t="shared" si="439"/>
        <v>100</v>
      </c>
    </row>
    <row r="937" spans="1:9" ht="47.25">
      <c r="A937" s="92" t="s">
        <v>222</v>
      </c>
      <c r="B937" s="36" t="s">
        <v>590</v>
      </c>
      <c r="C937" s="36" t="s">
        <v>223</v>
      </c>
      <c r="D937" s="93">
        <v>12000</v>
      </c>
      <c r="E937" s="93">
        <f>КВСР!H1411</f>
        <v>12000</v>
      </c>
      <c r="F937" s="93">
        <f>КВСР!I1411</f>
        <v>12000</v>
      </c>
      <c r="G937" s="93">
        <f>КВСР!J1411</f>
        <v>12000</v>
      </c>
      <c r="H937" s="93">
        <f t="shared" si="438"/>
        <v>100</v>
      </c>
      <c r="I937" s="93">
        <f t="shared" si="439"/>
        <v>100</v>
      </c>
    </row>
    <row r="938" spans="1:9" ht="47.25">
      <c r="A938" s="92" t="s">
        <v>591</v>
      </c>
      <c r="B938" s="36" t="s">
        <v>592</v>
      </c>
      <c r="C938" s="36" t="s">
        <v>0</v>
      </c>
      <c r="D938" s="93">
        <v>50</v>
      </c>
      <c r="E938" s="93">
        <f>E939</f>
        <v>41.387999999999998</v>
      </c>
      <c r="F938" s="93">
        <f t="shared" ref="F938:G939" si="451">F939</f>
        <v>41.387999999999998</v>
      </c>
      <c r="G938" s="93">
        <f t="shared" si="451"/>
        <v>41.387999999999998</v>
      </c>
      <c r="H938" s="93">
        <f t="shared" si="438"/>
        <v>82.775999999999996</v>
      </c>
      <c r="I938" s="93">
        <f t="shared" si="439"/>
        <v>100</v>
      </c>
    </row>
    <row r="939" spans="1:9" ht="15.75">
      <c r="A939" s="92" t="s">
        <v>72</v>
      </c>
      <c r="B939" s="36" t="s">
        <v>592</v>
      </c>
      <c r="C939" s="36" t="s">
        <v>73</v>
      </c>
      <c r="D939" s="93">
        <v>50</v>
      </c>
      <c r="E939" s="93">
        <f>E940</f>
        <v>41.387999999999998</v>
      </c>
      <c r="F939" s="93">
        <f t="shared" si="451"/>
        <v>41.387999999999998</v>
      </c>
      <c r="G939" s="93">
        <f t="shared" si="451"/>
        <v>41.387999999999998</v>
      </c>
      <c r="H939" s="93">
        <f t="shared" si="438"/>
        <v>82.775999999999996</v>
      </c>
      <c r="I939" s="93">
        <f t="shared" si="439"/>
        <v>100</v>
      </c>
    </row>
    <row r="940" spans="1:9" ht="52.5" customHeight="1">
      <c r="A940" s="92" t="s">
        <v>222</v>
      </c>
      <c r="B940" s="36" t="s">
        <v>592</v>
      </c>
      <c r="C940" s="36" t="s">
        <v>223</v>
      </c>
      <c r="D940" s="93">
        <v>50</v>
      </c>
      <c r="E940" s="93">
        <f>КВСР!H1414</f>
        <v>41.387999999999998</v>
      </c>
      <c r="F940" s="93">
        <f>КВСР!I1414</f>
        <v>41.387999999999998</v>
      </c>
      <c r="G940" s="93">
        <f>КВСР!J1414</f>
        <v>41.387999999999998</v>
      </c>
      <c r="H940" s="93">
        <f t="shared" si="438"/>
        <v>82.775999999999996</v>
      </c>
      <c r="I940" s="93">
        <f t="shared" si="439"/>
        <v>100</v>
      </c>
    </row>
    <row r="941" spans="1:9" ht="67.5" customHeight="1">
      <c r="A941" s="92" t="s">
        <v>593</v>
      </c>
      <c r="B941" s="36" t="s">
        <v>594</v>
      </c>
      <c r="C941" s="36" t="s">
        <v>0</v>
      </c>
      <c r="D941" s="93">
        <v>100</v>
      </c>
      <c r="E941" s="93">
        <f>E942</f>
        <v>20</v>
      </c>
      <c r="F941" s="93">
        <f t="shared" ref="F941:G942" si="452">F942</f>
        <v>20</v>
      </c>
      <c r="G941" s="93">
        <f t="shared" si="452"/>
        <v>20</v>
      </c>
      <c r="H941" s="93">
        <f t="shared" si="438"/>
        <v>20</v>
      </c>
      <c r="I941" s="93">
        <f t="shared" si="439"/>
        <v>100</v>
      </c>
    </row>
    <row r="942" spans="1:9" ht="15.75">
      <c r="A942" s="92" t="s">
        <v>72</v>
      </c>
      <c r="B942" s="36" t="s">
        <v>594</v>
      </c>
      <c r="C942" s="36" t="s">
        <v>73</v>
      </c>
      <c r="D942" s="93">
        <v>100</v>
      </c>
      <c r="E942" s="93">
        <f>E943</f>
        <v>20</v>
      </c>
      <c r="F942" s="93">
        <f t="shared" si="452"/>
        <v>20</v>
      </c>
      <c r="G942" s="93">
        <f t="shared" si="452"/>
        <v>20</v>
      </c>
      <c r="H942" s="93">
        <f t="shared" si="438"/>
        <v>20</v>
      </c>
      <c r="I942" s="93">
        <f t="shared" si="439"/>
        <v>100</v>
      </c>
    </row>
    <row r="943" spans="1:9" ht="47.25">
      <c r="A943" s="92" t="s">
        <v>222</v>
      </c>
      <c r="B943" s="36" t="s">
        <v>594</v>
      </c>
      <c r="C943" s="36" t="s">
        <v>223</v>
      </c>
      <c r="D943" s="93">
        <v>100</v>
      </c>
      <c r="E943" s="93">
        <f>КВСР!H1417</f>
        <v>20</v>
      </c>
      <c r="F943" s="93">
        <f>КВСР!I1417</f>
        <v>20</v>
      </c>
      <c r="G943" s="93">
        <f>КВСР!J1417</f>
        <v>20</v>
      </c>
      <c r="H943" s="93">
        <f t="shared" si="438"/>
        <v>20</v>
      </c>
      <c r="I943" s="93">
        <f t="shared" si="439"/>
        <v>100</v>
      </c>
    </row>
    <row r="944" spans="1:9" ht="47.25">
      <c r="A944" s="92" t="s">
        <v>595</v>
      </c>
      <c r="B944" s="36" t="s">
        <v>596</v>
      </c>
      <c r="C944" s="36" t="s">
        <v>0</v>
      </c>
      <c r="D944" s="93">
        <v>1873.3</v>
      </c>
      <c r="E944" s="93">
        <f>E945</f>
        <v>1873.27</v>
      </c>
      <c r="F944" s="93">
        <f t="shared" ref="F944:G945" si="453">F945</f>
        <v>1873.27</v>
      </c>
      <c r="G944" s="93">
        <f t="shared" si="453"/>
        <v>1873.27</v>
      </c>
      <c r="H944" s="93">
        <f t="shared" si="438"/>
        <v>99.998398548016866</v>
      </c>
      <c r="I944" s="93">
        <f t="shared" si="439"/>
        <v>100</v>
      </c>
    </row>
    <row r="945" spans="1:9" ht="15.75">
      <c r="A945" s="92" t="s">
        <v>72</v>
      </c>
      <c r="B945" s="36" t="s">
        <v>596</v>
      </c>
      <c r="C945" s="36" t="s">
        <v>73</v>
      </c>
      <c r="D945" s="93">
        <v>1873.3</v>
      </c>
      <c r="E945" s="93">
        <f>E946</f>
        <v>1873.27</v>
      </c>
      <c r="F945" s="93">
        <f t="shared" si="453"/>
        <v>1873.27</v>
      </c>
      <c r="G945" s="93">
        <f t="shared" si="453"/>
        <v>1873.27</v>
      </c>
      <c r="H945" s="93">
        <f t="shared" si="438"/>
        <v>99.998398548016866</v>
      </c>
      <c r="I945" s="93">
        <f t="shared" si="439"/>
        <v>100</v>
      </c>
    </row>
    <row r="946" spans="1:9" ht="47.25">
      <c r="A946" s="92" t="s">
        <v>222</v>
      </c>
      <c r="B946" s="36" t="s">
        <v>596</v>
      </c>
      <c r="C946" s="36" t="s">
        <v>223</v>
      </c>
      <c r="D946" s="93">
        <v>1873.3</v>
      </c>
      <c r="E946" s="93">
        <f>КВСР!H1420</f>
        <v>1873.27</v>
      </c>
      <c r="F946" s="93">
        <f>КВСР!I1420</f>
        <v>1873.27</v>
      </c>
      <c r="G946" s="93">
        <f>КВСР!J1420</f>
        <v>1873.27</v>
      </c>
      <c r="H946" s="93">
        <f t="shared" si="438"/>
        <v>99.998398548016866</v>
      </c>
      <c r="I946" s="93">
        <f t="shared" si="439"/>
        <v>100</v>
      </c>
    </row>
    <row r="947" spans="1:9" ht="63">
      <c r="A947" s="92" t="s">
        <v>597</v>
      </c>
      <c r="B947" s="36" t="s">
        <v>598</v>
      </c>
      <c r="C947" s="36" t="s">
        <v>0</v>
      </c>
      <c r="D947" s="93">
        <v>500</v>
      </c>
      <c r="E947" s="93">
        <f>E948</f>
        <v>500</v>
      </c>
      <c r="F947" s="93">
        <f t="shared" ref="F947:G948" si="454">F948</f>
        <v>500</v>
      </c>
      <c r="G947" s="93">
        <f t="shared" si="454"/>
        <v>500</v>
      </c>
      <c r="H947" s="93">
        <f t="shared" si="438"/>
        <v>100</v>
      </c>
      <c r="I947" s="93">
        <f t="shared" si="439"/>
        <v>100</v>
      </c>
    </row>
    <row r="948" spans="1:9" ht="15.75">
      <c r="A948" s="92" t="s">
        <v>72</v>
      </c>
      <c r="B948" s="36" t="s">
        <v>598</v>
      </c>
      <c r="C948" s="36" t="s">
        <v>73</v>
      </c>
      <c r="D948" s="93">
        <v>500</v>
      </c>
      <c r="E948" s="93">
        <f>E949</f>
        <v>500</v>
      </c>
      <c r="F948" s="93">
        <f t="shared" si="454"/>
        <v>500</v>
      </c>
      <c r="G948" s="93">
        <f t="shared" si="454"/>
        <v>500</v>
      </c>
      <c r="H948" s="93">
        <f t="shared" si="438"/>
        <v>100</v>
      </c>
      <c r="I948" s="93">
        <f t="shared" si="439"/>
        <v>100</v>
      </c>
    </row>
    <row r="949" spans="1:9" ht="47.25">
      <c r="A949" s="92" t="s">
        <v>222</v>
      </c>
      <c r="B949" s="36" t="s">
        <v>598</v>
      </c>
      <c r="C949" s="36" t="s">
        <v>223</v>
      </c>
      <c r="D949" s="93">
        <v>500</v>
      </c>
      <c r="E949" s="93">
        <f>КВСР!H1423</f>
        <v>500</v>
      </c>
      <c r="F949" s="93">
        <f>КВСР!I1423</f>
        <v>500</v>
      </c>
      <c r="G949" s="93">
        <f>КВСР!J1423</f>
        <v>500</v>
      </c>
      <c r="H949" s="93">
        <f t="shared" si="438"/>
        <v>100</v>
      </c>
      <c r="I949" s="93">
        <f t="shared" si="439"/>
        <v>100</v>
      </c>
    </row>
    <row r="950" spans="1:9" ht="47.25">
      <c r="A950" s="92" t="s">
        <v>599</v>
      </c>
      <c r="B950" s="36" t="s">
        <v>600</v>
      </c>
      <c r="C950" s="36" t="s">
        <v>0</v>
      </c>
      <c r="D950" s="93">
        <v>5000</v>
      </c>
      <c r="E950" s="93">
        <f>E951</f>
        <v>1953.605</v>
      </c>
      <c r="F950" s="93">
        <f t="shared" ref="F950:G951" si="455">F951</f>
        <v>1953.605</v>
      </c>
      <c r="G950" s="93">
        <f t="shared" si="455"/>
        <v>1953.605</v>
      </c>
      <c r="H950" s="93">
        <f t="shared" si="438"/>
        <v>39.072099999999999</v>
      </c>
      <c r="I950" s="93">
        <f t="shared" si="439"/>
        <v>100</v>
      </c>
    </row>
    <row r="951" spans="1:9" ht="15.75">
      <c r="A951" s="92" t="s">
        <v>72</v>
      </c>
      <c r="B951" s="36" t="s">
        <v>600</v>
      </c>
      <c r="C951" s="36" t="s">
        <v>73</v>
      </c>
      <c r="D951" s="93">
        <v>5000</v>
      </c>
      <c r="E951" s="93">
        <f>E952</f>
        <v>1953.605</v>
      </c>
      <c r="F951" s="93">
        <f t="shared" si="455"/>
        <v>1953.605</v>
      </c>
      <c r="G951" s="93">
        <f t="shared" si="455"/>
        <v>1953.605</v>
      </c>
      <c r="H951" s="93">
        <f t="shared" si="438"/>
        <v>39.072099999999999</v>
      </c>
      <c r="I951" s="93">
        <f t="shared" si="439"/>
        <v>100</v>
      </c>
    </row>
    <row r="952" spans="1:9" ht="47.25">
      <c r="A952" s="92" t="s">
        <v>222</v>
      </c>
      <c r="B952" s="36" t="s">
        <v>600</v>
      </c>
      <c r="C952" s="36" t="s">
        <v>223</v>
      </c>
      <c r="D952" s="93">
        <v>5000</v>
      </c>
      <c r="E952" s="93">
        <f>КВСР!H1426</f>
        <v>1953.605</v>
      </c>
      <c r="F952" s="93">
        <f>КВСР!I1426</f>
        <v>1953.605</v>
      </c>
      <c r="G952" s="93">
        <f>КВСР!J1426</f>
        <v>1953.605</v>
      </c>
      <c r="H952" s="93">
        <f t="shared" si="438"/>
        <v>39.072099999999999</v>
      </c>
      <c r="I952" s="93">
        <f t="shared" si="439"/>
        <v>100</v>
      </c>
    </row>
    <row r="953" spans="1:9" ht="47.25">
      <c r="A953" s="92" t="s">
        <v>601</v>
      </c>
      <c r="B953" s="36" t="s">
        <v>602</v>
      </c>
      <c r="C953" s="36" t="s">
        <v>0</v>
      </c>
      <c r="D953" s="93">
        <v>900</v>
      </c>
      <c r="E953" s="93">
        <f>E954</f>
        <v>599.81899999999996</v>
      </c>
      <c r="F953" s="93">
        <f t="shared" ref="F953:G954" si="456">F954</f>
        <v>599.81899999999996</v>
      </c>
      <c r="G953" s="93">
        <f t="shared" si="456"/>
        <v>599.81899999999996</v>
      </c>
      <c r="H953" s="93">
        <f t="shared" si="438"/>
        <v>66.646555555555551</v>
      </c>
      <c r="I953" s="93">
        <f t="shared" si="439"/>
        <v>100</v>
      </c>
    </row>
    <row r="954" spans="1:9" ht="15.75">
      <c r="A954" s="92" t="s">
        <v>72</v>
      </c>
      <c r="B954" s="36" t="s">
        <v>602</v>
      </c>
      <c r="C954" s="36" t="s">
        <v>73</v>
      </c>
      <c r="D954" s="93">
        <v>900</v>
      </c>
      <c r="E954" s="93">
        <f>E955</f>
        <v>599.81899999999996</v>
      </c>
      <c r="F954" s="93">
        <f t="shared" si="456"/>
        <v>599.81899999999996</v>
      </c>
      <c r="G954" s="93">
        <f t="shared" si="456"/>
        <v>599.81899999999996</v>
      </c>
      <c r="H954" s="93">
        <f t="shared" si="438"/>
        <v>66.646555555555551</v>
      </c>
      <c r="I954" s="93">
        <f t="shared" si="439"/>
        <v>100</v>
      </c>
    </row>
    <row r="955" spans="1:9" ht="47.25">
      <c r="A955" s="92" t="s">
        <v>222</v>
      </c>
      <c r="B955" s="36" t="s">
        <v>602</v>
      </c>
      <c r="C955" s="36" t="s">
        <v>223</v>
      </c>
      <c r="D955" s="93">
        <v>900</v>
      </c>
      <c r="E955" s="93">
        <f>КВСР!H1429</f>
        <v>599.81899999999996</v>
      </c>
      <c r="F955" s="93">
        <f>КВСР!I1429</f>
        <v>599.81899999999996</v>
      </c>
      <c r="G955" s="93">
        <f>КВСР!J1429</f>
        <v>599.81899999999996</v>
      </c>
      <c r="H955" s="93">
        <f t="shared" si="438"/>
        <v>66.646555555555551</v>
      </c>
      <c r="I955" s="93">
        <f t="shared" si="439"/>
        <v>100</v>
      </c>
    </row>
    <row r="956" spans="1:9" ht="47.25">
      <c r="A956" s="92" t="s">
        <v>603</v>
      </c>
      <c r="B956" s="36" t="s">
        <v>604</v>
      </c>
      <c r="C956" s="36" t="s">
        <v>0</v>
      </c>
      <c r="D956" s="93">
        <v>11550</v>
      </c>
      <c r="E956" s="93">
        <f>E957</f>
        <v>11550</v>
      </c>
      <c r="F956" s="93">
        <f t="shared" ref="F956:G957" si="457">F957</f>
        <v>11550</v>
      </c>
      <c r="G956" s="93">
        <f t="shared" si="457"/>
        <v>11550</v>
      </c>
      <c r="H956" s="93">
        <f t="shared" si="438"/>
        <v>100</v>
      </c>
      <c r="I956" s="93">
        <f t="shared" si="439"/>
        <v>100</v>
      </c>
    </row>
    <row r="957" spans="1:9" ht="15.75">
      <c r="A957" s="92" t="s">
        <v>72</v>
      </c>
      <c r="B957" s="36" t="s">
        <v>604</v>
      </c>
      <c r="C957" s="36" t="s">
        <v>73</v>
      </c>
      <c r="D957" s="93">
        <v>11550</v>
      </c>
      <c r="E957" s="93">
        <f>E958</f>
        <v>11550</v>
      </c>
      <c r="F957" s="93">
        <f t="shared" si="457"/>
        <v>11550</v>
      </c>
      <c r="G957" s="93">
        <f t="shared" si="457"/>
        <v>11550</v>
      </c>
      <c r="H957" s="93">
        <f t="shared" si="438"/>
        <v>100</v>
      </c>
      <c r="I957" s="93">
        <f t="shared" si="439"/>
        <v>100</v>
      </c>
    </row>
    <row r="958" spans="1:9" ht="47.25">
      <c r="A958" s="92" t="s">
        <v>222</v>
      </c>
      <c r="B958" s="36" t="s">
        <v>604</v>
      </c>
      <c r="C958" s="36" t="s">
        <v>223</v>
      </c>
      <c r="D958" s="93">
        <v>11550</v>
      </c>
      <c r="E958" s="93">
        <f>КВСР!H1432</f>
        <v>11550</v>
      </c>
      <c r="F958" s="93">
        <f>КВСР!I1432</f>
        <v>11550</v>
      </c>
      <c r="G958" s="93">
        <f>КВСР!J1432</f>
        <v>11550</v>
      </c>
      <c r="H958" s="93">
        <f t="shared" si="438"/>
        <v>100</v>
      </c>
      <c r="I958" s="93">
        <f t="shared" si="439"/>
        <v>100</v>
      </c>
    </row>
    <row r="959" spans="1:9" ht="31.5">
      <c r="A959" s="92" t="s">
        <v>605</v>
      </c>
      <c r="B959" s="36" t="s">
        <v>606</v>
      </c>
      <c r="C959" s="36" t="s">
        <v>0</v>
      </c>
      <c r="D959" s="93">
        <v>54608.9</v>
      </c>
      <c r="E959" s="93">
        <f>E960</f>
        <v>54608.9</v>
      </c>
      <c r="F959" s="93">
        <f t="shared" ref="F959:G960" si="458">F960</f>
        <v>54608.9</v>
      </c>
      <c r="G959" s="93">
        <f t="shared" si="458"/>
        <v>54608.9</v>
      </c>
      <c r="H959" s="93">
        <f t="shared" si="438"/>
        <v>100</v>
      </c>
      <c r="I959" s="93">
        <f t="shared" si="439"/>
        <v>100</v>
      </c>
    </row>
    <row r="960" spans="1:9" ht="15.75">
      <c r="A960" s="92" t="s">
        <v>72</v>
      </c>
      <c r="B960" s="36" t="s">
        <v>606</v>
      </c>
      <c r="C960" s="36" t="s">
        <v>73</v>
      </c>
      <c r="D960" s="93">
        <v>54608.9</v>
      </c>
      <c r="E960" s="93">
        <f>E961</f>
        <v>54608.9</v>
      </c>
      <c r="F960" s="93">
        <f t="shared" si="458"/>
        <v>54608.9</v>
      </c>
      <c r="G960" s="93">
        <f t="shared" si="458"/>
        <v>54608.9</v>
      </c>
      <c r="H960" s="93">
        <f t="shared" si="438"/>
        <v>100</v>
      </c>
      <c r="I960" s="93">
        <f t="shared" si="439"/>
        <v>100</v>
      </c>
    </row>
    <row r="961" spans="1:9" ht="47.25">
      <c r="A961" s="92" t="s">
        <v>222</v>
      </c>
      <c r="B961" s="36" t="s">
        <v>606</v>
      </c>
      <c r="C961" s="36" t="s">
        <v>223</v>
      </c>
      <c r="D961" s="93">
        <v>54608.9</v>
      </c>
      <c r="E961" s="93">
        <f>КВСР!H1435</f>
        <v>54608.9</v>
      </c>
      <c r="F961" s="93">
        <f>КВСР!I1435</f>
        <v>54608.9</v>
      </c>
      <c r="G961" s="93">
        <f>КВСР!J1435</f>
        <v>54608.9</v>
      </c>
      <c r="H961" s="93">
        <f t="shared" si="438"/>
        <v>100</v>
      </c>
      <c r="I961" s="93">
        <f t="shared" si="439"/>
        <v>100</v>
      </c>
    </row>
    <row r="962" spans="1:9" ht="47.25">
      <c r="A962" s="92" t="s">
        <v>607</v>
      </c>
      <c r="B962" s="36" t="s">
        <v>608</v>
      </c>
      <c r="C962" s="36" t="s">
        <v>0</v>
      </c>
      <c r="D962" s="93">
        <v>2050</v>
      </c>
      <c r="E962" s="93">
        <f>E963</f>
        <v>2050</v>
      </c>
      <c r="F962" s="93">
        <f t="shared" ref="F962:G963" si="459">F963</f>
        <v>2050</v>
      </c>
      <c r="G962" s="93">
        <f t="shared" si="459"/>
        <v>2050</v>
      </c>
      <c r="H962" s="93">
        <f t="shared" si="438"/>
        <v>100</v>
      </c>
      <c r="I962" s="93">
        <f t="shared" si="439"/>
        <v>100</v>
      </c>
    </row>
    <row r="963" spans="1:9" ht="15.75">
      <c r="A963" s="92" t="s">
        <v>72</v>
      </c>
      <c r="B963" s="36" t="s">
        <v>608</v>
      </c>
      <c r="C963" s="36" t="s">
        <v>73</v>
      </c>
      <c r="D963" s="93">
        <v>2050</v>
      </c>
      <c r="E963" s="93">
        <f>E964</f>
        <v>2050</v>
      </c>
      <c r="F963" s="93">
        <f t="shared" si="459"/>
        <v>2050</v>
      </c>
      <c r="G963" s="93">
        <f t="shared" si="459"/>
        <v>2050</v>
      </c>
      <c r="H963" s="93">
        <f t="shared" si="438"/>
        <v>100</v>
      </c>
      <c r="I963" s="93">
        <f t="shared" si="439"/>
        <v>100</v>
      </c>
    </row>
    <row r="964" spans="1:9" ht="47.25">
      <c r="A964" s="92" t="s">
        <v>222</v>
      </c>
      <c r="B964" s="36" t="s">
        <v>608</v>
      </c>
      <c r="C964" s="36" t="s">
        <v>223</v>
      </c>
      <c r="D964" s="93">
        <v>2050</v>
      </c>
      <c r="E964" s="93">
        <f>КВСР!H1438</f>
        <v>2050</v>
      </c>
      <c r="F964" s="93">
        <f>КВСР!I1438</f>
        <v>2050</v>
      </c>
      <c r="G964" s="93">
        <f>КВСР!J1438</f>
        <v>2050</v>
      </c>
      <c r="H964" s="93">
        <f t="shared" si="438"/>
        <v>100</v>
      </c>
      <c r="I964" s="93">
        <f t="shared" si="439"/>
        <v>100</v>
      </c>
    </row>
    <row r="965" spans="1:9" ht="15.75">
      <c r="A965" s="85" t="s">
        <v>0</v>
      </c>
      <c r="B965" s="87" t="s">
        <v>0</v>
      </c>
      <c r="C965" s="88" t="s">
        <v>0</v>
      </c>
      <c r="D965" s="86" t="s">
        <v>0</v>
      </c>
      <c r="E965" s="86"/>
      <c r="F965" s="86"/>
      <c r="G965" s="86"/>
      <c r="H965" s="86"/>
      <c r="I965" s="86"/>
    </row>
    <row r="966" spans="1:9" ht="31.5">
      <c r="A966" s="85" t="s">
        <v>609</v>
      </c>
      <c r="B966" s="88" t="s">
        <v>610</v>
      </c>
      <c r="C966" s="88" t="s">
        <v>0</v>
      </c>
      <c r="D966" s="86">
        <v>1433.8</v>
      </c>
      <c r="E966" s="86">
        <f>E967+E970</f>
        <v>1433.8</v>
      </c>
      <c r="F966" s="86">
        <f t="shared" ref="F966:G966" si="460">F967+F970</f>
        <v>1433.8</v>
      </c>
      <c r="G966" s="86">
        <f t="shared" si="460"/>
        <v>1433.8</v>
      </c>
      <c r="H966" s="86">
        <f t="shared" si="438"/>
        <v>100</v>
      </c>
      <c r="I966" s="86">
        <f t="shared" si="439"/>
        <v>100</v>
      </c>
    </row>
    <row r="967" spans="1:9" ht="94.5">
      <c r="A967" s="92" t="s">
        <v>611</v>
      </c>
      <c r="B967" s="36" t="s">
        <v>612</v>
      </c>
      <c r="C967" s="36" t="s">
        <v>0</v>
      </c>
      <c r="D967" s="93">
        <v>433.8</v>
      </c>
      <c r="E967" s="93">
        <f>E968</f>
        <v>433.8</v>
      </c>
      <c r="F967" s="93">
        <f t="shared" ref="F967:G968" si="461">F968</f>
        <v>433.8</v>
      </c>
      <c r="G967" s="93">
        <f t="shared" si="461"/>
        <v>433.8</v>
      </c>
      <c r="H967" s="93">
        <f t="shared" si="438"/>
        <v>100</v>
      </c>
      <c r="I967" s="93">
        <f t="shared" si="439"/>
        <v>100</v>
      </c>
    </row>
    <row r="968" spans="1:9" ht="31.5">
      <c r="A968" s="92" t="s">
        <v>64</v>
      </c>
      <c r="B968" s="36" t="s">
        <v>612</v>
      </c>
      <c r="C968" s="36" t="s">
        <v>65</v>
      </c>
      <c r="D968" s="93">
        <v>433.8</v>
      </c>
      <c r="E968" s="93">
        <f>E969</f>
        <v>433.8</v>
      </c>
      <c r="F968" s="93">
        <f t="shared" si="461"/>
        <v>433.8</v>
      </c>
      <c r="G968" s="93">
        <f t="shared" si="461"/>
        <v>433.8</v>
      </c>
      <c r="H968" s="93">
        <f t="shared" ref="H968:H1010" si="462">G968/D968*100</f>
        <v>100</v>
      </c>
      <c r="I968" s="93">
        <f t="shared" ref="I968:I1010" si="463">G968/E968*100</f>
        <v>100</v>
      </c>
    </row>
    <row r="969" spans="1:9" ht="31.5">
      <c r="A969" s="92" t="s">
        <v>66</v>
      </c>
      <c r="B969" s="36" t="s">
        <v>612</v>
      </c>
      <c r="C969" s="36" t="s">
        <v>67</v>
      </c>
      <c r="D969" s="93">
        <v>433.8</v>
      </c>
      <c r="E969" s="93">
        <f>КВСР!H1442</f>
        <v>433.8</v>
      </c>
      <c r="F969" s="93">
        <f>КВСР!I1442</f>
        <v>433.8</v>
      </c>
      <c r="G969" s="93">
        <f>КВСР!J1442</f>
        <v>433.8</v>
      </c>
      <c r="H969" s="93">
        <f t="shared" si="462"/>
        <v>100</v>
      </c>
      <c r="I969" s="93">
        <f t="shared" si="463"/>
        <v>100</v>
      </c>
    </row>
    <row r="970" spans="1:9" ht="47.25">
      <c r="A970" s="92" t="s">
        <v>613</v>
      </c>
      <c r="B970" s="36" t="s">
        <v>614</v>
      </c>
      <c r="C970" s="36" t="s">
        <v>0</v>
      </c>
      <c r="D970" s="93">
        <v>1000</v>
      </c>
      <c r="E970" s="93">
        <f>E971</f>
        <v>1000</v>
      </c>
      <c r="F970" s="93">
        <f t="shared" ref="F970:G971" si="464">F971</f>
        <v>1000</v>
      </c>
      <c r="G970" s="93">
        <f t="shared" si="464"/>
        <v>1000</v>
      </c>
      <c r="H970" s="93">
        <f t="shared" si="462"/>
        <v>100</v>
      </c>
      <c r="I970" s="93">
        <f t="shared" si="463"/>
        <v>100</v>
      </c>
    </row>
    <row r="971" spans="1:9" ht="15.75">
      <c r="A971" s="92" t="s">
        <v>72</v>
      </c>
      <c r="B971" s="36" t="s">
        <v>614</v>
      </c>
      <c r="C971" s="36" t="s">
        <v>73</v>
      </c>
      <c r="D971" s="93">
        <v>1000</v>
      </c>
      <c r="E971" s="93">
        <f>E972</f>
        <v>1000</v>
      </c>
      <c r="F971" s="93">
        <f t="shared" si="464"/>
        <v>1000</v>
      </c>
      <c r="G971" s="93">
        <f t="shared" si="464"/>
        <v>1000</v>
      </c>
      <c r="H971" s="93">
        <f t="shared" si="462"/>
        <v>100</v>
      </c>
      <c r="I971" s="93">
        <f t="shared" si="463"/>
        <v>100</v>
      </c>
    </row>
    <row r="972" spans="1:9" ht="47.25">
      <c r="A972" s="92" t="s">
        <v>222</v>
      </c>
      <c r="B972" s="36" t="s">
        <v>614</v>
      </c>
      <c r="C972" s="36" t="s">
        <v>223</v>
      </c>
      <c r="D972" s="93">
        <v>1000</v>
      </c>
      <c r="E972" s="93">
        <f>КВСР!H1445</f>
        <v>1000</v>
      </c>
      <c r="F972" s="93">
        <f>КВСР!I1445</f>
        <v>1000</v>
      </c>
      <c r="G972" s="93">
        <f>КВСР!J1445</f>
        <v>1000</v>
      </c>
      <c r="H972" s="93">
        <f t="shared" si="462"/>
        <v>100</v>
      </c>
      <c r="I972" s="93">
        <f t="shared" si="463"/>
        <v>100</v>
      </c>
    </row>
    <row r="973" spans="1:9" ht="15.75">
      <c r="A973" s="85" t="s">
        <v>0</v>
      </c>
      <c r="B973" s="87" t="s">
        <v>0</v>
      </c>
      <c r="C973" s="88" t="s">
        <v>0</v>
      </c>
      <c r="D973" s="86" t="s">
        <v>0</v>
      </c>
      <c r="E973" s="86"/>
      <c r="F973" s="86"/>
      <c r="G973" s="86"/>
      <c r="H973" s="86"/>
      <c r="I973" s="86"/>
    </row>
    <row r="974" spans="1:9" ht="31.5">
      <c r="A974" s="85" t="s">
        <v>22</v>
      </c>
      <c r="B974" s="88" t="s">
        <v>527</v>
      </c>
      <c r="C974" s="88" t="s">
        <v>0</v>
      </c>
      <c r="D974" s="86">
        <v>239626.3</v>
      </c>
      <c r="E974" s="86">
        <f>E975+E978+E989</f>
        <v>239277.15333000003</v>
      </c>
      <c r="F974" s="86">
        <f t="shared" ref="F974:G974" si="465">F975+F978+F989</f>
        <v>237322.96932000003</v>
      </c>
      <c r="G974" s="86">
        <f t="shared" si="465"/>
        <v>237290.56936000002</v>
      </c>
      <c r="H974" s="86">
        <f t="shared" si="462"/>
        <v>99.025261150382931</v>
      </c>
      <c r="I974" s="86">
        <f t="shared" si="463"/>
        <v>99.169756099839503</v>
      </c>
    </row>
    <row r="975" spans="1:9" ht="31.5">
      <c r="A975" s="92" t="s">
        <v>528</v>
      </c>
      <c r="B975" s="36" t="s">
        <v>529</v>
      </c>
      <c r="C975" s="36" t="s">
        <v>0</v>
      </c>
      <c r="D975" s="93">
        <v>17116</v>
      </c>
      <c r="E975" s="93">
        <f>E976</f>
        <v>17116</v>
      </c>
      <c r="F975" s="93">
        <f t="shared" ref="F975:G976" si="466">F976</f>
        <v>15161.815989999999</v>
      </c>
      <c r="G975" s="93">
        <f t="shared" si="466"/>
        <v>15129.41603</v>
      </c>
      <c r="H975" s="93">
        <f t="shared" si="462"/>
        <v>88.393409850432349</v>
      </c>
      <c r="I975" s="93">
        <f t="shared" si="463"/>
        <v>88.393409850432349</v>
      </c>
    </row>
    <row r="976" spans="1:9" ht="15.75">
      <c r="A976" s="92" t="s">
        <v>26</v>
      </c>
      <c r="B976" s="36" t="s">
        <v>529</v>
      </c>
      <c r="C976" s="36" t="s">
        <v>27</v>
      </c>
      <c r="D976" s="93">
        <v>17116</v>
      </c>
      <c r="E976" s="93">
        <f>E977</f>
        <v>17116</v>
      </c>
      <c r="F976" s="93">
        <f t="shared" si="466"/>
        <v>15161.815989999999</v>
      </c>
      <c r="G976" s="93">
        <f t="shared" si="466"/>
        <v>15129.41603</v>
      </c>
      <c r="H976" s="93">
        <f t="shared" si="462"/>
        <v>88.393409850432349</v>
      </c>
      <c r="I976" s="93">
        <f t="shared" si="463"/>
        <v>88.393409850432349</v>
      </c>
    </row>
    <row r="977" spans="1:9" ht="15.75">
      <c r="A977" s="92" t="s">
        <v>28</v>
      </c>
      <c r="B977" s="36" t="s">
        <v>529</v>
      </c>
      <c r="C977" s="36" t="s">
        <v>29</v>
      </c>
      <c r="D977" s="93">
        <v>17116</v>
      </c>
      <c r="E977" s="93">
        <f>КВСР!H1275</f>
        <v>17116</v>
      </c>
      <c r="F977" s="93">
        <f>КВСР!I1275</f>
        <v>15161.815989999999</v>
      </c>
      <c r="G977" s="93">
        <f>КВСР!J1275</f>
        <v>15129.41603</v>
      </c>
      <c r="H977" s="93">
        <f t="shared" si="462"/>
        <v>88.393409850432349</v>
      </c>
      <c r="I977" s="93">
        <f t="shared" si="463"/>
        <v>88.393409850432349</v>
      </c>
    </row>
    <row r="978" spans="1:9" ht="31.5">
      <c r="A978" s="92" t="s">
        <v>58</v>
      </c>
      <c r="B978" s="36" t="s">
        <v>615</v>
      </c>
      <c r="C978" s="36" t="s">
        <v>0</v>
      </c>
      <c r="D978" s="93">
        <v>54888.5</v>
      </c>
      <c r="E978" s="93">
        <f>E979+E981+E983+E986</f>
        <v>54539.353330000013</v>
      </c>
      <c r="F978" s="93">
        <f t="shared" ref="F978:G978" si="467">F979+F981+F983+F986</f>
        <v>54539.353330000013</v>
      </c>
      <c r="G978" s="93">
        <f t="shared" si="467"/>
        <v>54539.353330000013</v>
      </c>
      <c r="H978" s="93">
        <f t="shared" si="462"/>
        <v>99.363898321141974</v>
      </c>
      <c r="I978" s="93">
        <f t="shared" si="463"/>
        <v>100</v>
      </c>
    </row>
    <row r="979" spans="1:9" ht="63">
      <c r="A979" s="92" t="s">
        <v>60</v>
      </c>
      <c r="B979" s="36" t="s">
        <v>615</v>
      </c>
      <c r="C979" s="36" t="s">
        <v>61</v>
      </c>
      <c r="D979" s="93">
        <v>52783.8</v>
      </c>
      <c r="E979" s="93">
        <f>E980</f>
        <v>52369.825300000011</v>
      </c>
      <c r="F979" s="93">
        <f t="shared" ref="F979:G979" si="468">F980</f>
        <v>52369.825300000011</v>
      </c>
      <c r="G979" s="93">
        <f t="shared" si="468"/>
        <v>52369.825300000011</v>
      </c>
      <c r="H979" s="93">
        <f t="shared" si="462"/>
        <v>99.215716375099944</v>
      </c>
      <c r="I979" s="93">
        <f t="shared" si="463"/>
        <v>100</v>
      </c>
    </row>
    <row r="980" spans="1:9" ht="31.5">
      <c r="A980" s="92" t="s">
        <v>62</v>
      </c>
      <c r="B980" s="36" t="s">
        <v>615</v>
      </c>
      <c r="C980" s="36" t="s">
        <v>63</v>
      </c>
      <c r="D980" s="93">
        <v>52783.8</v>
      </c>
      <c r="E980" s="93">
        <f>КВСР!H1449+КВСР!H2908</f>
        <v>52369.825300000011</v>
      </c>
      <c r="F980" s="93">
        <f>КВСР!I1449+КВСР!I2908</f>
        <v>52369.825300000011</v>
      </c>
      <c r="G980" s="93">
        <f>КВСР!J1449+КВСР!J2908</f>
        <v>52369.825300000011</v>
      </c>
      <c r="H980" s="93">
        <f t="shared" si="462"/>
        <v>99.215716375099944</v>
      </c>
      <c r="I980" s="93">
        <f t="shared" si="463"/>
        <v>100</v>
      </c>
    </row>
    <row r="981" spans="1:9" ht="31.5">
      <c r="A981" s="92" t="s">
        <v>64</v>
      </c>
      <c r="B981" s="36" t="s">
        <v>615</v>
      </c>
      <c r="C981" s="36" t="s">
        <v>65</v>
      </c>
      <c r="D981" s="93">
        <v>2012.6</v>
      </c>
      <c r="E981" s="93">
        <f>E982</f>
        <v>2012.6000000000001</v>
      </c>
      <c r="F981" s="93">
        <f t="shared" ref="F981:G981" si="469">F982</f>
        <v>2012.6000000000001</v>
      </c>
      <c r="G981" s="93">
        <f t="shared" si="469"/>
        <v>2012.6000000000001</v>
      </c>
      <c r="H981" s="93">
        <f t="shared" si="462"/>
        <v>100.00000000000003</v>
      </c>
      <c r="I981" s="93">
        <f t="shared" si="463"/>
        <v>100</v>
      </c>
    </row>
    <row r="982" spans="1:9" ht="31.5">
      <c r="A982" s="92" t="s">
        <v>66</v>
      </c>
      <c r="B982" s="36" t="s">
        <v>615</v>
      </c>
      <c r="C982" s="36" t="s">
        <v>67</v>
      </c>
      <c r="D982" s="93">
        <v>2012.6</v>
      </c>
      <c r="E982" s="93">
        <f>КВСР!H1451+КВСР!H2910</f>
        <v>2012.6000000000001</v>
      </c>
      <c r="F982" s="93">
        <f>КВСР!I1451+КВСР!I2910</f>
        <v>2012.6000000000001</v>
      </c>
      <c r="G982" s="93">
        <f>КВСР!J1451+КВСР!J2910</f>
        <v>2012.6000000000001</v>
      </c>
      <c r="H982" s="93">
        <f t="shared" si="462"/>
        <v>100.00000000000003</v>
      </c>
      <c r="I982" s="93">
        <f t="shared" si="463"/>
        <v>100</v>
      </c>
    </row>
    <row r="983" spans="1:9" ht="15.75">
      <c r="A983" s="92" t="s">
        <v>68</v>
      </c>
      <c r="B983" s="36" t="s">
        <v>615</v>
      </c>
      <c r="C983" s="36" t="s">
        <v>69</v>
      </c>
      <c r="D983" s="93">
        <v>60</v>
      </c>
      <c r="E983" s="93">
        <f>E985+E984</f>
        <v>129.90438</v>
      </c>
      <c r="F983" s="93">
        <f t="shared" ref="F983:G983" si="470">F985+F984</f>
        <v>129.90438</v>
      </c>
      <c r="G983" s="93">
        <f t="shared" si="470"/>
        <v>129.90438</v>
      </c>
      <c r="H983" s="93">
        <f t="shared" si="462"/>
        <v>216.50730000000001</v>
      </c>
      <c r="I983" s="93">
        <f t="shared" si="463"/>
        <v>100</v>
      </c>
    </row>
    <row r="984" spans="1:9" ht="31.5">
      <c r="A984" s="94" t="s">
        <v>80</v>
      </c>
      <c r="B984" s="36" t="s">
        <v>615</v>
      </c>
      <c r="C984" s="36">
        <v>320</v>
      </c>
      <c r="D984" s="93"/>
      <c r="E984" s="93">
        <f>КВСР!H1453</f>
        <v>69.904380000000003</v>
      </c>
      <c r="F984" s="93">
        <f>КВСР!I1453</f>
        <v>69.904380000000003</v>
      </c>
      <c r="G984" s="93">
        <f>КВСР!J1453</f>
        <v>69.904380000000003</v>
      </c>
      <c r="H984" s="93">
        <v>0</v>
      </c>
      <c r="I984" s="93">
        <f t="shared" si="463"/>
        <v>100</v>
      </c>
    </row>
    <row r="985" spans="1:9" ht="15.75">
      <c r="A985" s="92" t="s">
        <v>70</v>
      </c>
      <c r="B985" s="36" t="s">
        <v>615</v>
      </c>
      <c r="C985" s="36" t="s">
        <v>71</v>
      </c>
      <c r="D985" s="93">
        <v>60</v>
      </c>
      <c r="E985" s="93">
        <f>КВСР!H1454</f>
        <v>60</v>
      </c>
      <c r="F985" s="93">
        <f>КВСР!I1454</f>
        <v>60</v>
      </c>
      <c r="G985" s="93">
        <f>КВСР!J1454</f>
        <v>60</v>
      </c>
      <c r="H985" s="93">
        <f t="shared" si="462"/>
        <v>100</v>
      </c>
      <c r="I985" s="93">
        <f t="shared" si="463"/>
        <v>100</v>
      </c>
    </row>
    <row r="986" spans="1:9" ht="15.75">
      <c r="A986" s="92" t="s">
        <v>72</v>
      </c>
      <c r="B986" s="36" t="s">
        <v>615</v>
      </c>
      <c r="C986" s="36" t="s">
        <v>73</v>
      </c>
      <c r="D986" s="93">
        <v>32.1</v>
      </c>
      <c r="E986" s="93">
        <f>E987+E988</f>
        <v>27.02365</v>
      </c>
      <c r="F986" s="93">
        <f t="shared" ref="F986:G986" si="471">F987+F988</f>
        <v>27.02365</v>
      </c>
      <c r="G986" s="93">
        <f t="shared" si="471"/>
        <v>27.02365</v>
      </c>
      <c r="H986" s="93">
        <f t="shared" si="462"/>
        <v>84.185825545171326</v>
      </c>
      <c r="I986" s="93">
        <f t="shared" si="463"/>
        <v>100</v>
      </c>
    </row>
    <row r="987" spans="1:9" ht="15.75">
      <c r="A987" s="92" t="s">
        <v>86</v>
      </c>
      <c r="B987" s="36" t="s">
        <v>615</v>
      </c>
      <c r="C987" s="36" t="s">
        <v>87</v>
      </c>
      <c r="D987" s="93">
        <v>4</v>
      </c>
      <c r="E987" s="93">
        <f>КВСР!H1456</f>
        <v>6</v>
      </c>
      <c r="F987" s="93">
        <f>КВСР!I1456</f>
        <v>6</v>
      </c>
      <c r="G987" s="93">
        <f>КВСР!J1456</f>
        <v>6</v>
      </c>
      <c r="H987" s="93">
        <f t="shared" si="462"/>
        <v>150</v>
      </c>
      <c r="I987" s="93">
        <f t="shared" si="463"/>
        <v>100</v>
      </c>
    </row>
    <row r="988" spans="1:9" ht="15.75">
      <c r="A988" s="92" t="s">
        <v>74</v>
      </c>
      <c r="B988" s="36" t="s">
        <v>615</v>
      </c>
      <c r="C988" s="36" t="s">
        <v>75</v>
      </c>
      <c r="D988" s="93">
        <v>28.1</v>
      </c>
      <c r="E988" s="93">
        <f>КВСР!H1457</f>
        <v>21.02365</v>
      </c>
      <c r="F988" s="93">
        <f>КВСР!I1457</f>
        <v>21.02365</v>
      </c>
      <c r="G988" s="93">
        <f>КВСР!J1457</f>
        <v>21.02365</v>
      </c>
      <c r="H988" s="93">
        <f t="shared" si="462"/>
        <v>74.817259786476868</v>
      </c>
      <c r="I988" s="93">
        <f t="shared" si="463"/>
        <v>100</v>
      </c>
    </row>
    <row r="989" spans="1:9" ht="31.5">
      <c r="A989" s="92" t="s">
        <v>76</v>
      </c>
      <c r="B989" s="36" t="s">
        <v>616</v>
      </c>
      <c r="C989" s="36" t="s">
        <v>0</v>
      </c>
      <c r="D989" s="93">
        <v>167621.79999999999</v>
      </c>
      <c r="E989" s="93">
        <f>E990</f>
        <v>167621.80000000002</v>
      </c>
      <c r="F989" s="93">
        <f t="shared" ref="F989:G990" si="472">F990</f>
        <v>167621.80000000002</v>
      </c>
      <c r="G989" s="93">
        <f t="shared" si="472"/>
        <v>167621.80000000002</v>
      </c>
      <c r="H989" s="93">
        <f t="shared" si="462"/>
        <v>100.00000000000003</v>
      </c>
      <c r="I989" s="93">
        <f t="shared" si="463"/>
        <v>100</v>
      </c>
    </row>
    <row r="990" spans="1:9" ht="31.5">
      <c r="A990" s="92" t="s">
        <v>82</v>
      </c>
      <c r="B990" s="36" t="s">
        <v>616</v>
      </c>
      <c r="C990" s="36" t="s">
        <v>83</v>
      </c>
      <c r="D990" s="93">
        <v>167621.79999999999</v>
      </c>
      <c r="E990" s="93">
        <f>E991</f>
        <v>167621.80000000002</v>
      </c>
      <c r="F990" s="93">
        <f t="shared" si="472"/>
        <v>167621.80000000002</v>
      </c>
      <c r="G990" s="93">
        <f t="shared" si="472"/>
        <v>167621.80000000002</v>
      </c>
      <c r="H990" s="93">
        <f t="shared" si="462"/>
        <v>100.00000000000003</v>
      </c>
      <c r="I990" s="93">
        <f t="shared" si="463"/>
        <v>100</v>
      </c>
    </row>
    <row r="991" spans="1:9" ht="15.75">
      <c r="A991" s="92" t="s">
        <v>272</v>
      </c>
      <c r="B991" s="36" t="s">
        <v>616</v>
      </c>
      <c r="C991" s="36" t="s">
        <v>273</v>
      </c>
      <c r="D991" s="93">
        <v>167621.79999999999</v>
      </c>
      <c r="E991" s="93">
        <f>КВСР!H2913+КВСР!H1460</f>
        <v>167621.80000000002</v>
      </c>
      <c r="F991" s="93">
        <f>КВСР!I2913+КВСР!I1460</f>
        <v>167621.80000000002</v>
      </c>
      <c r="G991" s="93">
        <f>КВСР!J2913+КВСР!J1460</f>
        <v>167621.80000000002</v>
      </c>
      <c r="H991" s="93">
        <f t="shared" si="462"/>
        <v>100.00000000000003</v>
      </c>
      <c r="I991" s="93">
        <f t="shared" si="463"/>
        <v>100</v>
      </c>
    </row>
    <row r="992" spans="1:9" ht="15.75">
      <c r="A992" s="85" t="s">
        <v>0</v>
      </c>
      <c r="B992" s="87" t="s">
        <v>0</v>
      </c>
      <c r="C992" s="88" t="s">
        <v>0</v>
      </c>
      <c r="D992" s="86" t="s">
        <v>0</v>
      </c>
      <c r="E992" s="86"/>
      <c r="F992" s="86"/>
      <c r="G992" s="86"/>
      <c r="H992" s="86"/>
      <c r="I992" s="86"/>
    </row>
    <row r="993" spans="1:9" ht="31.5">
      <c r="A993" s="85" t="s">
        <v>617</v>
      </c>
      <c r="B993" s="88" t="s">
        <v>618</v>
      </c>
      <c r="C993" s="88" t="s">
        <v>0</v>
      </c>
      <c r="D993" s="86">
        <v>5000</v>
      </c>
      <c r="E993" s="86">
        <f>E997+E994</f>
        <v>46341</v>
      </c>
      <c r="F993" s="86">
        <f t="shared" ref="F993:G993" si="473">F997+F994</f>
        <v>46341</v>
      </c>
      <c r="G993" s="86">
        <f t="shared" si="473"/>
        <v>46341</v>
      </c>
      <c r="H993" s="86">
        <f t="shared" si="462"/>
        <v>926.82</v>
      </c>
      <c r="I993" s="86">
        <f t="shared" si="463"/>
        <v>100</v>
      </c>
    </row>
    <row r="994" spans="1:9" ht="47.25">
      <c r="A994" s="92" t="s">
        <v>1210</v>
      </c>
      <c r="B994" s="95" t="s">
        <v>1209</v>
      </c>
      <c r="C994" s="88"/>
      <c r="D994" s="86"/>
      <c r="E994" s="93">
        <f>E995</f>
        <v>41341</v>
      </c>
      <c r="F994" s="93">
        <f t="shared" ref="F994:G995" si="474">F995</f>
        <v>41341</v>
      </c>
      <c r="G994" s="93">
        <f t="shared" si="474"/>
        <v>41341</v>
      </c>
      <c r="H994" s="93">
        <v>0</v>
      </c>
      <c r="I994" s="93">
        <f t="shared" si="463"/>
        <v>100</v>
      </c>
    </row>
    <row r="995" spans="1:9" ht="15.75">
      <c r="A995" s="92" t="s">
        <v>72</v>
      </c>
      <c r="B995" s="95" t="s">
        <v>1209</v>
      </c>
      <c r="C995" s="36" t="s">
        <v>73</v>
      </c>
      <c r="D995" s="86"/>
      <c r="E995" s="93">
        <f>E996</f>
        <v>41341</v>
      </c>
      <c r="F995" s="93">
        <f t="shared" si="474"/>
        <v>41341</v>
      </c>
      <c r="G995" s="93">
        <f t="shared" si="474"/>
        <v>41341</v>
      </c>
      <c r="H995" s="93">
        <v>0</v>
      </c>
      <c r="I995" s="93">
        <f t="shared" si="463"/>
        <v>100</v>
      </c>
    </row>
    <row r="996" spans="1:9" ht="47.25">
      <c r="A996" s="92" t="s">
        <v>222</v>
      </c>
      <c r="B996" s="95" t="s">
        <v>1209</v>
      </c>
      <c r="C996" s="36" t="s">
        <v>223</v>
      </c>
      <c r="D996" s="86"/>
      <c r="E996" s="93">
        <f>КВСР!H1464</f>
        <v>41341</v>
      </c>
      <c r="F996" s="93">
        <f>КВСР!I1464</f>
        <v>41341</v>
      </c>
      <c r="G996" s="93">
        <f>КВСР!J1464</f>
        <v>41341</v>
      </c>
      <c r="H996" s="93">
        <v>0</v>
      </c>
      <c r="I996" s="93">
        <f t="shared" si="463"/>
        <v>100</v>
      </c>
    </row>
    <row r="997" spans="1:9" ht="47.25">
      <c r="A997" s="92" t="s">
        <v>619</v>
      </c>
      <c r="B997" s="36" t="s">
        <v>620</v>
      </c>
      <c r="C997" s="36" t="s">
        <v>0</v>
      </c>
      <c r="D997" s="93">
        <v>5000</v>
      </c>
      <c r="E997" s="93">
        <f>E998</f>
        <v>5000</v>
      </c>
      <c r="F997" s="93">
        <f t="shared" ref="F997:G998" si="475">F998</f>
        <v>5000</v>
      </c>
      <c r="G997" s="93">
        <f t="shared" si="475"/>
        <v>5000</v>
      </c>
      <c r="H997" s="93">
        <f t="shared" si="462"/>
        <v>100</v>
      </c>
      <c r="I997" s="93">
        <f t="shared" si="463"/>
        <v>100</v>
      </c>
    </row>
    <row r="998" spans="1:9" ht="15.75">
      <c r="A998" s="92" t="s">
        <v>72</v>
      </c>
      <c r="B998" s="36" t="s">
        <v>620</v>
      </c>
      <c r="C998" s="36" t="s">
        <v>73</v>
      </c>
      <c r="D998" s="93">
        <v>5000</v>
      </c>
      <c r="E998" s="93">
        <f>E999</f>
        <v>5000</v>
      </c>
      <c r="F998" s="93">
        <f t="shared" si="475"/>
        <v>5000</v>
      </c>
      <c r="G998" s="93">
        <f t="shared" si="475"/>
        <v>5000</v>
      </c>
      <c r="H998" s="93">
        <f t="shared" si="462"/>
        <v>100</v>
      </c>
      <c r="I998" s="93">
        <f t="shared" si="463"/>
        <v>100</v>
      </c>
    </row>
    <row r="999" spans="1:9" ht="47.25">
      <c r="A999" s="92" t="s">
        <v>222</v>
      </c>
      <c r="B999" s="36" t="s">
        <v>620</v>
      </c>
      <c r="C999" s="36" t="s">
        <v>223</v>
      </c>
      <c r="D999" s="93">
        <v>5000</v>
      </c>
      <c r="E999" s="93">
        <f>КВСР!H1467</f>
        <v>5000</v>
      </c>
      <c r="F999" s="93">
        <f>КВСР!I1467</f>
        <v>5000</v>
      </c>
      <c r="G999" s="93">
        <f>КВСР!J1467</f>
        <v>5000</v>
      </c>
      <c r="H999" s="93">
        <f t="shared" si="462"/>
        <v>100</v>
      </c>
      <c r="I999" s="93">
        <f t="shared" si="463"/>
        <v>100</v>
      </c>
    </row>
    <row r="1000" spans="1:9" ht="15.75">
      <c r="A1000" s="85" t="s">
        <v>0</v>
      </c>
      <c r="B1000" s="87" t="s">
        <v>0</v>
      </c>
      <c r="C1000" s="88" t="s">
        <v>0</v>
      </c>
      <c r="D1000" s="86" t="s">
        <v>0</v>
      </c>
      <c r="E1000" s="86"/>
      <c r="F1000" s="86"/>
      <c r="G1000" s="86"/>
      <c r="H1000" s="86"/>
      <c r="I1000" s="86"/>
    </row>
    <row r="1001" spans="1:9" ht="63">
      <c r="A1001" s="85" t="s">
        <v>20</v>
      </c>
      <c r="B1001" s="88" t="s">
        <v>21</v>
      </c>
      <c r="C1001" s="88" t="s">
        <v>0</v>
      </c>
      <c r="D1001" s="86">
        <v>364521</v>
      </c>
      <c r="E1001" s="86">
        <f>E1002+E1019+E1030</f>
        <v>452171.19849999994</v>
      </c>
      <c r="F1001" s="86">
        <f t="shared" ref="F1001:G1001" si="476">F1002+F1019+F1030</f>
        <v>439991.84379999992</v>
      </c>
      <c r="G1001" s="86">
        <f t="shared" si="476"/>
        <v>416026.93257999996</v>
      </c>
      <c r="H1001" s="86">
        <f t="shared" si="462"/>
        <v>114.12975729244678</v>
      </c>
      <c r="I1001" s="86">
        <f t="shared" si="463"/>
        <v>92.006508587919285</v>
      </c>
    </row>
    <row r="1002" spans="1:9" ht="36" customHeight="1">
      <c r="A1002" s="85" t="s">
        <v>52</v>
      </c>
      <c r="B1002" s="88" t="s">
        <v>53</v>
      </c>
      <c r="C1002" s="88" t="s">
        <v>0</v>
      </c>
      <c r="D1002" s="86">
        <v>140733.4</v>
      </c>
      <c r="E1002" s="86">
        <f>E1003+E1006+E1009+E1012+E1015</f>
        <v>124720.8921</v>
      </c>
      <c r="F1002" s="86">
        <f t="shared" ref="F1002:G1002" si="477">F1003+F1006+F1009+F1012+F1015</f>
        <v>112563.8651</v>
      </c>
      <c r="G1002" s="86">
        <f t="shared" si="477"/>
        <v>112563.8651</v>
      </c>
      <c r="H1002" s="86">
        <f t="shared" si="462"/>
        <v>79.983760145068615</v>
      </c>
      <c r="I1002" s="86">
        <f t="shared" si="463"/>
        <v>90.252613820102709</v>
      </c>
    </row>
    <row r="1003" spans="1:9" ht="31.5">
      <c r="A1003" s="92" t="s">
        <v>150</v>
      </c>
      <c r="B1003" s="36" t="s">
        <v>151</v>
      </c>
      <c r="C1003" s="36" t="s">
        <v>0</v>
      </c>
      <c r="D1003" s="93">
        <v>34243.4</v>
      </c>
      <c r="E1003" s="93">
        <f>E1004</f>
        <v>18230.905999999999</v>
      </c>
      <c r="F1003" s="93">
        <f t="shared" ref="F1003:G1004" si="478">F1004</f>
        <v>10073.987999999999</v>
      </c>
      <c r="G1003" s="93">
        <f t="shared" si="478"/>
        <v>10073.987999999999</v>
      </c>
      <c r="H1003" s="93">
        <f t="shared" si="462"/>
        <v>29.418772668601829</v>
      </c>
      <c r="I1003" s="93">
        <f t="shared" si="463"/>
        <v>55.257747475632854</v>
      </c>
    </row>
    <row r="1004" spans="1:9" ht="15.75">
      <c r="A1004" s="92" t="s">
        <v>68</v>
      </c>
      <c r="B1004" s="36" t="s">
        <v>151</v>
      </c>
      <c r="C1004" s="36" t="s">
        <v>69</v>
      </c>
      <c r="D1004" s="93">
        <v>34243.4</v>
      </c>
      <c r="E1004" s="93">
        <f>E1005</f>
        <v>18230.905999999999</v>
      </c>
      <c r="F1004" s="93">
        <f t="shared" si="478"/>
        <v>10073.987999999999</v>
      </c>
      <c r="G1004" s="93">
        <f t="shared" si="478"/>
        <v>10073.987999999999</v>
      </c>
      <c r="H1004" s="93">
        <f t="shared" si="462"/>
        <v>29.418772668601829</v>
      </c>
      <c r="I1004" s="93">
        <f t="shared" si="463"/>
        <v>55.257747475632854</v>
      </c>
    </row>
    <row r="1005" spans="1:9" ht="31.5">
      <c r="A1005" s="92" t="s">
        <v>80</v>
      </c>
      <c r="B1005" s="36" t="s">
        <v>151</v>
      </c>
      <c r="C1005" s="36" t="s">
        <v>81</v>
      </c>
      <c r="D1005" s="93">
        <v>34243.4</v>
      </c>
      <c r="E1005" s="93">
        <f>КВСР!H192</f>
        <v>18230.905999999999</v>
      </c>
      <c r="F1005" s="93">
        <f>КВСР!I192</f>
        <v>10073.987999999999</v>
      </c>
      <c r="G1005" s="93">
        <f>КВСР!J192</f>
        <v>10073.987999999999</v>
      </c>
      <c r="H1005" s="93">
        <f t="shared" si="462"/>
        <v>29.418772668601829</v>
      </c>
      <c r="I1005" s="93">
        <f t="shared" si="463"/>
        <v>55.257747475632854</v>
      </c>
    </row>
    <row r="1006" spans="1:9" ht="47.25">
      <c r="A1006" s="92" t="s">
        <v>37</v>
      </c>
      <c r="B1006" s="36" t="s">
        <v>97</v>
      </c>
      <c r="C1006" s="36" t="s">
        <v>0</v>
      </c>
      <c r="D1006" s="93">
        <v>101558.9</v>
      </c>
      <c r="E1006" s="93">
        <f>E1007</f>
        <v>101558.8931</v>
      </c>
      <c r="F1006" s="93">
        <f t="shared" ref="F1006:G1007" si="479">F1007</f>
        <v>101558.7841</v>
      </c>
      <c r="G1006" s="93">
        <f t="shared" si="479"/>
        <v>101558.7841</v>
      </c>
      <c r="H1006" s="93">
        <f t="shared" si="462"/>
        <v>99.99988587903178</v>
      </c>
      <c r="I1006" s="93">
        <f t="shared" si="463"/>
        <v>99.999892673111475</v>
      </c>
    </row>
    <row r="1007" spans="1:9" ht="31.5">
      <c r="A1007" s="92" t="s">
        <v>39</v>
      </c>
      <c r="B1007" s="36" t="s">
        <v>97</v>
      </c>
      <c r="C1007" s="36" t="s">
        <v>40</v>
      </c>
      <c r="D1007" s="93">
        <v>101558.9</v>
      </c>
      <c r="E1007" s="93">
        <f>E1008</f>
        <v>101558.8931</v>
      </c>
      <c r="F1007" s="93">
        <f t="shared" si="479"/>
        <v>101558.7841</v>
      </c>
      <c r="G1007" s="93">
        <f t="shared" si="479"/>
        <v>101558.7841</v>
      </c>
      <c r="H1007" s="93">
        <f t="shared" si="462"/>
        <v>99.99988587903178</v>
      </c>
      <c r="I1007" s="93">
        <f t="shared" si="463"/>
        <v>99.999892673111475</v>
      </c>
    </row>
    <row r="1008" spans="1:9" ht="15.75">
      <c r="A1008" s="92" t="s">
        <v>41</v>
      </c>
      <c r="B1008" s="36" t="s">
        <v>97</v>
      </c>
      <c r="C1008" s="36" t="s">
        <v>42</v>
      </c>
      <c r="D1008" s="93">
        <v>101558.9</v>
      </c>
      <c r="E1008" s="93">
        <f>КВСР!H82+КВСР!H100</f>
        <v>101558.8931</v>
      </c>
      <c r="F1008" s="93">
        <f>КВСР!I82+КВСР!I100</f>
        <v>101558.7841</v>
      </c>
      <c r="G1008" s="93">
        <f>КВСР!J82+КВСР!J100</f>
        <v>101558.7841</v>
      </c>
      <c r="H1008" s="93">
        <f t="shared" si="462"/>
        <v>99.99988587903178</v>
      </c>
      <c r="I1008" s="93">
        <f t="shared" si="463"/>
        <v>99.999892673111475</v>
      </c>
    </row>
    <row r="1009" spans="1:9" ht="31.5">
      <c r="A1009" s="92" t="s">
        <v>107</v>
      </c>
      <c r="B1009" s="36" t="s">
        <v>108</v>
      </c>
      <c r="C1009" s="36" t="s">
        <v>0</v>
      </c>
      <c r="D1009" s="93">
        <v>342</v>
      </c>
      <c r="E1009" s="93">
        <f>E1010</f>
        <v>341.96800000000002</v>
      </c>
      <c r="F1009" s="93">
        <f t="shared" ref="F1009:G1010" si="480">F1010</f>
        <v>341.96800000000002</v>
      </c>
      <c r="G1009" s="93">
        <f t="shared" si="480"/>
        <v>341.96800000000002</v>
      </c>
      <c r="H1009" s="93">
        <f t="shared" si="462"/>
        <v>99.990643274853809</v>
      </c>
      <c r="I1009" s="93">
        <f t="shared" si="463"/>
        <v>100</v>
      </c>
    </row>
    <row r="1010" spans="1:9" ht="15.75">
      <c r="A1010" s="92" t="s">
        <v>26</v>
      </c>
      <c r="B1010" s="36" t="s">
        <v>108</v>
      </c>
      <c r="C1010" s="36" t="s">
        <v>27</v>
      </c>
      <c r="D1010" s="93">
        <v>342</v>
      </c>
      <c r="E1010" s="93">
        <f>E1011</f>
        <v>341.96800000000002</v>
      </c>
      <c r="F1010" s="93">
        <f t="shared" si="480"/>
        <v>341.96800000000002</v>
      </c>
      <c r="G1010" s="93">
        <f t="shared" si="480"/>
        <v>341.96800000000002</v>
      </c>
      <c r="H1010" s="93">
        <f t="shared" si="462"/>
        <v>99.990643274853809</v>
      </c>
      <c r="I1010" s="93">
        <f t="shared" si="463"/>
        <v>100</v>
      </c>
    </row>
    <row r="1011" spans="1:9" ht="15.75">
      <c r="A1011" s="92" t="s">
        <v>56</v>
      </c>
      <c r="B1011" s="36" t="s">
        <v>108</v>
      </c>
      <c r="C1011" s="36" t="s">
        <v>57</v>
      </c>
      <c r="D1011" s="93">
        <v>342</v>
      </c>
      <c r="E1011" s="93">
        <f>КВСР!H103</f>
        <v>341.96800000000002</v>
      </c>
      <c r="F1011" s="93">
        <f>КВСР!I103</f>
        <v>341.96800000000002</v>
      </c>
      <c r="G1011" s="93">
        <f>КВСР!J103</f>
        <v>341.96800000000002</v>
      </c>
      <c r="H1011" s="93">
        <f t="shared" ref="H1011" si="481">G1011/D1011*100</f>
        <v>99.990643274853809</v>
      </c>
      <c r="I1011" s="93">
        <f t="shared" ref="I1011" si="482">G1011/E1011*100</f>
        <v>100</v>
      </c>
    </row>
    <row r="1012" spans="1:9" ht="47.25">
      <c r="A1012" s="92" t="s">
        <v>875</v>
      </c>
      <c r="B1012" s="36" t="s">
        <v>876</v>
      </c>
      <c r="C1012" s="36" t="s">
        <v>0</v>
      </c>
      <c r="D1012" s="93">
        <v>4000</v>
      </c>
      <c r="E1012" s="93">
        <f>E1013</f>
        <v>4000</v>
      </c>
      <c r="F1012" s="93">
        <f t="shared" ref="F1012:G1013" si="483">F1013</f>
        <v>0</v>
      </c>
      <c r="G1012" s="93">
        <f t="shared" si="483"/>
        <v>0</v>
      </c>
      <c r="H1012" s="93">
        <f t="shared" ref="H1012:H1075" si="484">G1012/D1012*100</f>
        <v>0</v>
      </c>
      <c r="I1012" s="93">
        <f t="shared" ref="I1012:I1075" si="485">G1012/E1012*100</f>
        <v>0</v>
      </c>
    </row>
    <row r="1013" spans="1:9" ht="15.75">
      <c r="A1013" s="92" t="s">
        <v>68</v>
      </c>
      <c r="B1013" s="36" t="s">
        <v>876</v>
      </c>
      <c r="C1013" s="36" t="s">
        <v>69</v>
      </c>
      <c r="D1013" s="93">
        <v>4000</v>
      </c>
      <c r="E1013" s="93">
        <f>E1014</f>
        <v>4000</v>
      </c>
      <c r="F1013" s="93">
        <f t="shared" si="483"/>
        <v>0</v>
      </c>
      <c r="G1013" s="93">
        <f t="shared" si="483"/>
        <v>0</v>
      </c>
      <c r="H1013" s="93">
        <f t="shared" si="484"/>
        <v>0</v>
      </c>
      <c r="I1013" s="93">
        <f t="shared" si="485"/>
        <v>0</v>
      </c>
    </row>
    <row r="1014" spans="1:9" ht="31.5">
      <c r="A1014" s="92" t="s">
        <v>80</v>
      </c>
      <c r="B1014" s="36" t="s">
        <v>876</v>
      </c>
      <c r="C1014" s="36" t="s">
        <v>81</v>
      </c>
      <c r="D1014" s="93">
        <v>4000</v>
      </c>
      <c r="E1014" s="93">
        <f>КВСР!H2110</f>
        <v>4000</v>
      </c>
      <c r="F1014" s="93">
        <v>0</v>
      </c>
      <c r="G1014" s="93">
        <v>0</v>
      </c>
      <c r="H1014" s="93">
        <f t="shared" si="484"/>
        <v>0</v>
      </c>
      <c r="I1014" s="93">
        <f t="shared" si="485"/>
        <v>0</v>
      </c>
    </row>
    <row r="1015" spans="1:9" ht="15.75">
      <c r="A1015" s="92" t="s">
        <v>54</v>
      </c>
      <c r="B1015" s="36" t="s">
        <v>55</v>
      </c>
      <c r="C1015" s="36" t="s">
        <v>0</v>
      </c>
      <c r="D1015" s="93">
        <v>589.1</v>
      </c>
      <c r="E1015" s="93">
        <f>E1016</f>
        <v>589.125</v>
      </c>
      <c r="F1015" s="93">
        <f t="shared" ref="F1015:G1016" si="486">F1016</f>
        <v>589.125</v>
      </c>
      <c r="G1015" s="93">
        <f t="shared" si="486"/>
        <v>589.125</v>
      </c>
      <c r="H1015" s="93">
        <f t="shared" si="484"/>
        <v>100.00424376167034</v>
      </c>
      <c r="I1015" s="93">
        <f t="shared" si="485"/>
        <v>100</v>
      </c>
    </row>
    <row r="1016" spans="1:9" ht="15.75">
      <c r="A1016" s="92" t="s">
        <v>26</v>
      </c>
      <c r="B1016" s="36" t="s">
        <v>55</v>
      </c>
      <c r="C1016" s="36" t="s">
        <v>27</v>
      </c>
      <c r="D1016" s="93">
        <v>589.1</v>
      </c>
      <c r="E1016" s="93">
        <f>E1017</f>
        <v>589.125</v>
      </c>
      <c r="F1016" s="93">
        <f t="shared" si="486"/>
        <v>589.125</v>
      </c>
      <c r="G1016" s="93">
        <f t="shared" si="486"/>
        <v>589.125</v>
      </c>
      <c r="H1016" s="93">
        <f t="shared" si="484"/>
        <v>100.00424376167034</v>
      </c>
      <c r="I1016" s="93">
        <f t="shared" si="485"/>
        <v>100</v>
      </c>
    </row>
    <row r="1017" spans="1:9" ht="15.75">
      <c r="A1017" s="92" t="s">
        <v>56</v>
      </c>
      <c r="B1017" s="36" t="s">
        <v>55</v>
      </c>
      <c r="C1017" s="36" t="s">
        <v>57</v>
      </c>
      <c r="D1017" s="93">
        <v>589.1</v>
      </c>
      <c r="E1017" s="93">
        <f>КВСР!H44</f>
        <v>589.125</v>
      </c>
      <c r="F1017" s="93">
        <f>КВСР!I44</f>
        <v>589.125</v>
      </c>
      <c r="G1017" s="93">
        <f>КВСР!J44</f>
        <v>589.125</v>
      </c>
      <c r="H1017" s="93">
        <f t="shared" si="484"/>
        <v>100.00424376167034</v>
      </c>
      <c r="I1017" s="93">
        <f t="shared" si="485"/>
        <v>100</v>
      </c>
    </row>
    <row r="1018" spans="1:9" ht="15.75">
      <c r="A1018" s="85" t="s">
        <v>0</v>
      </c>
      <c r="B1018" s="87" t="s">
        <v>0</v>
      </c>
      <c r="C1018" s="88" t="s">
        <v>0</v>
      </c>
      <c r="D1018" s="86" t="s">
        <v>0</v>
      </c>
      <c r="E1018" s="86"/>
      <c r="F1018" s="86"/>
      <c r="G1018" s="86"/>
      <c r="H1018" s="86"/>
      <c r="I1018" s="86"/>
    </row>
    <row r="1019" spans="1:9" ht="15.75">
      <c r="A1019" s="85" t="s">
        <v>1009</v>
      </c>
      <c r="B1019" s="88" t="s">
        <v>1010</v>
      </c>
      <c r="C1019" s="88" t="s">
        <v>0</v>
      </c>
      <c r="D1019" s="86">
        <v>82412.899999999994</v>
      </c>
      <c r="E1019" s="86">
        <f>E1023+E1026+E1020</f>
        <v>189622.14867</v>
      </c>
      <c r="F1019" s="86">
        <f t="shared" ref="F1019:G1019" si="487">F1023+F1026+F1020</f>
        <v>189622.14867</v>
      </c>
      <c r="G1019" s="86">
        <f t="shared" si="487"/>
        <v>165890.55408</v>
      </c>
      <c r="H1019" s="86">
        <f t="shared" si="484"/>
        <v>201.29197501847406</v>
      </c>
      <c r="I1019" s="86">
        <f t="shared" si="485"/>
        <v>87.484798186049375</v>
      </c>
    </row>
    <row r="1020" spans="1:9" ht="47.25">
      <c r="A1020" s="94" t="s">
        <v>1252</v>
      </c>
      <c r="B1020" s="95" t="s">
        <v>1251</v>
      </c>
      <c r="C1020" s="96"/>
      <c r="D1020" s="93"/>
      <c r="E1020" s="93">
        <f>E1021</f>
        <v>107209.29496</v>
      </c>
      <c r="F1020" s="93">
        <f t="shared" ref="F1020:G1021" si="488">F1021</f>
        <v>107209.29496</v>
      </c>
      <c r="G1020" s="93">
        <f t="shared" si="488"/>
        <v>106462.57876</v>
      </c>
      <c r="H1020" s="93">
        <v>0</v>
      </c>
      <c r="I1020" s="93">
        <f t="shared" si="485"/>
        <v>99.303496772104879</v>
      </c>
    </row>
    <row r="1021" spans="1:9" ht="15.75">
      <c r="A1021" s="94" t="s">
        <v>26</v>
      </c>
      <c r="B1021" s="95" t="s">
        <v>1251</v>
      </c>
      <c r="C1021" s="96">
        <v>500</v>
      </c>
      <c r="D1021" s="93"/>
      <c r="E1021" s="93">
        <f>E1022</f>
        <v>107209.29496</v>
      </c>
      <c r="F1021" s="93">
        <f t="shared" si="488"/>
        <v>107209.29496</v>
      </c>
      <c r="G1021" s="93">
        <f t="shared" si="488"/>
        <v>106462.57876</v>
      </c>
      <c r="H1021" s="93">
        <v>0</v>
      </c>
      <c r="I1021" s="93">
        <f t="shared" si="485"/>
        <v>99.303496772104879</v>
      </c>
    </row>
    <row r="1022" spans="1:9" ht="15.75">
      <c r="A1022" s="94" t="s">
        <v>56</v>
      </c>
      <c r="B1022" s="95" t="s">
        <v>1251</v>
      </c>
      <c r="C1022" s="96">
        <v>520</v>
      </c>
      <c r="D1022" s="93"/>
      <c r="E1022" s="93">
        <f>КВСР!H2596</f>
        <v>107209.29496</v>
      </c>
      <c r="F1022" s="93">
        <f>КВСР!I2596</f>
        <v>107209.29496</v>
      </c>
      <c r="G1022" s="93">
        <f>КВСР!J2596</f>
        <v>106462.57876</v>
      </c>
      <c r="H1022" s="93">
        <v>0</v>
      </c>
      <c r="I1022" s="93">
        <f t="shared" si="485"/>
        <v>99.303496772104879</v>
      </c>
    </row>
    <row r="1023" spans="1:9" ht="31.5">
      <c r="A1023" s="92" t="s">
        <v>790</v>
      </c>
      <c r="B1023" s="36" t="s">
        <v>1013</v>
      </c>
      <c r="C1023" s="36" t="s">
        <v>0</v>
      </c>
      <c r="D1023" s="93">
        <v>80</v>
      </c>
      <c r="E1023" s="93">
        <f>E1024</f>
        <v>80</v>
      </c>
      <c r="F1023" s="93">
        <f t="shared" ref="F1023:G1024" si="489">F1024</f>
        <v>80</v>
      </c>
      <c r="G1023" s="93">
        <f t="shared" si="489"/>
        <v>0</v>
      </c>
      <c r="H1023" s="93">
        <f t="shared" si="484"/>
        <v>0</v>
      </c>
      <c r="I1023" s="93">
        <f t="shared" si="485"/>
        <v>0</v>
      </c>
    </row>
    <row r="1024" spans="1:9" ht="31.5">
      <c r="A1024" s="92" t="s">
        <v>64</v>
      </c>
      <c r="B1024" s="36" t="s">
        <v>1013</v>
      </c>
      <c r="C1024" s="36" t="s">
        <v>65</v>
      </c>
      <c r="D1024" s="93">
        <v>80</v>
      </c>
      <c r="E1024" s="93">
        <f>E1025</f>
        <v>80</v>
      </c>
      <c r="F1024" s="93">
        <f t="shared" si="489"/>
        <v>80</v>
      </c>
      <c r="G1024" s="93">
        <f t="shared" si="489"/>
        <v>0</v>
      </c>
      <c r="H1024" s="93">
        <f t="shared" si="484"/>
        <v>0</v>
      </c>
      <c r="I1024" s="93">
        <f t="shared" si="485"/>
        <v>0</v>
      </c>
    </row>
    <row r="1025" spans="1:9" ht="31.5">
      <c r="A1025" s="92" t="s">
        <v>66</v>
      </c>
      <c r="B1025" s="36" t="s">
        <v>1013</v>
      </c>
      <c r="C1025" s="36" t="s">
        <v>67</v>
      </c>
      <c r="D1025" s="93">
        <v>80</v>
      </c>
      <c r="E1025" s="93">
        <f>КВСР!H2605</f>
        <v>80</v>
      </c>
      <c r="F1025" s="93">
        <f>КВСР!I2605</f>
        <v>80</v>
      </c>
      <c r="G1025" s="93">
        <f>КВСР!J2605</f>
        <v>0</v>
      </c>
      <c r="H1025" s="93">
        <f t="shared" si="484"/>
        <v>0</v>
      </c>
      <c r="I1025" s="93">
        <f t="shared" si="485"/>
        <v>0</v>
      </c>
    </row>
    <row r="1026" spans="1:9" ht="47.25">
      <c r="A1026" s="92" t="s">
        <v>1011</v>
      </c>
      <c r="B1026" s="36" t="s">
        <v>1012</v>
      </c>
      <c r="C1026" s="36" t="s">
        <v>0</v>
      </c>
      <c r="D1026" s="93">
        <v>82332.899999999994</v>
      </c>
      <c r="E1026" s="93">
        <f>E1027</f>
        <v>82332.853709999996</v>
      </c>
      <c r="F1026" s="93">
        <f t="shared" ref="F1026:G1027" si="490">F1027</f>
        <v>82332.853709999996</v>
      </c>
      <c r="G1026" s="93">
        <f t="shared" si="490"/>
        <v>59427.975319999998</v>
      </c>
      <c r="H1026" s="93">
        <f t="shared" si="484"/>
        <v>72.18010700461177</v>
      </c>
      <c r="I1026" s="93">
        <f t="shared" si="485"/>
        <v>72.180147586433037</v>
      </c>
    </row>
    <row r="1027" spans="1:9" ht="15.75">
      <c r="A1027" s="92" t="s">
        <v>26</v>
      </c>
      <c r="B1027" s="36" t="s">
        <v>1012</v>
      </c>
      <c r="C1027" s="36" t="s">
        <v>27</v>
      </c>
      <c r="D1027" s="93">
        <v>82332.899999999994</v>
      </c>
      <c r="E1027" s="93">
        <f>E1028</f>
        <v>82332.853709999996</v>
      </c>
      <c r="F1027" s="93">
        <f t="shared" si="490"/>
        <v>82332.853709999996</v>
      </c>
      <c r="G1027" s="93">
        <f t="shared" si="490"/>
        <v>59427.975319999998</v>
      </c>
      <c r="H1027" s="93">
        <f t="shared" si="484"/>
        <v>72.18010700461177</v>
      </c>
      <c r="I1027" s="93">
        <f t="shared" si="485"/>
        <v>72.180147586433037</v>
      </c>
    </row>
    <row r="1028" spans="1:9" ht="15.75">
      <c r="A1028" s="92" t="s">
        <v>56</v>
      </c>
      <c r="B1028" s="36" t="s">
        <v>1012</v>
      </c>
      <c r="C1028" s="36" t="s">
        <v>57</v>
      </c>
      <c r="D1028" s="93">
        <v>82332.899999999994</v>
      </c>
      <c r="E1028" s="93">
        <f>КВСР!H2599</f>
        <v>82332.853709999996</v>
      </c>
      <c r="F1028" s="93">
        <f>КВСР!I2599</f>
        <v>82332.853709999996</v>
      </c>
      <c r="G1028" s="93">
        <f>КВСР!J2599</f>
        <v>59427.975319999998</v>
      </c>
      <c r="H1028" s="93">
        <f t="shared" si="484"/>
        <v>72.18010700461177</v>
      </c>
      <c r="I1028" s="93">
        <f t="shared" si="485"/>
        <v>72.180147586433037</v>
      </c>
    </row>
    <row r="1029" spans="1:9" ht="15.75">
      <c r="A1029" s="85" t="s">
        <v>0</v>
      </c>
      <c r="B1029" s="87" t="s">
        <v>0</v>
      </c>
      <c r="C1029" s="88" t="s">
        <v>0</v>
      </c>
      <c r="D1029" s="86" t="s">
        <v>0</v>
      </c>
      <c r="E1029" s="86"/>
      <c r="F1029" s="86"/>
      <c r="G1029" s="86"/>
      <c r="H1029" s="86"/>
      <c r="I1029" s="86"/>
    </row>
    <row r="1030" spans="1:9" ht="31.5">
      <c r="A1030" s="85" t="s">
        <v>22</v>
      </c>
      <c r="B1030" s="88" t="s">
        <v>23</v>
      </c>
      <c r="C1030" s="88" t="s">
        <v>0</v>
      </c>
      <c r="D1030" s="86">
        <v>141374.70000000001</v>
      </c>
      <c r="E1030" s="86">
        <f>E1031+E1040+E1052</f>
        <v>137828.15772999998</v>
      </c>
      <c r="F1030" s="86">
        <f t="shared" ref="F1030:G1030" si="491">F1031+F1040+F1052</f>
        <v>137805.83002999998</v>
      </c>
      <c r="G1030" s="86">
        <f t="shared" si="491"/>
        <v>137572.5134</v>
      </c>
      <c r="H1030" s="86">
        <f t="shared" si="484"/>
        <v>97.310560800482676</v>
      </c>
      <c r="I1030" s="86">
        <f t="shared" si="485"/>
        <v>99.814519518935469</v>
      </c>
    </row>
    <row r="1031" spans="1:9" ht="31.5">
      <c r="A1031" s="92" t="s">
        <v>58</v>
      </c>
      <c r="B1031" s="36" t="s">
        <v>59</v>
      </c>
      <c r="C1031" s="36" t="s">
        <v>0</v>
      </c>
      <c r="D1031" s="93">
        <v>76899.899999999994</v>
      </c>
      <c r="E1031" s="93">
        <f>E1032+E1034+E1036+E1038</f>
        <v>73353.39697999999</v>
      </c>
      <c r="F1031" s="93">
        <f t="shared" ref="F1031:G1031" si="492">F1032+F1034+F1036+F1038</f>
        <v>73353.39697999999</v>
      </c>
      <c r="G1031" s="93">
        <f t="shared" si="492"/>
        <v>73148.826220000003</v>
      </c>
      <c r="H1031" s="93">
        <f t="shared" si="484"/>
        <v>95.122134385090234</v>
      </c>
      <c r="I1031" s="93">
        <f t="shared" si="485"/>
        <v>99.721116173998368</v>
      </c>
    </row>
    <row r="1032" spans="1:9" ht="63">
      <c r="A1032" s="92" t="s">
        <v>60</v>
      </c>
      <c r="B1032" s="36" t="s">
        <v>59</v>
      </c>
      <c r="C1032" s="36" t="s">
        <v>61</v>
      </c>
      <c r="D1032" s="93">
        <v>71489.2</v>
      </c>
      <c r="E1032" s="93">
        <f>E1033</f>
        <v>67942.633690000002</v>
      </c>
      <c r="F1032" s="93">
        <f t="shared" ref="F1032:G1032" si="493">F1033</f>
        <v>67942.633690000002</v>
      </c>
      <c r="G1032" s="93">
        <f t="shared" si="493"/>
        <v>67745.417260000002</v>
      </c>
      <c r="H1032" s="93">
        <f t="shared" si="484"/>
        <v>94.763149202956541</v>
      </c>
      <c r="I1032" s="93">
        <f t="shared" si="485"/>
        <v>99.709730960828168</v>
      </c>
    </row>
    <row r="1033" spans="1:9" ht="31.5">
      <c r="A1033" s="92" t="s">
        <v>62</v>
      </c>
      <c r="B1033" s="36" t="s">
        <v>59</v>
      </c>
      <c r="C1033" s="36" t="s">
        <v>63</v>
      </c>
      <c r="D1033" s="93">
        <v>71489.2</v>
      </c>
      <c r="E1033" s="93">
        <f>КВСР!H48+КВСР!H2865</f>
        <v>67942.633690000002</v>
      </c>
      <c r="F1033" s="93">
        <f>КВСР!I48+КВСР!I2865</f>
        <v>67942.633690000002</v>
      </c>
      <c r="G1033" s="93">
        <f>КВСР!J48+КВСР!J2865</f>
        <v>67745.417260000002</v>
      </c>
      <c r="H1033" s="93">
        <f t="shared" si="484"/>
        <v>94.763149202956541</v>
      </c>
      <c r="I1033" s="93">
        <f t="shared" si="485"/>
        <v>99.709730960828168</v>
      </c>
    </row>
    <row r="1034" spans="1:9" ht="31.5">
      <c r="A1034" s="92" t="s">
        <v>64</v>
      </c>
      <c r="B1034" s="36" t="s">
        <v>59</v>
      </c>
      <c r="C1034" s="36" t="s">
        <v>65</v>
      </c>
      <c r="D1034" s="93">
        <v>5371.1</v>
      </c>
      <c r="E1034" s="93">
        <f>E1035</f>
        <v>5371.14329</v>
      </c>
      <c r="F1034" s="93">
        <f t="shared" ref="F1034:G1034" si="494">F1035</f>
        <v>5371.14329</v>
      </c>
      <c r="G1034" s="93">
        <f t="shared" si="494"/>
        <v>5366.0507799999996</v>
      </c>
      <c r="H1034" s="93">
        <f t="shared" si="484"/>
        <v>99.905992813390171</v>
      </c>
      <c r="I1034" s="93">
        <f t="shared" si="485"/>
        <v>99.905187597406268</v>
      </c>
    </row>
    <row r="1035" spans="1:9" ht="31.5">
      <c r="A1035" s="92" t="s">
        <v>66</v>
      </c>
      <c r="B1035" s="36" t="s">
        <v>59</v>
      </c>
      <c r="C1035" s="36" t="s">
        <v>67</v>
      </c>
      <c r="D1035" s="93">
        <v>5371.1</v>
      </c>
      <c r="E1035" s="93">
        <f>КВСР!H50+КВСР!H2867</f>
        <v>5371.14329</v>
      </c>
      <c r="F1035" s="93">
        <f>КВСР!I50+КВСР!I2867</f>
        <v>5371.14329</v>
      </c>
      <c r="G1035" s="93">
        <f>КВСР!J50+КВСР!J2867</f>
        <v>5366.0507799999996</v>
      </c>
      <c r="H1035" s="93">
        <f t="shared" si="484"/>
        <v>99.905992813390171</v>
      </c>
      <c r="I1035" s="93">
        <f t="shared" si="485"/>
        <v>99.905187597406268</v>
      </c>
    </row>
    <row r="1036" spans="1:9" ht="15.75">
      <c r="A1036" s="92" t="s">
        <v>68</v>
      </c>
      <c r="B1036" s="36" t="s">
        <v>59</v>
      </c>
      <c r="C1036" s="36" t="s">
        <v>69</v>
      </c>
      <c r="D1036" s="93">
        <v>30</v>
      </c>
      <c r="E1036" s="93">
        <f>E1037</f>
        <v>30</v>
      </c>
      <c r="F1036" s="93">
        <f t="shared" ref="F1036:G1036" si="495">F1037</f>
        <v>30</v>
      </c>
      <c r="G1036" s="93">
        <f t="shared" si="495"/>
        <v>30</v>
      </c>
      <c r="H1036" s="93">
        <f t="shared" si="484"/>
        <v>100</v>
      </c>
      <c r="I1036" s="93">
        <f t="shared" si="485"/>
        <v>100</v>
      </c>
    </row>
    <row r="1037" spans="1:9" ht="15.75">
      <c r="A1037" s="92" t="s">
        <v>70</v>
      </c>
      <c r="B1037" s="36" t="s">
        <v>59</v>
      </c>
      <c r="C1037" s="36" t="s">
        <v>71</v>
      </c>
      <c r="D1037" s="93">
        <v>30</v>
      </c>
      <c r="E1037" s="93">
        <f>КВСР!H52</f>
        <v>30</v>
      </c>
      <c r="F1037" s="93">
        <f>КВСР!I52</f>
        <v>30</v>
      </c>
      <c r="G1037" s="93">
        <f>КВСР!J52</f>
        <v>30</v>
      </c>
      <c r="H1037" s="93">
        <f t="shared" si="484"/>
        <v>100</v>
      </c>
      <c r="I1037" s="93">
        <f t="shared" si="485"/>
        <v>100</v>
      </c>
    </row>
    <row r="1038" spans="1:9" ht="15.75">
      <c r="A1038" s="92" t="s">
        <v>72</v>
      </c>
      <c r="B1038" s="36" t="s">
        <v>59</v>
      </c>
      <c r="C1038" s="36" t="s">
        <v>73</v>
      </c>
      <c r="D1038" s="93">
        <v>9.6</v>
      </c>
      <c r="E1038" s="93">
        <f>E1039</f>
        <v>9.620000000000001</v>
      </c>
      <c r="F1038" s="93">
        <f t="shared" ref="F1038:G1038" si="496">F1039</f>
        <v>9.620000000000001</v>
      </c>
      <c r="G1038" s="93">
        <f t="shared" si="496"/>
        <v>7.3581799999999999</v>
      </c>
      <c r="H1038" s="93">
        <f t="shared" si="484"/>
        <v>76.647708333333327</v>
      </c>
      <c r="I1038" s="93">
        <f t="shared" si="485"/>
        <v>76.488357588357587</v>
      </c>
    </row>
    <row r="1039" spans="1:9" ht="15.75">
      <c r="A1039" s="92" t="s">
        <v>74</v>
      </c>
      <c r="B1039" s="36" t="s">
        <v>59</v>
      </c>
      <c r="C1039" s="36" t="s">
        <v>75</v>
      </c>
      <c r="D1039" s="93">
        <v>9.6</v>
      </c>
      <c r="E1039" s="93">
        <f>КВСР!H54+КВСР!H2869</f>
        <v>9.620000000000001</v>
      </c>
      <c r="F1039" s="93">
        <f>КВСР!I54+КВСР!I2869</f>
        <v>9.620000000000001</v>
      </c>
      <c r="G1039" s="93">
        <f>КВСР!J54+КВСР!J2869</f>
        <v>7.3581799999999999</v>
      </c>
      <c r="H1039" s="93">
        <f t="shared" si="484"/>
        <v>76.647708333333327</v>
      </c>
      <c r="I1039" s="93">
        <f t="shared" si="485"/>
        <v>76.488357588357587</v>
      </c>
    </row>
    <row r="1040" spans="1:9" ht="31.5">
      <c r="A1040" s="92" t="s">
        <v>76</v>
      </c>
      <c r="B1040" s="36" t="s">
        <v>77</v>
      </c>
      <c r="C1040" s="36" t="s">
        <v>0</v>
      </c>
      <c r="D1040" s="93">
        <v>64224.800000000003</v>
      </c>
      <c r="E1040" s="93">
        <f>E1041+E1043+E1045+E1047+E1049</f>
        <v>64224.760749999987</v>
      </c>
      <c r="F1040" s="93">
        <f t="shared" ref="F1040:G1040" si="497">F1041+F1043+F1045+F1047+F1049</f>
        <v>64202.433049999992</v>
      </c>
      <c r="G1040" s="93">
        <f t="shared" si="497"/>
        <v>64173.687179999986</v>
      </c>
      <c r="H1040" s="93">
        <f t="shared" si="484"/>
        <v>99.92041575839859</v>
      </c>
      <c r="I1040" s="93">
        <f t="shared" si="485"/>
        <v>99.920476823263215</v>
      </c>
    </row>
    <row r="1041" spans="1:9" ht="63">
      <c r="A1041" s="92" t="s">
        <v>60</v>
      </c>
      <c r="B1041" s="36" t="s">
        <v>77</v>
      </c>
      <c r="C1041" s="36" t="s">
        <v>61</v>
      </c>
      <c r="D1041" s="93">
        <v>43772</v>
      </c>
      <c r="E1041" s="93">
        <f>E1042</f>
        <v>43720.430209999991</v>
      </c>
      <c r="F1041" s="93">
        <f t="shared" ref="F1041:G1041" si="498">F1042</f>
        <v>43720.430209999991</v>
      </c>
      <c r="G1041" s="93">
        <f t="shared" si="498"/>
        <v>43720.430209999991</v>
      </c>
      <c r="H1041" s="93">
        <f t="shared" si="484"/>
        <v>99.882185438179633</v>
      </c>
      <c r="I1041" s="93">
        <f t="shared" si="485"/>
        <v>100</v>
      </c>
    </row>
    <row r="1042" spans="1:9" ht="15.75">
      <c r="A1042" s="92" t="s">
        <v>78</v>
      </c>
      <c r="B1042" s="36" t="s">
        <v>77</v>
      </c>
      <c r="C1042" s="36" t="s">
        <v>79</v>
      </c>
      <c r="D1042" s="93">
        <v>43772</v>
      </c>
      <c r="E1042" s="93">
        <f>КВСР!H57</f>
        <v>43720.430209999991</v>
      </c>
      <c r="F1042" s="93">
        <f>КВСР!I57</f>
        <v>43720.430209999991</v>
      </c>
      <c r="G1042" s="93">
        <f>КВСР!J57</f>
        <v>43720.430209999991</v>
      </c>
      <c r="H1042" s="93">
        <f t="shared" si="484"/>
        <v>99.882185438179633</v>
      </c>
      <c r="I1042" s="93">
        <f t="shared" si="485"/>
        <v>100</v>
      </c>
    </row>
    <row r="1043" spans="1:9" ht="31.5">
      <c r="A1043" s="92" t="s">
        <v>64</v>
      </c>
      <c r="B1043" s="36" t="s">
        <v>77</v>
      </c>
      <c r="C1043" s="36" t="s">
        <v>65</v>
      </c>
      <c r="D1043" s="93">
        <v>6173.1</v>
      </c>
      <c r="E1043" s="93">
        <f>E1044</f>
        <v>6173.1414699999996</v>
      </c>
      <c r="F1043" s="93">
        <f t="shared" ref="F1043:G1043" si="499">F1044</f>
        <v>6150.8137699999997</v>
      </c>
      <c r="G1043" s="93">
        <f t="shared" si="499"/>
        <v>6133.0113000000001</v>
      </c>
      <c r="H1043" s="93">
        <f t="shared" si="484"/>
        <v>99.350590465082362</v>
      </c>
      <c r="I1043" s="93">
        <f t="shared" si="485"/>
        <v>99.349923046555432</v>
      </c>
    </row>
    <row r="1044" spans="1:9" ht="31.5">
      <c r="A1044" s="92" t="s">
        <v>66</v>
      </c>
      <c r="B1044" s="36" t="s">
        <v>77</v>
      </c>
      <c r="C1044" s="36" t="s">
        <v>67</v>
      </c>
      <c r="D1044" s="93">
        <v>6173.1</v>
      </c>
      <c r="E1044" s="93">
        <f>КВСР!H59+КВСР!H86</f>
        <v>6173.1414699999996</v>
      </c>
      <c r="F1044" s="93">
        <f>КВСР!I59+КВСР!I86</f>
        <v>6150.8137699999997</v>
      </c>
      <c r="G1044" s="93">
        <f>КВСР!J59+КВСР!J86</f>
        <v>6133.0113000000001</v>
      </c>
      <c r="H1044" s="93">
        <f t="shared" si="484"/>
        <v>99.350590465082362</v>
      </c>
      <c r="I1044" s="93">
        <f t="shared" si="485"/>
        <v>99.349923046555432</v>
      </c>
    </row>
    <row r="1045" spans="1:9" ht="15.75">
      <c r="A1045" s="92" t="s">
        <v>68</v>
      </c>
      <c r="B1045" s="36" t="s">
        <v>77</v>
      </c>
      <c r="C1045" s="36" t="s">
        <v>69</v>
      </c>
      <c r="D1045" s="93">
        <v>1053.2</v>
      </c>
      <c r="E1045" s="93">
        <f>E1046</f>
        <v>1104.7201399999999</v>
      </c>
      <c r="F1045" s="93">
        <f t="shared" ref="F1045:G1045" si="500">F1046</f>
        <v>1104.7201399999999</v>
      </c>
      <c r="G1045" s="93">
        <f t="shared" si="500"/>
        <v>1104.7201399999999</v>
      </c>
      <c r="H1045" s="93">
        <f t="shared" si="484"/>
        <v>104.89177174325863</v>
      </c>
      <c r="I1045" s="93">
        <f t="shared" si="485"/>
        <v>100</v>
      </c>
    </row>
    <row r="1046" spans="1:9" ht="31.5">
      <c r="A1046" s="92" t="s">
        <v>80</v>
      </c>
      <c r="B1046" s="36" t="s">
        <v>77</v>
      </c>
      <c r="C1046" s="36" t="s">
        <v>81</v>
      </c>
      <c r="D1046" s="93">
        <v>1053.2</v>
      </c>
      <c r="E1046" s="93">
        <f>КВСР!H61</f>
        <v>1104.7201399999999</v>
      </c>
      <c r="F1046" s="93">
        <f>КВСР!I61</f>
        <v>1104.7201399999999</v>
      </c>
      <c r="G1046" s="93">
        <f>КВСР!J61</f>
        <v>1104.7201399999999</v>
      </c>
      <c r="H1046" s="93">
        <f t="shared" si="484"/>
        <v>104.89177174325863</v>
      </c>
      <c r="I1046" s="93">
        <f t="shared" si="485"/>
        <v>100</v>
      </c>
    </row>
    <row r="1047" spans="1:9" ht="31.5">
      <c r="A1047" s="92" t="s">
        <v>82</v>
      </c>
      <c r="B1047" s="36" t="s">
        <v>77</v>
      </c>
      <c r="C1047" s="36" t="s">
        <v>83</v>
      </c>
      <c r="D1047" s="93">
        <v>12591.8</v>
      </c>
      <c r="E1047" s="93">
        <f>E1048</f>
        <v>12591.8</v>
      </c>
      <c r="F1047" s="93">
        <f t="shared" ref="F1047:G1047" si="501">F1048</f>
        <v>12591.8</v>
      </c>
      <c r="G1047" s="93">
        <f t="shared" si="501"/>
        <v>12591.8</v>
      </c>
      <c r="H1047" s="93">
        <f t="shared" si="484"/>
        <v>100</v>
      </c>
      <c r="I1047" s="93">
        <f t="shared" si="485"/>
        <v>100</v>
      </c>
    </row>
    <row r="1048" spans="1:9" ht="15.75">
      <c r="A1048" s="92" t="s">
        <v>84</v>
      </c>
      <c r="B1048" s="36" t="s">
        <v>77</v>
      </c>
      <c r="C1048" s="36" t="s">
        <v>85</v>
      </c>
      <c r="D1048" s="93">
        <v>12591.8</v>
      </c>
      <c r="E1048" s="93">
        <f>КВСР!H63</f>
        <v>12591.8</v>
      </c>
      <c r="F1048" s="93">
        <f>КВСР!I63</f>
        <v>12591.8</v>
      </c>
      <c r="G1048" s="93">
        <f>КВСР!J63</f>
        <v>12591.8</v>
      </c>
      <c r="H1048" s="93">
        <f t="shared" si="484"/>
        <v>100</v>
      </c>
      <c r="I1048" s="93">
        <f t="shared" si="485"/>
        <v>100</v>
      </c>
    </row>
    <row r="1049" spans="1:9" ht="15.75">
      <c r="A1049" s="92" t="s">
        <v>72</v>
      </c>
      <c r="B1049" s="36" t="s">
        <v>77</v>
      </c>
      <c r="C1049" s="36" t="s">
        <v>73</v>
      </c>
      <c r="D1049" s="93">
        <v>634.70000000000005</v>
      </c>
      <c r="E1049" s="93">
        <f>E1050+E1051</f>
        <v>634.66893000000005</v>
      </c>
      <c r="F1049" s="93">
        <f t="shared" ref="F1049:G1049" si="502">F1050+F1051</f>
        <v>634.66893000000005</v>
      </c>
      <c r="G1049" s="93">
        <f t="shared" si="502"/>
        <v>623.72552999999994</v>
      </c>
      <c r="H1049" s="93">
        <f t="shared" si="484"/>
        <v>98.270920119741589</v>
      </c>
      <c r="I1049" s="93">
        <f t="shared" si="485"/>
        <v>98.275730938963704</v>
      </c>
    </row>
    <row r="1050" spans="1:9" ht="15.75">
      <c r="A1050" s="92" t="s">
        <v>86</v>
      </c>
      <c r="B1050" s="36" t="s">
        <v>77</v>
      </c>
      <c r="C1050" s="36" t="s">
        <v>87</v>
      </c>
      <c r="D1050" s="93">
        <v>55.1</v>
      </c>
      <c r="E1050" s="93">
        <f>КВСР!H65</f>
        <v>55.082659999999997</v>
      </c>
      <c r="F1050" s="93">
        <f>КВСР!I65</f>
        <v>55.082659999999997</v>
      </c>
      <c r="G1050" s="93">
        <f>КВСР!J65</f>
        <v>45.893259999999998</v>
      </c>
      <c r="H1050" s="93">
        <f t="shared" si="484"/>
        <v>83.290852994555351</v>
      </c>
      <c r="I1050" s="93">
        <f t="shared" si="485"/>
        <v>83.317072922767338</v>
      </c>
    </row>
    <row r="1051" spans="1:9" ht="15.75">
      <c r="A1051" s="92" t="s">
        <v>74</v>
      </c>
      <c r="B1051" s="36" t="s">
        <v>77</v>
      </c>
      <c r="C1051" s="36" t="s">
        <v>75</v>
      </c>
      <c r="D1051" s="93">
        <v>579.6</v>
      </c>
      <c r="E1051" s="93">
        <f>КВСР!H66</f>
        <v>579.58627000000001</v>
      </c>
      <c r="F1051" s="93">
        <f>КВСР!I66</f>
        <v>579.58627000000001</v>
      </c>
      <c r="G1051" s="93">
        <f>КВСР!J66</f>
        <v>577.83226999999999</v>
      </c>
      <c r="H1051" s="93">
        <f t="shared" si="484"/>
        <v>99.695008626639066</v>
      </c>
      <c r="I1051" s="93">
        <f t="shared" si="485"/>
        <v>99.697370332806528</v>
      </c>
    </row>
    <row r="1052" spans="1:9" ht="63">
      <c r="A1052" s="92" t="s">
        <v>24</v>
      </c>
      <c r="B1052" s="36" t="s">
        <v>25</v>
      </c>
      <c r="C1052" s="36" t="s">
        <v>0</v>
      </c>
      <c r="D1052" s="93">
        <v>250</v>
      </c>
      <c r="E1052" s="93">
        <f>E1053</f>
        <v>250</v>
      </c>
      <c r="F1052" s="93">
        <f t="shared" ref="F1052:G1053" si="503">F1053</f>
        <v>250</v>
      </c>
      <c r="G1052" s="93">
        <f t="shared" si="503"/>
        <v>250</v>
      </c>
      <c r="H1052" s="93">
        <f t="shared" si="484"/>
        <v>100</v>
      </c>
      <c r="I1052" s="93">
        <f t="shared" si="485"/>
        <v>100</v>
      </c>
    </row>
    <row r="1053" spans="1:9" ht="15.75">
      <c r="A1053" s="92" t="s">
        <v>26</v>
      </c>
      <c r="B1053" s="36" t="s">
        <v>25</v>
      </c>
      <c r="C1053" s="36" t="s">
        <v>27</v>
      </c>
      <c r="D1053" s="93">
        <v>250</v>
      </c>
      <c r="E1053" s="93">
        <f>E1054</f>
        <v>250</v>
      </c>
      <c r="F1053" s="93">
        <f t="shared" si="503"/>
        <v>250</v>
      </c>
      <c r="G1053" s="93">
        <f t="shared" si="503"/>
        <v>250</v>
      </c>
      <c r="H1053" s="93">
        <f t="shared" si="484"/>
        <v>100</v>
      </c>
      <c r="I1053" s="93">
        <f t="shared" si="485"/>
        <v>100</v>
      </c>
    </row>
    <row r="1054" spans="1:9" ht="15.75">
      <c r="A1054" s="92" t="s">
        <v>28</v>
      </c>
      <c r="B1054" s="36" t="s">
        <v>25</v>
      </c>
      <c r="C1054" s="36" t="s">
        <v>29</v>
      </c>
      <c r="D1054" s="93">
        <v>250</v>
      </c>
      <c r="E1054" s="93">
        <f>КВСР!H15</f>
        <v>250</v>
      </c>
      <c r="F1054" s="93">
        <f>КВСР!I15</f>
        <v>250</v>
      </c>
      <c r="G1054" s="93">
        <f>КВСР!J15</f>
        <v>250</v>
      </c>
      <c r="H1054" s="93">
        <f t="shared" si="484"/>
        <v>100</v>
      </c>
      <c r="I1054" s="93">
        <f t="shared" si="485"/>
        <v>100</v>
      </c>
    </row>
    <row r="1055" spans="1:9" ht="15.75">
      <c r="A1055" s="85" t="s">
        <v>0</v>
      </c>
      <c r="B1055" s="87" t="s">
        <v>0</v>
      </c>
      <c r="C1055" s="88" t="s">
        <v>0</v>
      </c>
      <c r="D1055" s="86" t="s">
        <v>0</v>
      </c>
      <c r="E1055" s="86"/>
      <c r="F1055" s="86"/>
      <c r="G1055" s="86"/>
      <c r="H1055" s="86"/>
      <c r="I1055" s="86"/>
    </row>
    <row r="1056" spans="1:9" ht="47.25">
      <c r="A1056" s="85" t="s">
        <v>758</v>
      </c>
      <c r="B1056" s="88" t="s">
        <v>759</v>
      </c>
      <c r="C1056" s="88" t="s">
        <v>0</v>
      </c>
      <c r="D1056" s="86">
        <v>885914.6</v>
      </c>
      <c r="E1056" s="86">
        <f>E1057+E1097+E1102+E1113</f>
        <v>904054.64870000014</v>
      </c>
      <c r="F1056" s="86">
        <f t="shared" ref="F1056:G1056" si="504">F1057+F1097+F1102+F1113</f>
        <v>885631.14870000014</v>
      </c>
      <c r="G1056" s="86">
        <f t="shared" si="504"/>
        <v>883133.7949000001</v>
      </c>
      <c r="H1056" s="86">
        <f t="shared" si="484"/>
        <v>99.686109123836559</v>
      </c>
      <c r="I1056" s="86">
        <f t="shared" si="485"/>
        <v>97.685886154107664</v>
      </c>
    </row>
    <row r="1057" spans="1:9" ht="31.5">
      <c r="A1057" s="85" t="s">
        <v>766</v>
      </c>
      <c r="B1057" s="88" t="s">
        <v>767</v>
      </c>
      <c r="C1057" s="88" t="s">
        <v>0</v>
      </c>
      <c r="D1057" s="86">
        <v>869497</v>
      </c>
      <c r="E1057" s="86">
        <f>E1058+E1066+E1076+E1079+E1089</f>
        <v>869364.54870000004</v>
      </c>
      <c r="F1057" s="86">
        <f t="shared" ref="F1057:G1057" si="505">F1058+F1066+F1076+F1079+F1089</f>
        <v>868664.54870000004</v>
      </c>
      <c r="G1057" s="86">
        <f t="shared" si="505"/>
        <v>866336.89375000005</v>
      </c>
      <c r="H1057" s="86">
        <f t="shared" si="484"/>
        <v>99.636559269324692</v>
      </c>
      <c r="I1057" s="86">
        <f t="shared" si="485"/>
        <v>99.651739312981263</v>
      </c>
    </row>
    <row r="1058" spans="1:9" ht="47.25">
      <c r="A1058" s="92" t="s">
        <v>877</v>
      </c>
      <c r="B1058" s="36" t="s">
        <v>878</v>
      </c>
      <c r="C1058" s="36" t="s">
        <v>0</v>
      </c>
      <c r="D1058" s="93">
        <v>435487.8</v>
      </c>
      <c r="E1058" s="93">
        <f>E1059+E1061+E1064</f>
        <v>435487.8</v>
      </c>
      <c r="F1058" s="93">
        <f t="shared" ref="F1058:G1058" si="506">F1059+F1061+F1064</f>
        <v>434787.8</v>
      </c>
      <c r="G1058" s="93">
        <f t="shared" si="506"/>
        <v>433707.67170999997</v>
      </c>
      <c r="H1058" s="93">
        <f t="shared" si="484"/>
        <v>99.591233488056375</v>
      </c>
      <c r="I1058" s="93">
        <f t="shared" si="485"/>
        <v>99.591233488056375</v>
      </c>
    </row>
    <row r="1059" spans="1:9" ht="31.5">
      <c r="A1059" s="92" t="s">
        <v>64</v>
      </c>
      <c r="B1059" s="36" t="s">
        <v>878</v>
      </c>
      <c r="C1059" s="36" t="s">
        <v>65</v>
      </c>
      <c r="D1059" s="93">
        <v>6618.4</v>
      </c>
      <c r="E1059" s="93">
        <f>E1060</f>
        <v>6618.4</v>
      </c>
      <c r="F1059" s="93">
        <f t="shared" ref="F1059:G1059" si="507">F1060</f>
        <v>6618.4</v>
      </c>
      <c r="G1059" s="93">
        <f t="shared" si="507"/>
        <v>6535.6358899999996</v>
      </c>
      <c r="H1059" s="93">
        <f t="shared" si="484"/>
        <v>98.749484618638945</v>
      </c>
      <c r="I1059" s="93">
        <f t="shared" si="485"/>
        <v>98.749484618638945</v>
      </c>
    </row>
    <row r="1060" spans="1:9" ht="31.5">
      <c r="A1060" s="92" t="s">
        <v>66</v>
      </c>
      <c r="B1060" s="36" t="s">
        <v>878</v>
      </c>
      <c r="C1060" s="36" t="s">
        <v>67</v>
      </c>
      <c r="D1060" s="93">
        <v>6618.4</v>
      </c>
      <c r="E1060" s="93">
        <f>КВСР!H2115</f>
        <v>6618.4</v>
      </c>
      <c r="F1060" s="93">
        <f>КВСР!I2115</f>
        <v>6618.4</v>
      </c>
      <c r="G1060" s="93">
        <f>КВСР!J2115</f>
        <v>6535.6358899999996</v>
      </c>
      <c r="H1060" s="93">
        <f t="shared" si="484"/>
        <v>98.749484618638945</v>
      </c>
      <c r="I1060" s="93">
        <f t="shared" si="485"/>
        <v>98.749484618638945</v>
      </c>
    </row>
    <row r="1061" spans="1:9" ht="15.75">
      <c r="A1061" s="92" t="s">
        <v>68</v>
      </c>
      <c r="B1061" s="36" t="s">
        <v>878</v>
      </c>
      <c r="C1061" s="36" t="s">
        <v>69</v>
      </c>
      <c r="D1061" s="93">
        <v>402174.4</v>
      </c>
      <c r="E1061" s="93">
        <f>E1062+E1063</f>
        <v>402174.39999999997</v>
      </c>
      <c r="F1061" s="93">
        <f t="shared" ref="F1061:G1061" si="508">F1062+F1063</f>
        <v>402174.39999999997</v>
      </c>
      <c r="G1061" s="93">
        <f t="shared" si="508"/>
        <v>401781.62182</v>
      </c>
      <c r="H1061" s="93">
        <f t="shared" si="484"/>
        <v>99.902336354576519</v>
      </c>
      <c r="I1061" s="93">
        <f t="shared" si="485"/>
        <v>99.902336354576533</v>
      </c>
    </row>
    <row r="1062" spans="1:9" ht="31.5">
      <c r="A1062" s="92" t="s">
        <v>80</v>
      </c>
      <c r="B1062" s="36" t="s">
        <v>878</v>
      </c>
      <c r="C1062" s="36" t="s">
        <v>81</v>
      </c>
      <c r="D1062" s="93">
        <v>389925.8</v>
      </c>
      <c r="E1062" s="93">
        <f>КВСР!H2117</f>
        <v>389925.8</v>
      </c>
      <c r="F1062" s="93">
        <f>КВСР!I2117</f>
        <v>389925.8</v>
      </c>
      <c r="G1062" s="93">
        <f>КВСР!J2117</f>
        <v>389579.15583</v>
      </c>
      <c r="H1062" s="93">
        <f t="shared" si="484"/>
        <v>99.911099965685779</v>
      </c>
      <c r="I1062" s="93">
        <f t="shared" si="485"/>
        <v>99.911099965685779</v>
      </c>
    </row>
    <row r="1063" spans="1:9" ht="15.75">
      <c r="A1063" s="92" t="s">
        <v>879</v>
      </c>
      <c r="B1063" s="36" t="s">
        <v>878</v>
      </c>
      <c r="C1063" s="36" t="s">
        <v>880</v>
      </c>
      <c r="D1063" s="93">
        <v>12248.6</v>
      </c>
      <c r="E1063" s="93">
        <f>КВСР!H2118</f>
        <v>12248.6</v>
      </c>
      <c r="F1063" s="93">
        <f>КВСР!I2118</f>
        <v>12248.6</v>
      </c>
      <c r="G1063" s="93">
        <f>КВСР!J2118</f>
        <v>12202.465990000001</v>
      </c>
      <c r="H1063" s="93">
        <f t="shared" si="484"/>
        <v>99.623352791339428</v>
      </c>
      <c r="I1063" s="93">
        <f t="shared" si="485"/>
        <v>99.623352791339428</v>
      </c>
    </row>
    <row r="1064" spans="1:9" ht="15.75">
      <c r="A1064" s="92" t="s">
        <v>26</v>
      </c>
      <c r="B1064" s="36" t="s">
        <v>878</v>
      </c>
      <c r="C1064" s="36" t="s">
        <v>27</v>
      </c>
      <c r="D1064" s="93">
        <v>26695</v>
      </c>
      <c r="E1064" s="93">
        <f>E1065</f>
        <v>26695</v>
      </c>
      <c r="F1064" s="93">
        <f t="shared" ref="F1064:G1064" si="509">F1065</f>
        <v>25995</v>
      </c>
      <c r="G1064" s="93">
        <f t="shared" si="509"/>
        <v>25390.414000000001</v>
      </c>
      <c r="H1064" s="93">
        <f t="shared" si="484"/>
        <v>95.1129949428732</v>
      </c>
      <c r="I1064" s="93">
        <f t="shared" si="485"/>
        <v>95.1129949428732</v>
      </c>
    </row>
    <row r="1065" spans="1:9" ht="31.5">
      <c r="A1065" s="92" t="s">
        <v>911</v>
      </c>
      <c r="B1065" s="36" t="s">
        <v>878</v>
      </c>
      <c r="C1065" s="36" t="s">
        <v>912</v>
      </c>
      <c r="D1065" s="93">
        <v>26695</v>
      </c>
      <c r="E1065" s="93">
        <f>КВСР!H2206</f>
        <v>26695</v>
      </c>
      <c r="F1065" s="93">
        <f>КВСР!I2206</f>
        <v>25995</v>
      </c>
      <c r="G1065" s="93">
        <f>КВСР!J2206</f>
        <v>25390.414000000001</v>
      </c>
      <c r="H1065" s="93">
        <f t="shared" si="484"/>
        <v>95.1129949428732</v>
      </c>
      <c r="I1065" s="93">
        <f t="shared" si="485"/>
        <v>95.1129949428732</v>
      </c>
    </row>
    <row r="1066" spans="1:9" ht="31.5">
      <c r="A1066" s="92" t="s">
        <v>58</v>
      </c>
      <c r="B1066" s="36" t="s">
        <v>768</v>
      </c>
      <c r="C1066" s="36" t="s">
        <v>0</v>
      </c>
      <c r="D1066" s="93">
        <v>99676.5</v>
      </c>
      <c r="E1066" s="93">
        <f>E1067+E1069+E1071+E1073</f>
        <v>99544.004489999992</v>
      </c>
      <c r="F1066" s="93">
        <f t="shared" ref="F1066:G1066" si="510">F1067+F1069+F1071+F1073</f>
        <v>99544.004489999992</v>
      </c>
      <c r="G1066" s="93">
        <f t="shared" si="510"/>
        <v>98870.577769999989</v>
      </c>
      <c r="H1066" s="93">
        <f t="shared" si="484"/>
        <v>99.191462150055415</v>
      </c>
      <c r="I1066" s="93">
        <f t="shared" si="485"/>
        <v>99.323488417559432</v>
      </c>
    </row>
    <row r="1067" spans="1:9" ht="63">
      <c r="A1067" s="92" t="s">
        <v>60</v>
      </c>
      <c r="B1067" s="36" t="s">
        <v>768</v>
      </c>
      <c r="C1067" s="36" t="s">
        <v>61</v>
      </c>
      <c r="D1067" s="93">
        <v>94861.4</v>
      </c>
      <c r="E1067" s="93">
        <f>E1068</f>
        <v>94858.599999999991</v>
      </c>
      <c r="F1067" s="93">
        <f t="shared" ref="F1067:G1067" si="511">F1068</f>
        <v>94858.599999999991</v>
      </c>
      <c r="G1067" s="93">
        <f t="shared" si="511"/>
        <v>94224.627939999991</v>
      </c>
      <c r="H1067" s="93">
        <f t="shared" si="484"/>
        <v>99.328734279696491</v>
      </c>
      <c r="I1067" s="93">
        <f t="shared" si="485"/>
        <v>99.331666227416378</v>
      </c>
    </row>
    <row r="1068" spans="1:9" ht="31.5">
      <c r="A1068" s="92" t="s">
        <v>62</v>
      </c>
      <c r="B1068" s="36" t="s">
        <v>768</v>
      </c>
      <c r="C1068" s="36" t="s">
        <v>63</v>
      </c>
      <c r="D1068" s="93">
        <v>94861.4</v>
      </c>
      <c r="E1068" s="93">
        <f>КВСР!H1806</f>
        <v>94858.599999999991</v>
      </c>
      <c r="F1068" s="93">
        <f>КВСР!I1806</f>
        <v>94858.599999999991</v>
      </c>
      <c r="G1068" s="93">
        <f>КВСР!J1806</f>
        <v>94224.627939999991</v>
      </c>
      <c r="H1068" s="93">
        <f t="shared" si="484"/>
        <v>99.328734279696491</v>
      </c>
      <c r="I1068" s="93">
        <f t="shared" si="485"/>
        <v>99.331666227416378</v>
      </c>
    </row>
    <row r="1069" spans="1:9" ht="31.5">
      <c r="A1069" s="92" t="s">
        <v>64</v>
      </c>
      <c r="B1069" s="36" t="s">
        <v>768</v>
      </c>
      <c r="C1069" s="36" t="s">
        <v>65</v>
      </c>
      <c r="D1069" s="93">
        <v>4735.3</v>
      </c>
      <c r="E1069" s="93">
        <f>E1070</f>
        <v>4602.8044900000004</v>
      </c>
      <c r="F1069" s="93">
        <f t="shared" ref="F1069:G1069" si="512">F1070</f>
        <v>4602.8044900000004</v>
      </c>
      <c r="G1069" s="93">
        <f t="shared" si="512"/>
        <v>4602.8044900000004</v>
      </c>
      <c r="H1069" s="93">
        <f t="shared" si="484"/>
        <v>97.201961649737086</v>
      </c>
      <c r="I1069" s="93">
        <f t="shared" si="485"/>
        <v>100</v>
      </c>
    </row>
    <row r="1070" spans="1:9" ht="31.5">
      <c r="A1070" s="92" t="s">
        <v>66</v>
      </c>
      <c r="B1070" s="36" t="s">
        <v>768</v>
      </c>
      <c r="C1070" s="36" t="s">
        <v>67</v>
      </c>
      <c r="D1070" s="93">
        <v>4735.3</v>
      </c>
      <c r="E1070" s="93">
        <f>КВСР!H1808</f>
        <v>4602.8044900000004</v>
      </c>
      <c r="F1070" s="93">
        <f>КВСР!I1808</f>
        <v>4602.8044900000004</v>
      </c>
      <c r="G1070" s="93">
        <f>КВСР!J1808</f>
        <v>4602.8044900000004</v>
      </c>
      <c r="H1070" s="93">
        <f t="shared" si="484"/>
        <v>97.201961649737086</v>
      </c>
      <c r="I1070" s="93">
        <f t="shared" si="485"/>
        <v>100</v>
      </c>
    </row>
    <row r="1071" spans="1:9" ht="15.75">
      <c r="A1071" s="92" t="s">
        <v>68</v>
      </c>
      <c r="B1071" s="36" t="s">
        <v>768</v>
      </c>
      <c r="C1071" s="36" t="s">
        <v>69</v>
      </c>
      <c r="D1071" s="93">
        <v>30</v>
      </c>
      <c r="E1071" s="93">
        <f>E1072</f>
        <v>30</v>
      </c>
      <c r="F1071" s="93">
        <f t="shared" ref="F1071:G1071" si="513">F1072</f>
        <v>30</v>
      </c>
      <c r="G1071" s="93">
        <f t="shared" si="513"/>
        <v>0</v>
      </c>
      <c r="H1071" s="93">
        <f t="shared" si="484"/>
        <v>0</v>
      </c>
      <c r="I1071" s="93">
        <f t="shared" si="485"/>
        <v>0</v>
      </c>
    </row>
    <row r="1072" spans="1:9" ht="15.75">
      <c r="A1072" s="92" t="s">
        <v>70</v>
      </c>
      <c r="B1072" s="36" t="s">
        <v>768</v>
      </c>
      <c r="C1072" s="36" t="s">
        <v>71</v>
      </c>
      <c r="D1072" s="93">
        <v>30</v>
      </c>
      <c r="E1072" s="93">
        <f>КВСР!H1810</f>
        <v>30</v>
      </c>
      <c r="F1072" s="93">
        <f>КВСР!I1810</f>
        <v>30</v>
      </c>
      <c r="G1072" s="93">
        <f>КВСР!J1810</f>
        <v>0</v>
      </c>
      <c r="H1072" s="93">
        <f t="shared" si="484"/>
        <v>0</v>
      </c>
      <c r="I1072" s="93">
        <f t="shared" si="485"/>
        <v>0</v>
      </c>
    </row>
    <row r="1073" spans="1:9" ht="15.75">
      <c r="A1073" s="92" t="s">
        <v>72</v>
      </c>
      <c r="B1073" s="36" t="s">
        <v>768</v>
      </c>
      <c r="C1073" s="36" t="s">
        <v>73</v>
      </c>
      <c r="D1073" s="93">
        <v>49.8</v>
      </c>
      <c r="E1073" s="93">
        <f>E1074+E1075</f>
        <v>52.599999999999994</v>
      </c>
      <c r="F1073" s="93">
        <f t="shared" ref="F1073:G1073" si="514">F1074+F1075</f>
        <v>52.599999999999994</v>
      </c>
      <c r="G1073" s="93">
        <f t="shared" si="514"/>
        <v>43.145339999999997</v>
      </c>
      <c r="H1073" s="93">
        <f t="shared" si="484"/>
        <v>86.637228915662647</v>
      </c>
      <c r="I1073" s="93">
        <f t="shared" si="485"/>
        <v>82.025361216730047</v>
      </c>
    </row>
    <row r="1074" spans="1:9" ht="15.75">
      <c r="A1074" s="92" t="s">
        <v>86</v>
      </c>
      <c r="B1074" s="36" t="s">
        <v>768</v>
      </c>
      <c r="C1074" s="36" t="s">
        <v>87</v>
      </c>
      <c r="D1074" s="93">
        <v>5</v>
      </c>
      <c r="E1074" s="93">
        <f>КВСР!H1812</f>
        <v>7.8</v>
      </c>
      <c r="F1074" s="93">
        <f>КВСР!I1812</f>
        <v>7.8</v>
      </c>
      <c r="G1074" s="93">
        <f>КВСР!J1812</f>
        <v>7.8</v>
      </c>
      <c r="H1074" s="93">
        <f t="shared" si="484"/>
        <v>156</v>
      </c>
      <c r="I1074" s="93">
        <f t="shared" si="485"/>
        <v>100</v>
      </c>
    </row>
    <row r="1075" spans="1:9" ht="15.75">
      <c r="A1075" s="92" t="s">
        <v>74</v>
      </c>
      <c r="B1075" s="36" t="s">
        <v>768</v>
      </c>
      <c r="C1075" s="36" t="s">
        <v>75</v>
      </c>
      <c r="D1075" s="93">
        <v>44.8</v>
      </c>
      <c r="E1075" s="93">
        <f>КВСР!H1813</f>
        <v>44.8</v>
      </c>
      <c r="F1075" s="93">
        <f>КВСР!I1813</f>
        <v>44.8</v>
      </c>
      <c r="G1075" s="93">
        <f>КВСР!J1813</f>
        <v>35.34534</v>
      </c>
      <c r="H1075" s="93">
        <f t="shared" si="484"/>
        <v>78.895848214285721</v>
      </c>
      <c r="I1075" s="93">
        <f t="shared" si="485"/>
        <v>78.895848214285721</v>
      </c>
    </row>
    <row r="1076" spans="1:9" ht="15.75">
      <c r="A1076" s="92" t="s">
        <v>638</v>
      </c>
      <c r="B1076" s="36" t="s">
        <v>769</v>
      </c>
      <c r="C1076" s="36" t="s">
        <v>0</v>
      </c>
      <c r="D1076" s="93">
        <v>7623.5</v>
      </c>
      <c r="E1076" s="93">
        <f>E1077</f>
        <v>7623.5</v>
      </c>
      <c r="F1076" s="93">
        <f t="shared" ref="F1076:G1077" si="515">F1077</f>
        <v>7623.5</v>
      </c>
      <c r="G1076" s="93">
        <f t="shared" si="515"/>
        <v>7623.5</v>
      </c>
      <c r="H1076" s="93">
        <f t="shared" ref="H1076:H1139" si="516">G1076/D1076*100</f>
        <v>100</v>
      </c>
      <c r="I1076" s="93">
        <f t="shared" ref="I1076:I1139" si="517">G1076/E1076*100</f>
        <v>100</v>
      </c>
    </row>
    <row r="1077" spans="1:9" ht="31.5">
      <c r="A1077" s="92" t="s">
        <v>64</v>
      </c>
      <c r="B1077" s="36" t="s">
        <v>769</v>
      </c>
      <c r="C1077" s="36" t="s">
        <v>65</v>
      </c>
      <c r="D1077" s="93">
        <v>7623.5</v>
      </c>
      <c r="E1077" s="93">
        <f>E1078</f>
        <v>7623.5</v>
      </c>
      <c r="F1077" s="93">
        <f t="shared" si="515"/>
        <v>7623.5</v>
      </c>
      <c r="G1077" s="93">
        <f t="shared" si="515"/>
        <v>7623.5</v>
      </c>
      <c r="H1077" s="93">
        <f t="shared" si="516"/>
        <v>100</v>
      </c>
      <c r="I1077" s="93">
        <f t="shared" si="517"/>
        <v>100</v>
      </c>
    </row>
    <row r="1078" spans="1:9" ht="31.5">
      <c r="A1078" s="92" t="s">
        <v>66</v>
      </c>
      <c r="B1078" s="36" t="s">
        <v>769</v>
      </c>
      <c r="C1078" s="36" t="s">
        <v>67</v>
      </c>
      <c r="D1078" s="93">
        <v>7623.5</v>
      </c>
      <c r="E1078" s="93">
        <f>КВСР!H1816</f>
        <v>7623.5</v>
      </c>
      <c r="F1078" s="93">
        <f>КВСР!I1816</f>
        <v>7623.5</v>
      </c>
      <c r="G1078" s="93">
        <f>КВСР!J1816</f>
        <v>7623.5</v>
      </c>
      <c r="H1078" s="93">
        <f t="shared" si="516"/>
        <v>100</v>
      </c>
      <c r="I1078" s="93">
        <f t="shared" si="517"/>
        <v>100</v>
      </c>
    </row>
    <row r="1079" spans="1:9" ht="31.5">
      <c r="A1079" s="92" t="s">
        <v>76</v>
      </c>
      <c r="B1079" s="36" t="s">
        <v>770</v>
      </c>
      <c r="C1079" s="36" t="s">
        <v>0</v>
      </c>
      <c r="D1079" s="93">
        <v>261693.3</v>
      </c>
      <c r="E1079" s="93">
        <f>E1080+E1082+E1086+E1084</f>
        <v>261693.35021000003</v>
      </c>
      <c r="F1079" s="93">
        <f t="shared" ref="F1079:G1079" si="518">F1080+F1082+F1086+F1084</f>
        <v>261693.35021000003</v>
      </c>
      <c r="G1079" s="93">
        <f t="shared" si="518"/>
        <v>261429.46002</v>
      </c>
      <c r="H1079" s="93">
        <f t="shared" si="516"/>
        <v>99.899179696232196</v>
      </c>
      <c r="I1079" s="93">
        <f t="shared" si="517"/>
        <v>99.899160528997683</v>
      </c>
    </row>
    <row r="1080" spans="1:9" ht="63">
      <c r="A1080" s="92" t="s">
        <v>60</v>
      </c>
      <c r="B1080" s="36" t="s">
        <v>770</v>
      </c>
      <c r="C1080" s="36" t="s">
        <v>61</v>
      </c>
      <c r="D1080" s="93">
        <v>238353</v>
      </c>
      <c r="E1080" s="93">
        <f>E1081</f>
        <v>238025.74900000001</v>
      </c>
      <c r="F1080" s="93">
        <f t="shared" ref="F1080:G1080" si="519">F1081</f>
        <v>238025.74900000001</v>
      </c>
      <c r="G1080" s="93">
        <f t="shared" si="519"/>
        <v>237773.52838999999</v>
      </c>
      <c r="H1080" s="93">
        <f t="shared" si="516"/>
        <v>99.756885119969112</v>
      </c>
      <c r="I1080" s="93">
        <f t="shared" si="517"/>
        <v>99.894036417883498</v>
      </c>
    </row>
    <row r="1081" spans="1:9" ht="15.75">
      <c r="A1081" s="92" t="s">
        <v>78</v>
      </c>
      <c r="B1081" s="36" t="s">
        <v>770</v>
      </c>
      <c r="C1081" s="36" t="s">
        <v>79</v>
      </c>
      <c r="D1081" s="93">
        <v>238353</v>
      </c>
      <c r="E1081" s="93">
        <f>КВСР!H1819</f>
        <v>238025.74900000001</v>
      </c>
      <c r="F1081" s="93">
        <f>КВСР!I1819</f>
        <v>238025.74900000001</v>
      </c>
      <c r="G1081" s="93">
        <f>КВСР!J1819</f>
        <v>237773.52838999999</v>
      </c>
      <c r="H1081" s="93">
        <f t="shared" si="516"/>
        <v>99.756885119969112</v>
      </c>
      <c r="I1081" s="93">
        <f t="shared" si="517"/>
        <v>99.894036417883498</v>
      </c>
    </row>
    <row r="1082" spans="1:9" ht="31.5">
      <c r="A1082" s="92" t="s">
        <v>64</v>
      </c>
      <c r="B1082" s="36" t="s">
        <v>770</v>
      </c>
      <c r="C1082" s="36" t="s">
        <v>65</v>
      </c>
      <c r="D1082" s="93">
        <v>22267.3</v>
      </c>
      <c r="E1082" s="93">
        <f>E1083</f>
        <v>22267.34921</v>
      </c>
      <c r="F1082" s="93">
        <f t="shared" ref="F1082:G1082" si="520">F1083</f>
        <v>22267.34921</v>
      </c>
      <c r="G1082" s="93">
        <f t="shared" si="520"/>
        <v>22266.815500000001</v>
      </c>
      <c r="H1082" s="93">
        <f t="shared" si="516"/>
        <v>99.997824163683973</v>
      </c>
      <c r="I1082" s="93">
        <f t="shared" si="517"/>
        <v>99.997603172272704</v>
      </c>
    </row>
    <row r="1083" spans="1:9" ht="31.5">
      <c r="A1083" s="92" t="s">
        <v>66</v>
      </c>
      <c r="B1083" s="36" t="s">
        <v>770</v>
      </c>
      <c r="C1083" s="36" t="s">
        <v>67</v>
      </c>
      <c r="D1083" s="93">
        <v>22267.3</v>
      </c>
      <c r="E1083" s="93">
        <f>КВСР!H1821</f>
        <v>22267.34921</v>
      </c>
      <c r="F1083" s="93">
        <f>КВСР!I1821</f>
        <v>22267.34921</v>
      </c>
      <c r="G1083" s="93">
        <f>КВСР!J1821</f>
        <v>22266.815500000001</v>
      </c>
      <c r="H1083" s="93">
        <f t="shared" si="516"/>
        <v>99.997824163683973</v>
      </c>
      <c r="I1083" s="93">
        <f t="shared" si="517"/>
        <v>99.997603172272704</v>
      </c>
    </row>
    <row r="1084" spans="1:9" ht="15.75">
      <c r="A1084" s="94" t="s">
        <v>68</v>
      </c>
      <c r="B1084" s="95" t="s">
        <v>770</v>
      </c>
      <c r="C1084" s="95">
        <v>300</v>
      </c>
      <c r="D1084" s="93"/>
      <c r="E1084" s="93">
        <f>E1085</f>
        <v>327.25200000000001</v>
      </c>
      <c r="F1084" s="93">
        <f t="shared" ref="F1084:G1084" si="521">F1085</f>
        <v>327.25200000000001</v>
      </c>
      <c r="G1084" s="93">
        <f t="shared" si="521"/>
        <v>327.22946000000002</v>
      </c>
      <c r="H1084" s="93">
        <v>0</v>
      </c>
      <c r="I1084" s="93">
        <f t="shared" si="517"/>
        <v>99.99311234155941</v>
      </c>
    </row>
    <row r="1085" spans="1:9" ht="31.5">
      <c r="A1085" s="94" t="s">
        <v>80</v>
      </c>
      <c r="B1085" s="95" t="s">
        <v>770</v>
      </c>
      <c r="C1085" s="95">
        <v>320</v>
      </c>
      <c r="D1085" s="93"/>
      <c r="E1085" s="93">
        <f>КВСР!H1823</f>
        <v>327.25200000000001</v>
      </c>
      <c r="F1085" s="93">
        <f>КВСР!I1823</f>
        <v>327.25200000000001</v>
      </c>
      <c r="G1085" s="93">
        <f>КВСР!J1823</f>
        <v>327.22946000000002</v>
      </c>
      <c r="H1085" s="93">
        <v>0</v>
      </c>
      <c r="I1085" s="93">
        <f t="shared" si="517"/>
        <v>99.99311234155941</v>
      </c>
    </row>
    <row r="1086" spans="1:9" ht="15.75">
      <c r="A1086" s="92" t="s">
        <v>72</v>
      </c>
      <c r="B1086" s="36" t="s">
        <v>770</v>
      </c>
      <c r="C1086" s="36" t="s">
        <v>73</v>
      </c>
      <c r="D1086" s="93">
        <v>1073</v>
      </c>
      <c r="E1086" s="93">
        <f>E1087+E1088</f>
        <v>1073</v>
      </c>
      <c r="F1086" s="93">
        <f t="shared" ref="F1086:G1086" si="522">F1087+F1088</f>
        <v>1073</v>
      </c>
      <c r="G1086" s="93">
        <f t="shared" si="522"/>
        <v>1061.8866699999999</v>
      </c>
      <c r="H1086" s="93">
        <f t="shared" si="516"/>
        <v>98.964274930102505</v>
      </c>
      <c r="I1086" s="93">
        <f t="shared" si="517"/>
        <v>98.964274930102505</v>
      </c>
    </row>
    <row r="1087" spans="1:9" ht="15.75">
      <c r="A1087" s="92" t="s">
        <v>86</v>
      </c>
      <c r="B1087" s="36" t="s">
        <v>770</v>
      </c>
      <c r="C1087" s="36" t="s">
        <v>87</v>
      </c>
      <c r="D1087" s="93">
        <v>0.3</v>
      </c>
      <c r="E1087" s="93">
        <f>КВСР!H1825</f>
        <v>0.3</v>
      </c>
      <c r="F1087" s="93">
        <f>КВСР!I1825</f>
        <v>0.3</v>
      </c>
      <c r="G1087" s="93">
        <f>КВСР!J1825</f>
        <v>0</v>
      </c>
      <c r="H1087" s="93">
        <f t="shared" si="516"/>
        <v>0</v>
      </c>
      <c r="I1087" s="93">
        <f t="shared" si="517"/>
        <v>0</v>
      </c>
    </row>
    <row r="1088" spans="1:9" ht="15.75">
      <c r="A1088" s="92" t="s">
        <v>74</v>
      </c>
      <c r="B1088" s="36" t="s">
        <v>770</v>
      </c>
      <c r="C1088" s="36" t="s">
        <v>75</v>
      </c>
      <c r="D1088" s="93">
        <v>1072.7</v>
      </c>
      <c r="E1088" s="93">
        <f>КВСР!H1826</f>
        <v>1072.7</v>
      </c>
      <c r="F1088" s="93">
        <f>КВСР!I1826</f>
        <v>1072.7</v>
      </c>
      <c r="G1088" s="93">
        <f>КВСР!J1826</f>
        <v>1061.8866699999999</v>
      </c>
      <c r="H1088" s="93">
        <f t="shared" si="516"/>
        <v>98.991952083527536</v>
      </c>
      <c r="I1088" s="93">
        <f t="shared" si="517"/>
        <v>98.991952083527536</v>
      </c>
    </row>
    <row r="1089" spans="1:9" ht="31.5">
      <c r="A1089" s="92" t="s">
        <v>771</v>
      </c>
      <c r="B1089" s="36" t="s">
        <v>772</v>
      </c>
      <c r="C1089" s="36" t="s">
        <v>0</v>
      </c>
      <c r="D1089" s="93">
        <v>65015.9</v>
      </c>
      <c r="E1089" s="93">
        <f>E1090+E1092+E1094</f>
        <v>65015.894</v>
      </c>
      <c r="F1089" s="93">
        <f t="shared" ref="F1089:G1089" si="523">F1090+F1092+F1094</f>
        <v>65015.894</v>
      </c>
      <c r="G1089" s="93">
        <f t="shared" si="523"/>
        <v>64705.684249999998</v>
      </c>
      <c r="H1089" s="93">
        <f t="shared" si="516"/>
        <v>99.522861715365011</v>
      </c>
      <c r="I1089" s="93">
        <f t="shared" si="517"/>
        <v>99.522870899844889</v>
      </c>
    </row>
    <row r="1090" spans="1:9" ht="31.5">
      <c r="A1090" s="92" t="s">
        <v>64</v>
      </c>
      <c r="B1090" s="36" t="s">
        <v>772</v>
      </c>
      <c r="C1090" s="36" t="s">
        <v>65</v>
      </c>
      <c r="D1090" s="93">
        <v>33414.1</v>
      </c>
      <c r="E1090" s="93">
        <f>E1091</f>
        <v>33414.103999999999</v>
      </c>
      <c r="F1090" s="93">
        <f t="shared" ref="F1090:G1090" si="524">F1091</f>
        <v>33414.103999999999</v>
      </c>
      <c r="G1090" s="93">
        <f t="shared" si="524"/>
        <v>33373.40754</v>
      </c>
      <c r="H1090" s="93">
        <f t="shared" si="516"/>
        <v>99.878217698516508</v>
      </c>
      <c r="I1090" s="93">
        <f t="shared" si="517"/>
        <v>99.878205742102196</v>
      </c>
    </row>
    <row r="1091" spans="1:9" ht="31.5">
      <c r="A1091" s="92" t="s">
        <v>66</v>
      </c>
      <c r="B1091" s="36" t="s">
        <v>772</v>
      </c>
      <c r="C1091" s="36" t="s">
        <v>67</v>
      </c>
      <c r="D1091" s="93">
        <v>33414.1</v>
      </c>
      <c r="E1091" s="93">
        <f>КВСР!H1829</f>
        <v>33414.103999999999</v>
      </c>
      <c r="F1091" s="93">
        <f>КВСР!I1829</f>
        <v>33414.103999999999</v>
      </c>
      <c r="G1091" s="93">
        <f>КВСР!J1829</f>
        <v>33373.40754</v>
      </c>
      <c r="H1091" s="93">
        <f t="shared" si="516"/>
        <v>99.878217698516508</v>
      </c>
      <c r="I1091" s="93">
        <f t="shared" si="517"/>
        <v>99.878205742102196</v>
      </c>
    </row>
    <row r="1092" spans="1:9" ht="15.75">
      <c r="A1092" s="92" t="s">
        <v>68</v>
      </c>
      <c r="B1092" s="36" t="s">
        <v>772</v>
      </c>
      <c r="C1092" s="36" t="s">
        <v>69</v>
      </c>
      <c r="D1092" s="93">
        <v>31030.799999999999</v>
      </c>
      <c r="E1092" s="93">
        <f>E1093</f>
        <v>31030.76</v>
      </c>
      <c r="F1092" s="93">
        <f t="shared" ref="F1092:G1092" si="525">F1093</f>
        <v>31030.76</v>
      </c>
      <c r="G1092" s="93">
        <f t="shared" si="525"/>
        <v>30761.308710000001</v>
      </c>
      <c r="H1092" s="93">
        <f t="shared" si="516"/>
        <v>99.131536118952795</v>
      </c>
      <c r="I1092" s="93">
        <f t="shared" si="517"/>
        <v>99.13166390381673</v>
      </c>
    </row>
    <row r="1093" spans="1:9" ht="31.5">
      <c r="A1093" s="92" t="s">
        <v>80</v>
      </c>
      <c r="B1093" s="36" t="s">
        <v>772</v>
      </c>
      <c r="C1093" s="36" t="s">
        <v>81</v>
      </c>
      <c r="D1093" s="93">
        <v>31030.799999999999</v>
      </c>
      <c r="E1093" s="93">
        <f>КВСР!H1831</f>
        <v>31030.76</v>
      </c>
      <c r="F1093" s="93">
        <f>КВСР!I1831</f>
        <v>31030.76</v>
      </c>
      <c r="G1093" s="93">
        <f>КВСР!J1831</f>
        <v>30761.308710000001</v>
      </c>
      <c r="H1093" s="93">
        <f t="shared" si="516"/>
        <v>99.131536118952795</v>
      </c>
      <c r="I1093" s="93">
        <f t="shared" si="517"/>
        <v>99.13166390381673</v>
      </c>
    </row>
    <row r="1094" spans="1:9" ht="15.75">
      <c r="A1094" s="92" t="s">
        <v>72</v>
      </c>
      <c r="B1094" s="36" t="s">
        <v>772</v>
      </c>
      <c r="C1094" s="36" t="s">
        <v>73</v>
      </c>
      <c r="D1094" s="93">
        <v>571</v>
      </c>
      <c r="E1094" s="93">
        <f>E1095</f>
        <v>571.03</v>
      </c>
      <c r="F1094" s="93">
        <f t="shared" ref="F1094:G1094" si="526">F1095</f>
        <v>571.03</v>
      </c>
      <c r="G1094" s="93">
        <f t="shared" si="526"/>
        <v>570.96799999999996</v>
      </c>
      <c r="H1094" s="93">
        <f t="shared" si="516"/>
        <v>99.994395796847627</v>
      </c>
      <c r="I1094" s="93">
        <f t="shared" si="517"/>
        <v>99.989142426842719</v>
      </c>
    </row>
    <row r="1095" spans="1:9" ht="47.25">
      <c r="A1095" s="92" t="s">
        <v>222</v>
      </c>
      <c r="B1095" s="36" t="s">
        <v>772</v>
      </c>
      <c r="C1095" s="36" t="s">
        <v>223</v>
      </c>
      <c r="D1095" s="93">
        <v>571</v>
      </c>
      <c r="E1095" s="93">
        <f>КВСР!H1833</f>
        <v>571.03</v>
      </c>
      <c r="F1095" s="93">
        <f>КВСР!I1833</f>
        <v>571.03</v>
      </c>
      <c r="G1095" s="93">
        <f>КВСР!J1833</f>
        <v>570.96799999999996</v>
      </c>
      <c r="H1095" s="93">
        <f t="shared" si="516"/>
        <v>99.994395796847627</v>
      </c>
      <c r="I1095" s="93">
        <f t="shared" si="517"/>
        <v>99.989142426842719</v>
      </c>
    </row>
    <row r="1096" spans="1:9" ht="15.75">
      <c r="A1096" s="85" t="s">
        <v>0</v>
      </c>
      <c r="B1096" s="87" t="s">
        <v>0</v>
      </c>
      <c r="C1096" s="88" t="s">
        <v>0</v>
      </c>
      <c r="D1096" s="86" t="s">
        <v>0</v>
      </c>
      <c r="E1096" s="86"/>
      <c r="F1096" s="86"/>
      <c r="G1096" s="86"/>
      <c r="H1096" s="86"/>
      <c r="I1096" s="86"/>
    </row>
    <row r="1097" spans="1:9" ht="31.5">
      <c r="A1097" s="85" t="s">
        <v>760</v>
      </c>
      <c r="B1097" s="88" t="s">
        <v>761</v>
      </c>
      <c r="C1097" s="88" t="s">
        <v>0</v>
      </c>
      <c r="D1097" s="86">
        <v>9848.7999999999993</v>
      </c>
      <c r="E1097" s="86">
        <f>E1098</f>
        <v>9848.7999999999993</v>
      </c>
      <c r="F1097" s="86">
        <f t="shared" ref="F1097:G1099" si="527">F1098</f>
        <v>9848.7999999999993</v>
      </c>
      <c r="G1097" s="86">
        <f t="shared" si="527"/>
        <v>9815.6356099999994</v>
      </c>
      <c r="H1097" s="86">
        <f t="shared" si="516"/>
        <v>99.663264661684664</v>
      </c>
      <c r="I1097" s="86">
        <f t="shared" si="517"/>
        <v>99.663264661684664</v>
      </c>
    </row>
    <row r="1098" spans="1:9" ht="31.5">
      <c r="A1098" s="92" t="s">
        <v>762</v>
      </c>
      <c r="B1098" s="36" t="s">
        <v>763</v>
      </c>
      <c r="C1098" s="36" t="s">
        <v>0</v>
      </c>
      <c r="D1098" s="93">
        <v>9848.7999999999993</v>
      </c>
      <c r="E1098" s="93">
        <f>E1099</f>
        <v>9848.7999999999993</v>
      </c>
      <c r="F1098" s="93">
        <f t="shared" si="527"/>
        <v>9848.7999999999993</v>
      </c>
      <c r="G1098" s="93">
        <f t="shared" si="527"/>
        <v>9815.6356099999994</v>
      </c>
      <c r="H1098" s="93">
        <f t="shared" si="516"/>
        <v>99.663264661684664</v>
      </c>
      <c r="I1098" s="93">
        <f t="shared" si="517"/>
        <v>99.663264661684664</v>
      </c>
    </row>
    <row r="1099" spans="1:9" ht="15.75">
      <c r="A1099" s="92" t="s">
        <v>26</v>
      </c>
      <c r="B1099" s="36" t="s">
        <v>763</v>
      </c>
      <c r="C1099" s="36" t="s">
        <v>27</v>
      </c>
      <c r="D1099" s="93">
        <v>9848.7999999999993</v>
      </c>
      <c r="E1099" s="93">
        <f>E1100</f>
        <v>9848.7999999999993</v>
      </c>
      <c r="F1099" s="93">
        <f t="shared" si="527"/>
        <v>9848.7999999999993</v>
      </c>
      <c r="G1099" s="93">
        <f t="shared" si="527"/>
        <v>9815.6356099999994</v>
      </c>
      <c r="H1099" s="93">
        <f t="shared" si="516"/>
        <v>99.663264661684664</v>
      </c>
      <c r="I1099" s="93">
        <f t="shared" si="517"/>
        <v>99.663264661684664</v>
      </c>
    </row>
    <row r="1100" spans="1:9" ht="15.75">
      <c r="A1100" s="92" t="s">
        <v>28</v>
      </c>
      <c r="B1100" s="36" t="s">
        <v>763</v>
      </c>
      <c r="C1100" s="36" t="s">
        <v>29</v>
      </c>
      <c r="D1100" s="93">
        <v>9848.7999999999993</v>
      </c>
      <c r="E1100" s="93">
        <f>КВСР!H1782</f>
        <v>9848.7999999999993</v>
      </c>
      <c r="F1100" s="93">
        <f>КВСР!I1782</f>
        <v>9848.7999999999993</v>
      </c>
      <c r="G1100" s="93">
        <f>КВСР!J1782</f>
        <v>9815.6356099999994</v>
      </c>
      <c r="H1100" s="93">
        <f t="shared" si="516"/>
        <v>99.663264661684664</v>
      </c>
      <c r="I1100" s="93">
        <f t="shared" si="517"/>
        <v>99.663264661684664</v>
      </c>
    </row>
    <row r="1101" spans="1:9" ht="15.75">
      <c r="A1101" s="85" t="s">
        <v>0</v>
      </c>
      <c r="B1101" s="87" t="s">
        <v>0</v>
      </c>
      <c r="C1101" s="88" t="s">
        <v>0</v>
      </c>
      <c r="D1101" s="86" t="s">
        <v>0</v>
      </c>
      <c r="E1101" s="86"/>
      <c r="F1101" s="86"/>
      <c r="G1101" s="86"/>
      <c r="H1101" s="86"/>
      <c r="I1101" s="86"/>
    </row>
    <row r="1102" spans="1:9" ht="31.5">
      <c r="A1102" s="85" t="s">
        <v>773</v>
      </c>
      <c r="B1102" s="88" t="s">
        <v>774</v>
      </c>
      <c r="C1102" s="88" t="s">
        <v>0</v>
      </c>
      <c r="D1102" s="86">
        <v>6451.5</v>
      </c>
      <c r="E1102" s="86">
        <f>E1109+E1106+E1103</f>
        <v>22500</v>
      </c>
      <c r="F1102" s="86">
        <f t="shared" ref="F1102:G1102" si="528">F1109+F1106+F1103</f>
        <v>4776.5</v>
      </c>
      <c r="G1102" s="86">
        <f t="shared" si="528"/>
        <v>4776.4655400000001</v>
      </c>
      <c r="H1102" s="86">
        <f t="shared" si="516"/>
        <v>74.036511508951406</v>
      </c>
      <c r="I1102" s="86">
        <f t="shared" si="517"/>
        <v>21.228735733333334</v>
      </c>
    </row>
    <row r="1103" spans="1:9" ht="31.5">
      <c r="A1103" s="94" t="s">
        <v>1220</v>
      </c>
      <c r="B1103" s="95" t="s">
        <v>1219</v>
      </c>
      <c r="C1103" s="96"/>
      <c r="D1103" s="86"/>
      <c r="E1103" s="93">
        <f>E1104</f>
        <v>16048.5</v>
      </c>
      <c r="F1103" s="93">
        <f t="shared" ref="F1103:G1104" si="529">F1104</f>
        <v>3325.5</v>
      </c>
      <c r="G1103" s="93">
        <f t="shared" si="529"/>
        <v>3325.4787299999998</v>
      </c>
      <c r="H1103" s="93">
        <v>0</v>
      </c>
      <c r="I1103" s="93">
        <f t="shared" si="517"/>
        <v>20.721430227124031</v>
      </c>
    </row>
    <row r="1104" spans="1:9" ht="15.75">
      <c r="A1104" s="94" t="s">
        <v>72</v>
      </c>
      <c r="B1104" s="95" t="s">
        <v>1219</v>
      </c>
      <c r="C1104" s="95" t="s">
        <v>73</v>
      </c>
      <c r="D1104" s="86"/>
      <c r="E1104" s="93">
        <f>E1105</f>
        <v>16048.5</v>
      </c>
      <c r="F1104" s="93">
        <f t="shared" si="529"/>
        <v>3325.5</v>
      </c>
      <c r="G1104" s="93">
        <f t="shared" si="529"/>
        <v>3325.4787299999998</v>
      </c>
      <c r="H1104" s="93">
        <v>0</v>
      </c>
      <c r="I1104" s="93">
        <f t="shared" si="517"/>
        <v>20.721430227124031</v>
      </c>
    </row>
    <row r="1105" spans="1:9" ht="47.25">
      <c r="A1105" s="94" t="s">
        <v>222</v>
      </c>
      <c r="B1105" s="95" t="s">
        <v>1219</v>
      </c>
      <c r="C1105" s="95" t="s">
        <v>223</v>
      </c>
      <c r="D1105" s="86"/>
      <c r="E1105" s="93">
        <f>КВСР!H1837</f>
        <v>16048.5</v>
      </c>
      <c r="F1105" s="93">
        <f>КВСР!I1837</f>
        <v>3325.5</v>
      </c>
      <c r="G1105" s="93">
        <f>КВСР!J1837</f>
        <v>3325.4787299999998</v>
      </c>
      <c r="H1105" s="93">
        <v>0</v>
      </c>
      <c r="I1105" s="93">
        <f t="shared" si="517"/>
        <v>20.721430227124031</v>
      </c>
    </row>
    <row r="1106" spans="1:9" ht="72" customHeight="1">
      <c r="A1106" s="94" t="s">
        <v>1218</v>
      </c>
      <c r="B1106" s="95" t="s">
        <v>1217</v>
      </c>
      <c r="C1106" s="95"/>
      <c r="D1106" s="86"/>
      <c r="E1106" s="93">
        <f>E1107</f>
        <v>112.4</v>
      </c>
      <c r="F1106" s="93">
        <f t="shared" ref="F1106:G1107" si="530">F1107</f>
        <v>112.4</v>
      </c>
      <c r="G1106" s="93">
        <f t="shared" si="530"/>
        <v>112.4</v>
      </c>
      <c r="H1106" s="93">
        <v>0</v>
      </c>
      <c r="I1106" s="93">
        <f t="shared" si="517"/>
        <v>100</v>
      </c>
    </row>
    <row r="1107" spans="1:9" ht="15.75">
      <c r="A1107" s="94" t="s">
        <v>72</v>
      </c>
      <c r="B1107" s="95" t="s">
        <v>1217</v>
      </c>
      <c r="C1107" s="95">
        <v>800</v>
      </c>
      <c r="D1107" s="86"/>
      <c r="E1107" s="93">
        <f>E1108</f>
        <v>112.4</v>
      </c>
      <c r="F1107" s="93">
        <f t="shared" si="530"/>
        <v>112.4</v>
      </c>
      <c r="G1107" s="93">
        <f t="shared" si="530"/>
        <v>112.4</v>
      </c>
      <c r="H1107" s="93">
        <v>0</v>
      </c>
      <c r="I1107" s="93">
        <f t="shared" si="517"/>
        <v>100</v>
      </c>
    </row>
    <row r="1108" spans="1:9" ht="15.75">
      <c r="A1108" s="94" t="s">
        <v>74</v>
      </c>
      <c r="B1108" s="95" t="s">
        <v>1217</v>
      </c>
      <c r="C1108" s="95">
        <v>850</v>
      </c>
      <c r="D1108" s="86"/>
      <c r="E1108" s="93">
        <f>КВСР!H1843</f>
        <v>112.4</v>
      </c>
      <c r="F1108" s="93">
        <f>КВСР!I1843</f>
        <v>112.4</v>
      </c>
      <c r="G1108" s="93">
        <f>КВСР!J1843</f>
        <v>112.4</v>
      </c>
      <c r="H1108" s="93">
        <v>0</v>
      </c>
      <c r="I1108" s="93">
        <f t="shared" si="517"/>
        <v>100</v>
      </c>
    </row>
    <row r="1109" spans="1:9" ht="31.5">
      <c r="A1109" s="92" t="s">
        <v>775</v>
      </c>
      <c r="B1109" s="36" t="s">
        <v>776</v>
      </c>
      <c r="C1109" s="36" t="s">
        <v>0</v>
      </c>
      <c r="D1109" s="93">
        <v>6451.5</v>
      </c>
      <c r="E1109" s="93">
        <f>E1110</f>
        <v>6339.1</v>
      </c>
      <c r="F1109" s="93">
        <f t="shared" ref="F1109:G1110" si="531">F1110</f>
        <v>1338.6</v>
      </c>
      <c r="G1109" s="93">
        <f t="shared" si="531"/>
        <v>1338.58681</v>
      </c>
      <c r="H1109" s="93">
        <f t="shared" si="516"/>
        <v>20.748458653026429</v>
      </c>
      <c r="I1109" s="93">
        <f t="shared" si="517"/>
        <v>21.116354214320644</v>
      </c>
    </row>
    <row r="1110" spans="1:9" ht="15.75">
      <c r="A1110" s="92" t="s">
        <v>72</v>
      </c>
      <c r="B1110" s="36" t="s">
        <v>776</v>
      </c>
      <c r="C1110" s="36" t="s">
        <v>73</v>
      </c>
      <c r="D1110" s="93">
        <v>6451.5</v>
      </c>
      <c r="E1110" s="93">
        <f>E1111</f>
        <v>6339.1</v>
      </c>
      <c r="F1110" s="93">
        <f t="shared" si="531"/>
        <v>1338.6</v>
      </c>
      <c r="G1110" s="93">
        <f t="shared" si="531"/>
        <v>1338.58681</v>
      </c>
      <c r="H1110" s="93">
        <f t="shared" si="516"/>
        <v>20.748458653026429</v>
      </c>
      <c r="I1110" s="93">
        <f t="shared" si="517"/>
        <v>21.116354214320644</v>
      </c>
    </row>
    <row r="1111" spans="1:9" ht="47.25">
      <c r="A1111" s="92" t="s">
        <v>222</v>
      </c>
      <c r="B1111" s="36" t="s">
        <v>776</v>
      </c>
      <c r="C1111" s="36" t="s">
        <v>223</v>
      </c>
      <c r="D1111" s="93">
        <v>6451.5</v>
      </c>
      <c r="E1111" s="93">
        <f>КВСР!H1840</f>
        <v>6339.1</v>
      </c>
      <c r="F1111" s="93">
        <f>КВСР!I1840</f>
        <v>1338.6</v>
      </c>
      <c r="G1111" s="93">
        <f>КВСР!J1840</f>
        <v>1338.58681</v>
      </c>
      <c r="H1111" s="93">
        <f t="shared" si="516"/>
        <v>20.748458653026429</v>
      </c>
      <c r="I1111" s="93">
        <f t="shared" si="517"/>
        <v>21.116354214320644</v>
      </c>
    </row>
    <row r="1112" spans="1:9" ht="15.75">
      <c r="A1112" s="85" t="s">
        <v>0</v>
      </c>
      <c r="B1112" s="87" t="s">
        <v>0</v>
      </c>
      <c r="C1112" s="88" t="s">
        <v>0</v>
      </c>
      <c r="D1112" s="86" t="s">
        <v>0</v>
      </c>
      <c r="E1112" s="86"/>
      <c r="F1112" s="86"/>
      <c r="G1112" s="86"/>
      <c r="H1112" s="86"/>
      <c r="I1112" s="86"/>
    </row>
    <row r="1113" spans="1:9" ht="47.25">
      <c r="A1113" s="85" t="s">
        <v>913</v>
      </c>
      <c r="B1113" s="88" t="s">
        <v>914</v>
      </c>
      <c r="C1113" s="88" t="s">
        <v>0</v>
      </c>
      <c r="D1113" s="86">
        <v>117.3</v>
      </c>
      <c r="E1113" s="86">
        <f>E1117+E1114</f>
        <v>2341.3000000000002</v>
      </c>
      <c r="F1113" s="86">
        <f t="shared" ref="F1113:G1113" si="532">F1117+F1114</f>
        <v>2341.3000000000002</v>
      </c>
      <c r="G1113" s="86">
        <f t="shared" si="532"/>
        <v>2204.7999999999997</v>
      </c>
      <c r="H1113" s="86">
        <f t="shared" si="516"/>
        <v>1879.6248934356349</v>
      </c>
      <c r="I1113" s="86">
        <f t="shared" si="517"/>
        <v>94.169905607995545</v>
      </c>
    </row>
    <row r="1114" spans="1:9" ht="78.75">
      <c r="A1114" s="94" t="s">
        <v>1228</v>
      </c>
      <c r="B1114" s="95" t="s">
        <v>1227</v>
      </c>
      <c r="C1114" s="96"/>
      <c r="D1114" s="86"/>
      <c r="E1114" s="93">
        <f>E1115</f>
        <v>2224</v>
      </c>
      <c r="F1114" s="93">
        <f t="shared" ref="F1114:G1115" si="533">F1115</f>
        <v>2224</v>
      </c>
      <c r="G1114" s="93">
        <f t="shared" si="533"/>
        <v>2094.56</v>
      </c>
      <c r="H1114" s="93">
        <v>0</v>
      </c>
      <c r="I1114" s="93">
        <f t="shared" si="517"/>
        <v>94.17985611510791</v>
      </c>
    </row>
    <row r="1115" spans="1:9" ht="15.75">
      <c r="A1115" s="94" t="s">
        <v>68</v>
      </c>
      <c r="B1115" s="95" t="s">
        <v>1227</v>
      </c>
      <c r="C1115" s="96">
        <v>300</v>
      </c>
      <c r="D1115" s="86"/>
      <c r="E1115" s="93">
        <f>E1116</f>
        <v>2224</v>
      </c>
      <c r="F1115" s="93">
        <f t="shared" si="533"/>
        <v>2224</v>
      </c>
      <c r="G1115" s="93">
        <f t="shared" si="533"/>
        <v>2094.56</v>
      </c>
      <c r="H1115" s="93">
        <v>0</v>
      </c>
      <c r="I1115" s="93">
        <f t="shared" si="517"/>
        <v>94.17985611510791</v>
      </c>
    </row>
    <row r="1116" spans="1:9" ht="15.75">
      <c r="A1116" s="94" t="s">
        <v>70</v>
      </c>
      <c r="B1116" s="95" t="s">
        <v>1227</v>
      </c>
      <c r="C1116" s="96">
        <v>360</v>
      </c>
      <c r="D1116" s="86"/>
      <c r="E1116" s="93">
        <f>КВСР!H2210</f>
        <v>2224</v>
      </c>
      <c r="F1116" s="93">
        <f>КВСР!I2210</f>
        <v>2224</v>
      </c>
      <c r="G1116" s="93">
        <f>КВСР!J2210</f>
        <v>2094.56</v>
      </c>
      <c r="H1116" s="93">
        <v>0</v>
      </c>
      <c r="I1116" s="93">
        <f t="shared" si="517"/>
        <v>94.17985611510791</v>
      </c>
    </row>
    <row r="1117" spans="1:9" ht="78.75">
      <c r="A1117" s="92" t="s">
        <v>915</v>
      </c>
      <c r="B1117" s="36" t="s">
        <v>916</v>
      </c>
      <c r="C1117" s="36" t="s">
        <v>0</v>
      </c>
      <c r="D1117" s="93">
        <v>117.3</v>
      </c>
      <c r="E1117" s="93">
        <f>E1118</f>
        <v>117.3</v>
      </c>
      <c r="F1117" s="93">
        <f t="shared" ref="F1117:G1118" si="534">F1118</f>
        <v>117.3</v>
      </c>
      <c r="G1117" s="93">
        <f t="shared" si="534"/>
        <v>110.24</v>
      </c>
      <c r="H1117" s="93">
        <f t="shared" si="516"/>
        <v>93.981244671781752</v>
      </c>
      <c r="I1117" s="93">
        <f t="shared" si="517"/>
        <v>93.981244671781752</v>
      </c>
    </row>
    <row r="1118" spans="1:9" ht="15.75">
      <c r="A1118" s="92" t="s">
        <v>68</v>
      </c>
      <c r="B1118" s="36" t="s">
        <v>916</v>
      </c>
      <c r="C1118" s="36" t="s">
        <v>69</v>
      </c>
      <c r="D1118" s="93">
        <v>117.3</v>
      </c>
      <c r="E1118" s="93">
        <f>E1119</f>
        <v>117.3</v>
      </c>
      <c r="F1118" s="93">
        <f t="shared" si="534"/>
        <v>117.3</v>
      </c>
      <c r="G1118" s="93">
        <f t="shared" si="534"/>
        <v>110.24</v>
      </c>
      <c r="H1118" s="93">
        <f t="shared" si="516"/>
        <v>93.981244671781752</v>
      </c>
      <c r="I1118" s="93">
        <f t="shared" si="517"/>
        <v>93.981244671781752</v>
      </c>
    </row>
    <row r="1119" spans="1:9" ht="15.75">
      <c r="A1119" s="92" t="s">
        <v>70</v>
      </c>
      <c r="B1119" s="36" t="s">
        <v>916</v>
      </c>
      <c r="C1119" s="36" t="s">
        <v>71</v>
      </c>
      <c r="D1119" s="93">
        <v>117.3</v>
      </c>
      <c r="E1119" s="93">
        <f>КВСР!H2213</f>
        <v>117.3</v>
      </c>
      <c r="F1119" s="93">
        <f>КВСР!I2213</f>
        <v>117.3</v>
      </c>
      <c r="G1119" s="93">
        <f>КВСР!J2213</f>
        <v>110.24</v>
      </c>
      <c r="H1119" s="93">
        <f t="shared" si="516"/>
        <v>93.981244671781752</v>
      </c>
      <c r="I1119" s="93">
        <f t="shared" si="517"/>
        <v>93.981244671781752</v>
      </c>
    </row>
    <row r="1120" spans="1:9" ht="15.75">
      <c r="A1120" s="85" t="s">
        <v>0</v>
      </c>
      <c r="B1120" s="87" t="s">
        <v>0</v>
      </c>
      <c r="C1120" s="88" t="s">
        <v>0</v>
      </c>
      <c r="D1120" s="86" t="s">
        <v>0</v>
      </c>
      <c r="E1120" s="86"/>
      <c r="F1120" s="86"/>
      <c r="G1120" s="86"/>
      <c r="H1120" s="86"/>
      <c r="I1120" s="86"/>
    </row>
    <row r="1121" spans="1:9" ht="94.5">
      <c r="A1121" s="85" t="s">
        <v>88</v>
      </c>
      <c r="B1121" s="88" t="s">
        <v>89</v>
      </c>
      <c r="C1121" s="88" t="s">
        <v>0</v>
      </c>
      <c r="D1121" s="86">
        <v>9701.6</v>
      </c>
      <c r="E1121" s="86">
        <f>E1122+E1135+E1152</f>
        <v>9701.6305299999985</v>
      </c>
      <c r="F1121" s="86">
        <f t="shared" ref="F1121:G1121" si="535">F1122+F1135+F1152</f>
        <v>9701.6305299999985</v>
      </c>
      <c r="G1121" s="86">
        <f t="shared" si="535"/>
        <v>9701.552529999999</v>
      </c>
      <c r="H1121" s="86">
        <f t="shared" si="516"/>
        <v>99.999510699266096</v>
      </c>
      <c r="I1121" s="86">
        <f t="shared" si="517"/>
        <v>99.999196011435828</v>
      </c>
    </row>
    <row r="1122" spans="1:9" ht="63">
      <c r="A1122" s="85" t="s">
        <v>485</v>
      </c>
      <c r="B1122" s="88" t="s">
        <v>486</v>
      </c>
      <c r="C1122" s="88" t="s">
        <v>0</v>
      </c>
      <c r="D1122" s="86">
        <v>1212</v>
      </c>
      <c r="E1122" s="86">
        <f>E1123+E1128+E1131</f>
        <v>1212</v>
      </c>
      <c r="F1122" s="86">
        <f t="shared" ref="F1122:G1122" si="536">F1123+F1128+F1131</f>
        <v>1212</v>
      </c>
      <c r="G1122" s="86">
        <f t="shared" si="536"/>
        <v>1212</v>
      </c>
      <c r="H1122" s="86">
        <f t="shared" si="516"/>
        <v>100</v>
      </c>
      <c r="I1122" s="86">
        <f t="shared" si="517"/>
        <v>100</v>
      </c>
    </row>
    <row r="1123" spans="1:9" ht="31.5">
      <c r="A1123" s="92" t="s">
        <v>997</v>
      </c>
      <c r="B1123" s="36" t="s">
        <v>998</v>
      </c>
      <c r="C1123" s="36" t="s">
        <v>0</v>
      </c>
      <c r="D1123" s="93">
        <v>162</v>
      </c>
      <c r="E1123" s="93">
        <f>E1124+E1126</f>
        <v>162</v>
      </c>
      <c r="F1123" s="93">
        <f t="shared" ref="F1123:G1123" si="537">F1124+F1126</f>
        <v>162</v>
      </c>
      <c r="G1123" s="93">
        <f t="shared" si="537"/>
        <v>162</v>
      </c>
      <c r="H1123" s="93">
        <f t="shared" si="516"/>
        <v>100</v>
      </c>
      <c r="I1123" s="93">
        <f t="shared" si="517"/>
        <v>100</v>
      </c>
    </row>
    <row r="1124" spans="1:9" ht="15.75">
      <c r="A1124" s="92" t="s">
        <v>68</v>
      </c>
      <c r="B1124" s="36" t="s">
        <v>998</v>
      </c>
      <c r="C1124" s="36" t="s">
        <v>69</v>
      </c>
      <c r="D1124" s="93">
        <v>50</v>
      </c>
      <c r="E1124" s="93">
        <f>E1125</f>
        <v>50</v>
      </c>
      <c r="F1124" s="93">
        <f t="shared" ref="F1124:G1124" si="538">F1125</f>
        <v>50</v>
      </c>
      <c r="G1124" s="93">
        <f t="shared" si="538"/>
        <v>50</v>
      </c>
      <c r="H1124" s="93">
        <f t="shared" si="516"/>
        <v>100</v>
      </c>
      <c r="I1124" s="93">
        <f t="shared" si="517"/>
        <v>100</v>
      </c>
    </row>
    <row r="1125" spans="1:9" ht="15.75">
      <c r="A1125" s="92" t="s">
        <v>383</v>
      </c>
      <c r="B1125" s="36" t="s">
        <v>998</v>
      </c>
      <c r="C1125" s="36" t="s">
        <v>384</v>
      </c>
      <c r="D1125" s="93">
        <v>50</v>
      </c>
      <c r="E1125" s="93">
        <f>КВСР!H2558</f>
        <v>50</v>
      </c>
      <c r="F1125" s="93">
        <f>КВСР!I2558</f>
        <v>50</v>
      </c>
      <c r="G1125" s="93">
        <f>КВСР!J2558</f>
        <v>50</v>
      </c>
      <c r="H1125" s="93">
        <f t="shared" si="516"/>
        <v>100</v>
      </c>
      <c r="I1125" s="93">
        <f t="shared" si="517"/>
        <v>100</v>
      </c>
    </row>
    <row r="1126" spans="1:9" ht="31.5">
      <c r="A1126" s="92" t="s">
        <v>82</v>
      </c>
      <c r="B1126" s="36" t="s">
        <v>998</v>
      </c>
      <c r="C1126" s="36" t="s">
        <v>83</v>
      </c>
      <c r="D1126" s="93">
        <v>112</v>
      </c>
      <c r="E1126" s="93">
        <f>E1127</f>
        <v>112</v>
      </c>
      <c r="F1126" s="93">
        <f t="shared" ref="F1126:G1126" si="539">F1127</f>
        <v>112</v>
      </c>
      <c r="G1126" s="93">
        <f t="shared" si="539"/>
        <v>112</v>
      </c>
      <c r="H1126" s="93">
        <f t="shared" si="516"/>
        <v>100</v>
      </c>
      <c r="I1126" s="93">
        <f t="shared" si="517"/>
        <v>100</v>
      </c>
    </row>
    <row r="1127" spans="1:9" ht="15.75">
      <c r="A1127" s="92" t="s">
        <v>84</v>
      </c>
      <c r="B1127" s="36" t="s">
        <v>998</v>
      </c>
      <c r="C1127" s="36" t="s">
        <v>85</v>
      </c>
      <c r="D1127" s="93">
        <v>112</v>
      </c>
      <c r="E1127" s="93">
        <f>КВСР!H2560</f>
        <v>112</v>
      </c>
      <c r="F1127" s="93">
        <f>КВСР!I2560</f>
        <v>112</v>
      </c>
      <c r="G1127" s="93">
        <f>КВСР!J2560</f>
        <v>112</v>
      </c>
      <c r="H1127" s="93">
        <f t="shared" si="516"/>
        <v>100</v>
      </c>
      <c r="I1127" s="93">
        <f t="shared" si="517"/>
        <v>100</v>
      </c>
    </row>
    <row r="1128" spans="1:9" ht="15.75">
      <c r="A1128" s="92" t="s">
        <v>463</v>
      </c>
      <c r="B1128" s="36" t="s">
        <v>487</v>
      </c>
      <c r="C1128" s="36" t="s">
        <v>0</v>
      </c>
      <c r="D1128" s="93">
        <v>750</v>
      </c>
      <c r="E1128" s="93">
        <f>E1129</f>
        <v>750</v>
      </c>
      <c r="F1128" s="93">
        <f t="shared" ref="F1128:G1129" si="540">F1129</f>
        <v>750</v>
      </c>
      <c r="G1128" s="93">
        <f t="shared" si="540"/>
        <v>750</v>
      </c>
      <c r="H1128" s="93">
        <f t="shared" si="516"/>
        <v>100</v>
      </c>
      <c r="I1128" s="93">
        <f t="shared" si="517"/>
        <v>100</v>
      </c>
    </row>
    <row r="1129" spans="1:9" ht="31.5">
      <c r="A1129" s="92" t="s">
        <v>82</v>
      </c>
      <c r="B1129" s="36" t="s">
        <v>487</v>
      </c>
      <c r="C1129" s="36" t="s">
        <v>83</v>
      </c>
      <c r="D1129" s="93">
        <v>750</v>
      </c>
      <c r="E1129" s="93">
        <f>E1130</f>
        <v>750</v>
      </c>
      <c r="F1129" s="93">
        <f t="shared" si="540"/>
        <v>750</v>
      </c>
      <c r="G1129" s="93">
        <f t="shared" si="540"/>
        <v>750</v>
      </c>
      <c r="H1129" s="93">
        <f t="shared" si="516"/>
        <v>100</v>
      </c>
      <c r="I1129" s="93">
        <f t="shared" si="517"/>
        <v>100</v>
      </c>
    </row>
    <row r="1130" spans="1:9" ht="15.75">
      <c r="A1130" s="92" t="s">
        <v>272</v>
      </c>
      <c r="B1130" s="36" t="s">
        <v>487</v>
      </c>
      <c r="C1130" s="36" t="s">
        <v>273</v>
      </c>
      <c r="D1130" s="93">
        <v>750</v>
      </c>
      <c r="E1130" s="93">
        <f>КВСР!H1192</f>
        <v>750</v>
      </c>
      <c r="F1130" s="93">
        <f>КВСР!I1192</f>
        <v>750</v>
      </c>
      <c r="G1130" s="93">
        <f>КВСР!J1192</f>
        <v>750</v>
      </c>
      <c r="H1130" s="93">
        <f t="shared" si="516"/>
        <v>100</v>
      </c>
      <c r="I1130" s="93">
        <f t="shared" si="517"/>
        <v>100</v>
      </c>
    </row>
    <row r="1131" spans="1:9" ht="31.5">
      <c r="A1131" s="92" t="s">
        <v>394</v>
      </c>
      <c r="B1131" s="36" t="s">
        <v>973</v>
      </c>
      <c r="C1131" s="36" t="s">
        <v>0</v>
      </c>
      <c r="D1131" s="93">
        <v>300</v>
      </c>
      <c r="E1131" s="93">
        <f>E1132</f>
        <v>300</v>
      </c>
      <c r="F1131" s="93">
        <f t="shared" ref="F1131:G1132" si="541">F1132</f>
        <v>300</v>
      </c>
      <c r="G1131" s="93">
        <f t="shared" si="541"/>
        <v>300</v>
      </c>
      <c r="H1131" s="93">
        <f t="shared" si="516"/>
        <v>100</v>
      </c>
      <c r="I1131" s="93">
        <f t="shared" si="517"/>
        <v>100</v>
      </c>
    </row>
    <row r="1132" spans="1:9" ht="31.5">
      <c r="A1132" s="92" t="s">
        <v>82</v>
      </c>
      <c r="B1132" s="36" t="s">
        <v>973</v>
      </c>
      <c r="C1132" s="36" t="s">
        <v>83</v>
      </c>
      <c r="D1132" s="93">
        <v>300</v>
      </c>
      <c r="E1132" s="93">
        <f>E1133</f>
        <v>300</v>
      </c>
      <c r="F1132" s="93">
        <f t="shared" si="541"/>
        <v>300</v>
      </c>
      <c r="G1132" s="93">
        <f t="shared" si="541"/>
        <v>300</v>
      </c>
      <c r="H1132" s="93">
        <f t="shared" si="516"/>
        <v>100</v>
      </c>
      <c r="I1132" s="93">
        <f t="shared" si="517"/>
        <v>100</v>
      </c>
    </row>
    <row r="1133" spans="1:9" ht="15.75">
      <c r="A1133" s="92" t="s">
        <v>84</v>
      </c>
      <c r="B1133" s="36" t="s">
        <v>973</v>
      </c>
      <c r="C1133" s="36" t="s">
        <v>85</v>
      </c>
      <c r="D1133" s="93">
        <v>300</v>
      </c>
      <c r="E1133" s="93">
        <f>КВСР!H2476</f>
        <v>300</v>
      </c>
      <c r="F1133" s="93">
        <f>КВСР!I2476</f>
        <v>300</v>
      </c>
      <c r="G1133" s="93">
        <f>КВСР!J2476</f>
        <v>300</v>
      </c>
      <c r="H1133" s="93">
        <f t="shared" si="516"/>
        <v>100</v>
      </c>
      <c r="I1133" s="93">
        <f t="shared" si="517"/>
        <v>100</v>
      </c>
    </row>
    <row r="1134" spans="1:9" ht="15.75">
      <c r="A1134" s="85" t="s">
        <v>0</v>
      </c>
      <c r="B1134" s="87" t="s">
        <v>0</v>
      </c>
      <c r="C1134" s="88" t="s">
        <v>0</v>
      </c>
      <c r="D1134" s="86" t="s">
        <v>0</v>
      </c>
      <c r="E1134" s="86"/>
      <c r="F1134" s="86"/>
      <c r="G1134" s="86"/>
      <c r="H1134" s="86"/>
      <c r="I1134" s="86"/>
    </row>
    <row r="1135" spans="1:9" ht="31.5">
      <c r="A1135" s="85" t="s">
        <v>90</v>
      </c>
      <c r="B1135" s="88" t="s">
        <v>91</v>
      </c>
      <c r="C1135" s="88" t="s">
        <v>0</v>
      </c>
      <c r="D1135" s="86">
        <v>5989.6</v>
      </c>
      <c r="E1135" s="86">
        <f>E1136+E1139+E1142+E1145+E1148</f>
        <v>5989.6305299999995</v>
      </c>
      <c r="F1135" s="86">
        <f t="shared" ref="F1135:G1135" si="542">F1136+F1139+F1142+F1145+F1148</f>
        <v>5989.6305299999995</v>
      </c>
      <c r="G1135" s="86">
        <f t="shared" si="542"/>
        <v>5989.552529999999</v>
      </c>
      <c r="H1135" s="86">
        <f t="shared" si="516"/>
        <v>99.999207459596605</v>
      </c>
      <c r="I1135" s="86">
        <f t="shared" si="517"/>
        <v>99.998697749391894</v>
      </c>
    </row>
    <row r="1136" spans="1:9" ht="31.5">
      <c r="A1136" s="92" t="s">
        <v>76</v>
      </c>
      <c r="B1136" s="36" t="s">
        <v>92</v>
      </c>
      <c r="C1136" s="36" t="s">
        <v>0</v>
      </c>
      <c r="D1136" s="93">
        <v>497.5</v>
      </c>
      <c r="E1136" s="93">
        <f>E1137</f>
        <v>497.54453000000001</v>
      </c>
      <c r="F1136" s="93">
        <f t="shared" ref="F1136:G1137" si="543">F1137</f>
        <v>497.54453000000001</v>
      </c>
      <c r="G1136" s="93">
        <f t="shared" si="543"/>
        <v>497.54453000000001</v>
      </c>
      <c r="H1136" s="93">
        <f t="shared" si="516"/>
        <v>100.00895075376886</v>
      </c>
      <c r="I1136" s="93">
        <f t="shared" si="517"/>
        <v>100</v>
      </c>
    </row>
    <row r="1137" spans="1:9" ht="31.5">
      <c r="A1137" s="92" t="s">
        <v>64</v>
      </c>
      <c r="B1137" s="36" t="s">
        <v>92</v>
      </c>
      <c r="C1137" s="36" t="s">
        <v>65</v>
      </c>
      <c r="D1137" s="93">
        <v>497.5</v>
      </c>
      <c r="E1137" s="93">
        <f>E1138</f>
        <v>497.54453000000001</v>
      </c>
      <c r="F1137" s="93">
        <f t="shared" si="543"/>
        <v>497.54453000000001</v>
      </c>
      <c r="G1137" s="93">
        <f t="shared" si="543"/>
        <v>497.54453000000001</v>
      </c>
      <c r="H1137" s="93">
        <f t="shared" si="516"/>
        <v>100.00895075376886</v>
      </c>
      <c r="I1137" s="93">
        <f t="shared" si="517"/>
        <v>100</v>
      </c>
    </row>
    <row r="1138" spans="1:9" ht="31.5">
      <c r="A1138" s="92" t="s">
        <v>66</v>
      </c>
      <c r="B1138" s="36" t="s">
        <v>92</v>
      </c>
      <c r="C1138" s="36" t="s">
        <v>67</v>
      </c>
      <c r="D1138" s="93">
        <v>497.5</v>
      </c>
      <c r="E1138" s="93">
        <f>КВСР!H71</f>
        <v>497.54453000000001</v>
      </c>
      <c r="F1138" s="93">
        <f>КВСР!I71</f>
        <v>497.54453000000001</v>
      </c>
      <c r="G1138" s="93">
        <f>КВСР!J71</f>
        <v>497.54453000000001</v>
      </c>
      <c r="H1138" s="93">
        <f t="shared" si="516"/>
        <v>100.00895075376886</v>
      </c>
      <c r="I1138" s="93">
        <f t="shared" si="517"/>
        <v>100</v>
      </c>
    </row>
    <row r="1139" spans="1:9" ht="47.25">
      <c r="A1139" s="92" t="s">
        <v>37</v>
      </c>
      <c r="B1139" s="36" t="s">
        <v>93</v>
      </c>
      <c r="C1139" s="36" t="s">
        <v>0</v>
      </c>
      <c r="D1139" s="93">
        <v>3809.1</v>
      </c>
      <c r="E1139" s="93">
        <f>E1140</f>
        <v>3809.0859999999998</v>
      </c>
      <c r="F1139" s="93">
        <f t="shared" ref="F1139:G1140" si="544">F1140</f>
        <v>3809.0859999999998</v>
      </c>
      <c r="G1139" s="93">
        <f t="shared" si="544"/>
        <v>3809.0859999999998</v>
      </c>
      <c r="H1139" s="93">
        <f t="shared" si="516"/>
        <v>99.999632459111069</v>
      </c>
      <c r="I1139" s="93">
        <f t="shared" si="517"/>
        <v>100</v>
      </c>
    </row>
    <row r="1140" spans="1:9" ht="31.5">
      <c r="A1140" s="92" t="s">
        <v>39</v>
      </c>
      <c r="B1140" s="36" t="s">
        <v>93</v>
      </c>
      <c r="C1140" s="36" t="s">
        <v>40</v>
      </c>
      <c r="D1140" s="93">
        <v>3809.1</v>
      </c>
      <c r="E1140" s="93">
        <f>E1141</f>
        <v>3809.0859999999998</v>
      </c>
      <c r="F1140" s="93">
        <f t="shared" si="544"/>
        <v>3809.0859999999998</v>
      </c>
      <c r="G1140" s="93">
        <f t="shared" si="544"/>
        <v>3809.0859999999998</v>
      </c>
      <c r="H1140" s="93">
        <f t="shared" ref="H1140:H1202" si="545">G1140/D1140*100</f>
        <v>99.999632459111069</v>
      </c>
      <c r="I1140" s="93">
        <f t="shared" ref="I1140:I1203" si="546">G1140/E1140*100</f>
        <v>100</v>
      </c>
    </row>
    <row r="1141" spans="1:9" ht="15.75">
      <c r="A1141" s="92" t="s">
        <v>41</v>
      </c>
      <c r="B1141" s="36" t="s">
        <v>93</v>
      </c>
      <c r="C1141" s="36" t="s">
        <v>42</v>
      </c>
      <c r="D1141" s="93">
        <v>3809.1</v>
      </c>
      <c r="E1141" s="93">
        <f>КВСР!H74</f>
        <v>3809.0859999999998</v>
      </c>
      <c r="F1141" s="93">
        <f>КВСР!I74</f>
        <v>3809.0859999999998</v>
      </c>
      <c r="G1141" s="93">
        <f>КВСР!J74</f>
        <v>3809.0859999999998</v>
      </c>
      <c r="H1141" s="93">
        <f t="shared" si="545"/>
        <v>99.999632459111069</v>
      </c>
      <c r="I1141" s="93">
        <f t="shared" si="546"/>
        <v>100</v>
      </c>
    </row>
    <row r="1142" spans="1:9" ht="15.75">
      <c r="A1142" s="92" t="s">
        <v>463</v>
      </c>
      <c r="B1142" s="36" t="s">
        <v>488</v>
      </c>
      <c r="C1142" s="36" t="s">
        <v>0</v>
      </c>
      <c r="D1142" s="93">
        <v>150</v>
      </c>
      <c r="E1142" s="93">
        <f>E1143</f>
        <v>150</v>
      </c>
      <c r="F1142" s="93">
        <f t="shared" ref="F1142:G1143" si="547">F1143</f>
        <v>150</v>
      </c>
      <c r="G1142" s="93">
        <f t="shared" si="547"/>
        <v>150</v>
      </c>
      <c r="H1142" s="93">
        <f t="shared" si="545"/>
        <v>100</v>
      </c>
      <c r="I1142" s="93">
        <f t="shared" si="546"/>
        <v>100</v>
      </c>
    </row>
    <row r="1143" spans="1:9" ht="31.5">
      <c r="A1143" s="92" t="s">
        <v>82</v>
      </c>
      <c r="B1143" s="36" t="s">
        <v>488</v>
      </c>
      <c r="C1143" s="36" t="s">
        <v>83</v>
      </c>
      <c r="D1143" s="93">
        <v>150</v>
      </c>
      <c r="E1143" s="93">
        <f>E1144</f>
        <v>150</v>
      </c>
      <c r="F1143" s="93">
        <f t="shared" si="547"/>
        <v>150</v>
      </c>
      <c r="G1143" s="93">
        <f t="shared" si="547"/>
        <v>150</v>
      </c>
      <c r="H1143" s="93">
        <f t="shared" si="545"/>
        <v>100</v>
      </c>
      <c r="I1143" s="93">
        <f t="shared" si="546"/>
        <v>100</v>
      </c>
    </row>
    <row r="1144" spans="1:9" ht="15.75">
      <c r="A1144" s="92" t="s">
        <v>272</v>
      </c>
      <c r="B1144" s="36" t="s">
        <v>488</v>
      </c>
      <c r="C1144" s="36" t="s">
        <v>273</v>
      </c>
      <c r="D1144" s="93">
        <v>150</v>
      </c>
      <c r="E1144" s="93">
        <f>КВСР!H1196</f>
        <v>150</v>
      </c>
      <c r="F1144" s="93">
        <f>КВСР!I1196</f>
        <v>150</v>
      </c>
      <c r="G1144" s="93">
        <f>КВСР!J1196</f>
        <v>150</v>
      </c>
      <c r="H1144" s="93">
        <f t="shared" si="545"/>
        <v>100</v>
      </c>
      <c r="I1144" s="93">
        <f t="shared" si="546"/>
        <v>100</v>
      </c>
    </row>
    <row r="1145" spans="1:9" ht="15.75">
      <c r="A1145" s="92" t="s">
        <v>1084</v>
      </c>
      <c r="B1145" s="36" t="s">
        <v>1086</v>
      </c>
      <c r="C1145" s="36" t="s">
        <v>0</v>
      </c>
      <c r="D1145" s="93">
        <v>1233</v>
      </c>
      <c r="E1145" s="93">
        <f>E1146</f>
        <v>1233</v>
      </c>
      <c r="F1145" s="93">
        <f t="shared" ref="F1145:G1146" si="548">F1146</f>
        <v>1233</v>
      </c>
      <c r="G1145" s="93">
        <f t="shared" si="548"/>
        <v>1233</v>
      </c>
      <c r="H1145" s="93">
        <f t="shared" si="545"/>
        <v>100</v>
      </c>
      <c r="I1145" s="93">
        <f t="shared" si="546"/>
        <v>100</v>
      </c>
    </row>
    <row r="1146" spans="1:9" ht="31.5">
      <c r="A1146" s="92" t="s">
        <v>64</v>
      </c>
      <c r="B1146" s="36" t="s">
        <v>1086</v>
      </c>
      <c r="C1146" s="36" t="s">
        <v>65</v>
      </c>
      <c r="D1146" s="93">
        <v>1233</v>
      </c>
      <c r="E1146" s="93">
        <f>E1147</f>
        <v>1233</v>
      </c>
      <c r="F1146" s="93">
        <f t="shared" si="548"/>
        <v>1233</v>
      </c>
      <c r="G1146" s="93">
        <f t="shared" si="548"/>
        <v>1233</v>
      </c>
      <c r="H1146" s="93">
        <f t="shared" si="545"/>
        <v>100</v>
      </c>
      <c r="I1146" s="93">
        <f t="shared" si="546"/>
        <v>100</v>
      </c>
    </row>
    <row r="1147" spans="1:9" ht="31.5">
      <c r="A1147" s="92" t="s">
        <v>66</v>
      </c>
      <c r="B1147" s="36" t="s">
        <v>1086</v>
      </c>
      <c r="C1147" s="36" t="s">
        <v>67</v>
      </c>
      <c r="D1147" s="93">
        <v>1233</v>
      </c>
      <c r="E1147" s="93">
        <f>КВСР!H2801</f>
        <v>1233</v>
      </c>
      <c r="F1147" s="93">
        <f>КВСР!I2801</f>
        <v>1233</v>
      </c>
      <c r="G1147" s="93">
        <f>КВСР!J2801</f>
        <v>1233</v>
      </c>
      <c r="H1147" s="93">
        <f t="shared" si="545"/>
        <v>100</v>
      </c>
      <c r="I1147" s="93">
        <f t="shared" si="546"/>
        <v>100</v>
      </c>
    </row>
    <row r="1148" spans="1:9" ht="31.5">
      <c r="A1148" s="92" t="s">
        <v>267</v>
      </c>
      <c r="B1148" s="36" t="s">
        <v>268</v>
      </c>
      <c r="C1148" s="36" t="s">
        <v>0</v>
      </c>
      <c r="D1148" s="93">
        <v>300</v>
      </c>
      <c r="E1148" s="93">
        <f>E1149</f>
        <v>300</v>
      </c>
      <c r="F1148" s="93">
        <f t="shared" ref="F1148:G1149" si="549">F1149</f>
        <v>300</v>
      </c>
      <c r="G1148" s="93">
        <f t="shared" si="549"/>
        <v>299.92200000000003</v>
      </c>
      <c r="H1148" s="93">
        <f t="shared" si="545"/>
        <v>99.974000000000004</v>
      </c>
      <c r="I1148" s="93">
        <f t="shared" si="546"/>
        <v>99.974000000000004</v>
      </c>
    </row>
    <row r="1149" spans="1:9" ht="15.75">
      <c r="A1149" s="92" t="s">
        <v>68</v>
      </c>
      <c r="B1149" s="36" t="s">
        <v>268</v>
      </c>
      <c r="C1149" s="36" t="s">
        <v>69</v>
      </c>
      <c r="D1149" s="93">
        <v>300</v>
      </c>
      <c r="E1149" s="93">
        <f>E1150</f>
        <v>300</v>
      </c>
      <c r="F1149" s="93">
        <f t="shared" si="549"/>
        <v>300</v>
      </c>
      <c r="G1149" s="93">
        <f t="shared" si="549"/>
        <v>299.92200000000003</v>
      </c>
      <c r="H1149" s="93">
        <f t="shared" si="545"/>
        <v>99.974000000000004</v>
      </c>
      <c r="I1149" s="93">
        <f t="shared" si="546"/>
        <v>99.974000000000004</v>
      </c>
    </row>
    <row r="1150" spans="1:9" ht="15.75">
      <c r="A1150" s="92" t="s">
        <v>70</v>
      </c>
      <c r="B1150" s="36" t="s">
        <v>268</v>
      </c>
      <c r="C1150" s="36" t="s">
        <v>71</v>
      </c>
      <c r="D1150" s="93">
        <v>300</v>
      </c>
      <c r="E1150" s="93">
        <f>КВСР!H462</f>
        <v>300</v>
      </c>
      <c r="F1150" s="93">
        <f>КВСР!I462</f>
        <v>300</v>
      </c>
      <c r="G1150" s="93">
        <f>КВСР!J462</f>
        <v>299.92200000000003</v>
      </c>
      <c r="H1150" s="93">
        <f t="shared" si="545"/>
        <v>99.974000000000004</v>
      </c>
      <c r="I1150" s="93">
        <f t="shared" si="546"/>
        <v>99.974000000000004</v>
      </c>
    </row>
    <row r="1151" spans="1:9" ht="15.75">
      <c r="A1151" s="85" t="s">
        <v>0</v>
      </c>
      <c r="B1151" s="87" t="s">
        <v>0</v>
      </c>
      <c r="C1151" s="88" t="s">
        <v>0</v>
      </c>
      <c r="D1151" s="86" t="s">
        <v>0</v>
      </c>
      <c r="E1151" s="86"/>
      <c r="F1151" s="86"/>
      <c r="G1151" s="86"/>
      <c r="H1151" s="86"/>
      <c r="I1151" s="86"/>
    </row>
    <row r="1152" spans="1:9" ht="31.5">
      <c r="A1152" s="85" t="s">
        <v>489</v>
      </c>
      <c r="B1152" s="88" t="s">
        <v>490</v>
      </c>
      <c r="C1152" s="88" t="s">
        <v>0</v>
      </c>
      <c r="D1152" s="86">
        <v>2500</v>
      </c>
      <c r="E1152" s="86">
        <f>E1153</f>
        <v>2500</v>
      </c>
      <c r="F1152" s="86">
        <f t="shared" ref="F1152:G1154" si="550">F1153</f>
        <v>2500</v>
      </c>
      <c r="G1152" s="86">
        <f t="shared" si="550"/>
        <v>2500</v>
      </c>
      <c r="H1152" s="86">
        <f t="shared" si="545"/>
        <v>100</v>
      </c>
      <c r="I1152" s="86">
        <f t="shared" si="546"/>
        <v>100</v>
      </c>
    </row>
    <row r="1153" spans="1:9" ht="31.5">
      <c r="A1153" s="92" t="s">
        <v>76</v>
      </c>
      <c r="B1153" s="36" t="s">
        <v>491</v>
      </c>
      <c r="C1153" s="36" t="s">
        <v>0</v>
      </c>
      <c r="D1153" s="93">
        <v>2500</v>
      </c>
      <c r="E1153" s="93">
        <f>E1154</f>
        <v>2500</v>
      </c>
      <c r="F1153" s="93">
        <f t="shared" si="550"/>
        <v>2500</v>
      </c>
      <c r="G1153" s="93">
        <f t="shared" si="550"/>
        <v>2500</v>
      </c>
      <c r="H1153" s="93">
        <f t="shared" si="545"/>
        <v>100</v>
      </c>
      <c r="I1153" s="93">
        <f t="shared" si="546"/>
        <v>100</v>
      </c>
    </row>
    <row r="1154" spans="1:9" ht="31.5">
      <c r="A1154" s="92" t="s">
        <v>82</v>
      </c>
      <c r="B1154" s="36" t="s">
        <v>491</v>
      </c>
      <c r="C1154" s="36" t="s">
        <v>83</v>
      </c>
      <c r="D1154" s="93">
        <v>2500</v>
      </c>
      <c r="E1154" s="93">
        <f>E1155</f>
        <v>2500</v>
      </c>
      <c r="F1154" s="93">
        <f t="shared" si="550"/>
        <v>2500</v>
      </c>
      <c r="G1154" s="93">
        <f t="shared" si="550"/>
        <v>2500</v>
      </c>
      <c r="H1154" s="93">
        <f t="shared" si="545"/>
        <v>100</v>
      </c>
      <c r="I1154" s="93">
        <f t="shared" si="546"/>
        <v>100</v>
      </c>
    </row>
    <row r="1155" spans="1:9" ht="15.75">
      <c r="A1155" s="92" t="s">
        <v>272</v>
      </c>
      <c r="B1155" s="36" t="s">
        <v>491</v>
      </c>
      <c r="C1155" s="36" t="s">
        <v>273</v>
      </c>
      <c r="D1155" s="93">
        <v>2500</v>
      </c>
      <c r="E1155" s="93">
        <f>КВСР!H1200</f>
        <v>2500</v>
      </c>
      <c r="F1155" s="93">
        <f>КВСР!I1200</f>
        <v>2500</v>
      </c>
      <c r="G1155" s="93">
        <f>КВСР!J1200</f>
        <v>2500</v>
      </c>
      <c r="H1155" s="93">
        <f t="shared" si="545"/>
        <v>100</v>
      </c>
      <c r="I1155" s="93">
        <f t="shared" si="546"/>
        <v>100</v>
      </c>
    </row>
    <row r="1156" spans="1:9" ht="15.75">
      <c r="A1156" s="85" t="s">
        <v>0</v>
      </c>
      <c r="B1156" s="87" t="s">
        <v>0</v>
      </c>
      <c r="C1156" s="88" t="s">
        <v>0</v>
      </c>
      <c r="D1156" s="86" t="s">
        <v>0</v>
      </c>
      <c r="E1156" s="86"/>
      <c r="F1156" s="86"/>
      <c r="G1156" s="86"/>
      <c r="H1156" s="86"/>
      <c r="I1156" s="86"/>
    </row>
    <row r="1157" spans="1:9" ht="66.75" customHeight="1">
      <c r="A1157" s="85" t="s">
        <v>167</v>
      </c>
      <c r="B1157" s="88" t="s">
        <v>168</v>
      </c>
      <c r="C1157" s="88" t="s">
        <v>0</v>
      </c>
      <c r="D1157" s="86">
        <v>1110916.7</v>
      </c>
      <c r="E1157" s="86">
        <f>E1158+E1173+E1196+E1209</f>
        <v>1110536.1743000001</v>
      </c>
      <c r="F1157" s="86">
        <f t="shared" ref="F1157:G1157" si="551">F1158+F1173+F1196+F1209</f>
        <v>1110460.4123300002</v>
      </c>
      <c r="G1157" s="86">
        <f t="shared" si="551"/>
        <v>1107639.1960700003</v>
      </c>
      <c r="H1157" s="86">
        <f t="shared" si="545"/>
        <v>99.704973025430292</v>
      </c>
      <c r="I1157" s="86">
        <f t="shared" si="546"/>
        <v>99.73913697752117</v>
      </c>
    </row>
    <row r="1158" spans="1:9" ht="31.5">
      <c r="A1158" s="85" t="s">
        <v>935</v>
      </c>
      <c r="B1158" s="88" t="s">
        <v>936</v>
      </c>
      <c r="C1158" s="88" t="s">
        <v>0</v>
      </c>
      <c r="D1158" s="86">
        <v>872393.9</v>
      </c>
      <c r="E1158" s="86">
        <f>E1159+E1169</f>
        <v>872272.49318000011</v>
      </c>
      <c r="F1158" s="86">
        <f t="shared" ref="F1158:G1158" si="552">F1159+F1169</f>
        <v>872272.49318000011</v>
      </c>
      <c r="G1158" s="86">
        <f t="shared" si="552"/>
        <v>872272.37239000015</v>
      </c>
      <c r="H1158" s="86">
        <f t="shared" si="545"/>
        <v>99.986069640101803</v>
      </c>
      <c r="I1158" s="86">
        <f t="shared" si="546"/>
        <v>99.999986152263105</v>
      </c>
    </row>
    <row r="1159" spans="1:9" ht="31.5">
      <c r="A1159" s="92" t="s">
        <v>76</v>
      </c>
      <c r="B1159" s="36" t="s">
        <v>937</v>
      </c>
      <c r="C1159" s="36" t="s">
        <v>0</v>
      </c>
      <c r="D1159" s="93">
        <v>864376.4</v>
      </c>
      <c r="E1159" s="93">
        <f>E1160+E1162+E1164+E1166</f>
        <v>864254.99318000011</v>
      </c>
      <c r="F1159" s="93">
        <f t="shared" ref="F1159:G1159" si="553">F1160+F1162+F1164+F1166</f>
        <v>864254.99318000011</v>
      </c>
      <c r="G1159" s="93">
        <f t="shared" si="553"/>
        <v>864254.87239000015</v>
      </c>
      <c r="H1159" s="93">
        <f t="shared" si="545"/>
        <v>99.985940429424048</v>
      </c>
      <c r="I1159" s="93">
        <f t="shared" si="546"/>
        <v>99.99998602380073</v>
      </c>
    </row>
    <row r="1160" spans="1:9" ht="63">
      <c r="A1160" s="92" t="s">
        <v>60</v>
      </c>
      <c r="B1160" s="36" t="s">
        <v>937</v>
      </c>
      <c r="C1160" s="36" t="s">
        <v>61</v>
      </c>
      <c r="D1160" s="93">
        <v>718292.4</v>
      </c>
      <c r="E1160" s="93">
        <f>E1161</f>
        <v>718170.9747100001</v>
      </c>
      <c r="F1160" s="93">
        <f t="shared" ref="F1160:G1160" si="554">F1161</f>
        <v>718170.9747100001</v>
      </c>
      <c r="G1160" s="93">
        <f t="shared" si="554"/>
        <v>718170.9747100001</v>
      </c>
      <c r="H1160" s="93">
        <f t="shared" si="545"/>
        <v>99.983095284037532</v>
      </c>
      <c r="I1160" s="93">
        <f t="shared" si="546"/>
        <v>100</v>
      </c>
    </row>
    <row r="1161" spans="1:9" ht="15.75">
      <c r="A1161" s="92" t="s">
        <v>78</v>
      </c>
      <c r="B1161" s="36" t="s">
        <v>937</v>
      </c>
      <c r="C1161" s="36" t="s">
        <v>79</v>
      </c>
      <c r="D1161" s="93">
        <v>718292.4</v>
      </c>
      <c r="E1161" s="93">
        <f>КВСР!H2285</f>
        <v>718170.9747100001</v>
      </c>
      <c r="F1161" s="93">
        <f>КВСР!I2285</f>
        <v>718170.9747100001</v>
      </c>
      <c r="G1161" s="93">
        <f>КВСР!J2285</f>
        <v>718170.9747100001</v>
      </c>
      <c r="H1161" s="93">
        <f t="shared" si="545"/>
        <v>99.983095284037532</v>
      </c>
      <c r="I1161" s="93">
        <f t="shared" si="546"/>
        <v>100</v>
      </c>
    </row>
    <row r="1162" spans="1:9" ht="31.5">
      <c r="A1162" s="92" t="s">
        <v>64</v>
      </c>
      <c r="B1162" s="36" t="s">
        <v>937</v>
      </c>
      <c r="C1162" s="36" t="s">
        <v>65</v>
      </c>
      <c r="D1162" s="93">
        <v>61655</v>
      </c>
      <c r="E1162" s="93">
        <f>E1163</f>
        <v>61654.974470000001</v>
      </c>
      <c r="F1162" s="93">
        <f t="shared" ref="F1162:G1162" si="555">F1163</f>
        <v>61654.974470000001</v>
      </c>
      <c r="G1162" s="93">
        <f t="shared" si="555"/>
        <v>61654.85368</v>
      </c>
      <c r="H1162" s="93">
        <f t="shared" si="545"/>
        <v>99.999762679425842</v>
      </c>
      <c r="I1162" s="93">
        <f t="shared" si="546"/>
        <v>99.999804087178617</v>
      </c>
    </row>
    <row r="1163" spans="1:9" ht="31.5">
      <c r="A1163" s="92" t="s">
        <v>66</v>
      </c>
      <c r="B1163" s="36" t="s">
        <v>937</v>
      </c>
      <c r="C1163" s="36" t="s">
        <v>67</v>
      </c>
      <c r="D1163" s="93">
        <v>61655</v>
      </c>
      <c r="E1163" s="93">
        <f>КВСР!H2287</f>
        <v>61654.974470000001</v>
      </c>
      <c r="F1163" s="93">
        <f>КВСР!I2287</f>
        <v>61654.974470000001</v>
      </c>
      <c r="G1163" s="93">
        <f>КВСР!J2287</f>
        <v>61654.85368</v>
      </c>
      <c r="H1163" s="93">
        <f t="shared" si="545"/>
        <v>99.999762679425842</v>
      </c>
      <c r="I1163" s="93">
        <f t="shared" si="546"/>
        <v>99.999804087178617</v>
      </c>
    </row>
    <row r="1164" spans="1:9" ht="31.5">
      <c r="A1164" s="92" t="s">
        <v>82</v>
      </c>
      <c r="B1164" s="36" t="s">
        <v>937</v>
      </c>
      <c r="C1164" s="36" t="s">
        <v>83</v>
      </c>
      <c r="D1164" s="93">
        <v>78263.199999999997</v>
      </c>
      <c r="E1164" s="93">
        <f>E1165</f>
        <v>78263.199999999997</v>
      </c>
      <c r="F1164" s="93">
        <f t="shared" ref="F1164:G1164" si="556">F1165</f>
        <v>78263.199999999997</v>
      </c>
      <c r="G1164" s="93">
        <f t="shared" si="556"/>
        <v>78263.199999999997</v>
      </c>
      <c r="H1164" s="93">
        <f t="shared" si="545"/>
        <v>100</v>
      </c>
      <c r="I1164" s="93">
        <f t="shared" si="546"/>
        <v>100</v>
      </c>
    </row>
    <row r="1165" spans="1:9" ht="15.75">
      <c r="A1165" s="92" t="s">
        <v>272</v>
      </c>
      <c r="B1165" s="36" t="s">
        <v>937</v>
      </c>
      <c r="C1165" s="36" t="s">
        <v>273</v>
      </c>
      <c r="D1165" s="93">
        <v>78263.199999999997</v>
      </c>
      <c r="E1165" s="93">
        <f>КВСР!H2289</f>
        <v>78263.199999999997</v>
      </c>
      <c r="F1165" s="93">
        <f>КВСР!I2289</f>
        <v>78263.199999999997</v>
      </c>
      <c r="G1165" s="93">
        <f>КВСР!J2289</f>
        <v>78263.199999999997</v>
      </c>
      <c r="H1165" s="93">
        <f t="shared" si="545"/>
        <v>100</v>
      </c>
      <c r="I1165" s="93">
        <f t="shared" si="546"/>
        <v>100</v>
      </c>
    </row>
    <row r="1166" spans="1:9" ht="15.75">
      <c r="A1166" s="92" t="s">
        <v>72</v>
      </c>
      <c r="B1166" s="36" t="s">
        <v>937</v>
      </c>
      <c r="C1166" s="36" t="s">
        <v>73</v>
      </c>
      <c r="D1166" s="93">
        <v>6165.8</v>
      </c>
      <c r="E1166" s="93">
        <f>E1168+E1167</f>
        <v>6165.8440000000001</v>
      </c>
      <c r="F1166" s="93">
        <f t="shared" ref="F1166:G1166" si="557">F1168+F1167</f>
        <v>6165.8440000000001</v>
      </c>
      <c r="G1166" s="93">
        <f t="shared" si="557"/>
        <v>6165.8440000000001</v>
      </c>
      <c r="H1166" s="93">
        <f t="shared" si="545"/>
        <v>100.00071361380517</v>
      </c>
      <c r="I1166" s="93">
        <f t="shared" si="546"/>
        <v>100</v>
      </c>
    </row>
    <row r="1167" spans="1:9" ht="15.75">
      <c r="A1167" s="94" t="s">
        <v>86</v>
      </c>
      <c r="B1167" s="36" t="s">
        <v>937</v>
      </c>
      <c r="C1167" s="36">
        <v>830</v>
      </c>
      <c r="D1167" s="93"/>
      <c r="E1167" s="93">
        <f>КВСР!H2291</f>
        <v>14.808999999999999</v>
      </c>
      <c r="F1167" s="93">
        <f>КВСР!I2291</f>
        <v>14.808999999999999</v>
      </c>
      <c r="G1167" s="93">
        <f>КВСР!J2291</f>
        <v>14.808999999999999</v>
      </c>
      <c r="H1167" s="93"/>
      <c r="I1167" s="93">
        <f t="shared" si="546"/>
        <v>100</v>
      </c>
    </row>
    <row r="1168" spans="1:9" ht="15.75">
      <c r="A1168" s="92" t="s">
        <v>74</v>
      </c>
      <c r="B1168" s="36" t="s">
        <v>937</v>
      </c>
      <c r="C1168" s="36" t="s">
        <v>75</v>
      </c>
      <c r="D1168" s="93">
        <v>6165.8</v>
      </c>
      <c r="E1168" s="93">
        <f>КВСР!H2292</f>
        <v>6151.0349999999999</v>
      </c>
      <c r="F1168" s="93">
        <f>КВСР!I2292</f>
        <v>6151.0349999999999</v>
      </c>
      <c r="G1168" s="93">
        <f>КВСР!J2292</f>
        <v>6151.0349999999999</v>
      </c>
      <c r="H1168" s="93">
        <f t="shared" si="545"/>
        <v>99.760533912874237</v>
      </c>
      <c r="I1168" s="93">
        <f t="shared" si="546"/>
        <v>100</v>
      </c>
    </row>
    <row r="1169" spans="1:9" ht="15.75">
      <c r="A1169" s="92" t="s">
        <v>938</v>
      </c>
      <c r="B1169" s="36" t="s">
        <v>939</v>
      </c>
      <c r="C1169" s="36" t="s">
        <v>0</v>
      </c>
      <c r="D1169" s="93">
        <v>8017.5</v>
      </c>
      <c r="E1169" s="93">
        <f>E1170</f>
        <v>8017.5</v>
      </c>
      <c r="F1169" s="93">
        <f t="shared" ref="F1169:G1170" si="558">F1170</f>
        <v>8017.5</v>
      </c>
      <c r="G1169" s="93">
        <f t="shared" si="558"/>
        <v>8017.5</v>
      </c>
      <c r="H1169" s="93">
        <f t="shared" si="545"/>
        <v>100</v>
      </c>
      <c r="I1169" s="93">
        <f t="shared" si="546"/>
        <v>100</v>
      </c>
    </row>
    <row r="1170" spans="1:9" ht="31.5">
      <c r="A1170" s="92" t="s">
        <v>82</v>
      </c>
      <c r="B1170" s="36" t="s">
        <v>939</v>
      </c>
      <c r="C1170" s="36" t="s">
        <v>83</v>
      </c>
      <c r="D1170" s="93">
        <v>8017.5</v>
      </c>
      <c r="E1170" s="93">
        <f>E1171</f>
        <v>8017.5</v>
      </c>
      <c r="F1170" s="93">
        <f t="shared" si="558"/>
        <v>8017.5</v>
      </c>
      <c r="G1170" s="93">
        <f t="shared" si="558"/>
        <v>8017.5</v>
      </c>
      <c r="H1170" s="93">
        <f t="shared" si="545"/>
        <v>100</v>
      </c>
      <c r="I1170" s="93">
        <f t="shared" si="546"/>
        <v>100</v>
      </c>
    </row>
    <row r="1171" spans="1:9" ht="31.5">
      <c r="A1171" s="92" t="s">
        <v>196</v>
      </c>
      <c r="B1171" s="36" t="s">
        <v>939</v>
      </c>
      <c r="C1171" s="36" t="s">
        <v>197</v>
      </c>
      <c r="D1171" s="93">
        <v>8017.5</v>
      </c>
      <c r="E1171" s="93">
        <f>КВСР!H2295</f>
        <v>8017.5</v>
      </c>
      <c r="F1171" s="93">
        <f>КВСР!I2295</f>
        <v>8017.5</v>
      </c>
      <c r="G1171" s="93">
        <f>КВСР!J2295</f>
        <v>8017.5</v>
      </c>
      <c r="H1171" s="93">
        <f t="shared" si="545"/>
        <v>100</v>
      </c>
      <c r="I1171" s="93">
        <f t="shared" si="546"/>
        <v>100</v>
      </c>
    </row>
    <row r="1172" spans="1:9" ht="15.75">
      <c r="A1172" s="85" t="s">
        <v>0</v>
      </c>
      <c r="B1172" s="87" t="s">
        <v>0</v>
      </c>
      <c r="C1172" s="88" t="s">
        <v>0</v>
      </c>
      <c r="D1172" s="86" t="s">
        <v>0</v>
      </c>
      <c r="E1172" s="86"/>
      <c r="F1172" s="86"/>
      <c r="G1172" s="86"/>
      <c r="H1172" s="86"/>
      <c r="I1172" s="86"/>
    </row>
    <row r="1173" spans="1:9" ht="63">
      <c r="A1173" s="85" t="s">
        <v>169</v>
      </c>
      <c r="B1173" s="88" t="s">
        <v>170</v>
      </c>
      <c r="C1173" s="88" t="s">
        <v>0</v>
      </c>
      <c r="D1173" s="86">
        <v>178489.3</v>
      </c>
      <c r="E1173" s="86">
        <f>E1174+E1185++E1188</f>
        <v>178108.76283000002</v>
      </c>
      <c r="F1173" s="86">
        <f t="shared" ref="F1173:G1173" si="559">F1174+F1185++F1188</f>
        <v>178033.00086000003</v>
      </c>
      <c r="G1173" s="86">
        <f t="shared" si="559"/>
        <v>175211.90541000001</v>
      </c>
      <c r="H1173" s="86">
        <f t="shared" si="545"/>
        <v>98.163814531179199</v>
      </c>
      <c r="I1173" s="86">
        <f t="shared" si="546"/>
        <v>98.373545818874177</v>
      </c>
    </row>
    <row r="1174" spans="1:9" ht="31.5">
      <c r="A1174" s="92" t="s">
        <v>76</v>
      </c>
      <c r="B1174" s="36" t="s">
        <v>925</v>
      </c>
      <c r="C1174" s="36" t="s">
        <v>0</v>
      </c>
      <c r="D1174" s="93">
        <v>165665.5</v>
      </c>
      <c r="E1174" s="93">
        <f>E1175+E1177+E1181+E1183+E1179</f>
        <v>165284.97883000001</v>
      </c>
      <c r="F1174" s="93">
        <f t="shared" ref="F1174:G1174" si="560">F1175+F1177+F1181+F1183+F1179</f>
        <v>165284.97883000001</v>
      </c>
      <c r="G1174" s="93">
        <f t="shared" si="560"/>
        <v>163539.35714000001</v>
      </c>
      <c r="H1174" s="93">
        <f t="shared" si="545"/>
        <v>98.716604929813386</v>
      </c>
      <c r="I1174" s="93">
        <f t="shared" si="546"/>
        <v>98.943871546974975</v>
      </c>
    </row>
    <row r="1175" spans="1:9" ht="63">
      <c r="A1175" s="92" t="s">
        <v>60</v>
      </c>
      <c r="B1175" s="36" t="s">
        <v>925</v>
      </c>
      <c r="C1175" s="36" t="s">
        <v>61</v>
      </c>
      <c r="D1175" s="93">
        <v>53057.7</v>
      </c>
      <c r="E1175" s="93">
        <f>E1176</f>
        <v>53057.669070000004</v>
      </c>
      <c r="F1175" s="93">
        <f t="shared" ref="F1175:G1175" si="561">F1176</f>
        <v>53057.669070000004</v>
      </c>
      <c r="G1175" s="93">
        <f t="shared" si="561"/>
        <v>53057.669070000004</v>
      </c>
      <c r="H1175" s="93">
        <f t="shared" si="545"/>
        <v>99.99994170497402</v>
      </c>
      <c r="I1175" s="93">
        <f t="shared" si="546"/>
        <v>100</v>
      </c>
    </row>
    <row r="1176" spans="1:9" ht="15.75">
      <c r="A1176" s="92" t="s">
        <v>78</v>
      </c>
      <c r="B1176" s="36" t="s">
        <v>925</v>
      </c>
      <c r="C1176" s="36" t="s">
        <v>79</v>
      </c>
      <c r="D1176" s="93">
        <v>53057.7</v>
      </c>
      <c r="E1176" s="93">
        <f>КВСР!H2244</f>
        <v>53057.669070000004</v>
      </c>
      <c r="F1176" s="93">
        <f>КВСР!I2244</f>
        <v>53057.669070000004</v>
      </c>
      <c r="G1176" s="93">
        <f>КВСР!J2244</f>
        <v>53057.669070000004</v>
      </c>
      <c r="H1176" s="93">
        <f t="shared" si="545"/>
        <v>99.99994170497402</v>
      </c>
      <c r="I1176" s="93">
        <f t="shared" si="546"/>
        <v>100</v>
      </c>
    </row>
    <row r="1177" spans="1:9" ht="31.5">
      <c r="A1177" s="92" t="s">
        <v>64</v>
      </c>
      <c r="B1177" s="36" t="s">
        <v>925</v>
      </c>
      <c r="C1177" s="36" t="s">
        <v>65</v>
      </c>
      <c r="D1177" s="93">
        <v>22773.200000000001</v>
      </c>
      <c r="E1177" s="93">
        <f>E1178</f>
        <v>22270.045829999999</v>
      </c>
      <c r="F1177" s="93">
        <f t="shared" ref="F1177:G1177" si="562">F1178</f>
        <v>22270.045829999999</v>
      </c>
      <c r="G1177" s="93">
        <f t="shared" si="562"/>
        <v>20524.424139999999</v>
      </c>
      <c r="H1177" s="93">
        <f t="shared" si="545"/>
        <v>90.125340927054594</v>
      </c>
      <c r="I1177" s="93">
        <f t="shared" si="546"/>
        <v>92.161571182541209</v>
      </c>
    </row>
    <row r="1178" spans="1:9" ht="31.5">
      <c r="A1178" s="92" t="s">
        <v>66</v>
      </c>
      <c r="B1178" s="36" t="s">
        <v>925</v>
      </c>
      <c r="C1178" s="36" t="s">
        <v>67</v>
      </c>
      <c r="D1178" s="93">
        <v>22773.200000000001</v>
      </c>
      <c r="E1178" s="93">
        <f>КВСР!H2246</f>
        <v>22270.045829999999</v>
      </c>
      <c r="F1178" s="93">
        <f>КВСР!I2246</f>
        <v>22270.045829999999</v>
      </c>
      <c r="G1178" s="93">
        <f>КВСР!J2246</f>
        <v>20524.424139999999</v>
      </c>
      <c r="H1178" s="93">
        <f t="shared" si="545"/>
        <v>90.125340927054594</v>
      </c>
      <c r="I1178" s="93">
        <f t="shared" si="546"/>
        <v>92.161571182541209</v>
      </c>
    </row>
    <row r="1179" spans="1:9" ht="15.75">
      <c r="A1179" s="94" t="s">
        <v>68</v>
      </c>
      <c r="B1179" s="36" t="s">
        <v>925</v>
      </c>
      <c r="C1179" s="36">
        <v>300</v>
      </c>
      <c r="D1179" s="93"/>
      <c r="E1179" s="93">
        <f>E1180</f>
        <v>122.633</v>
      </c>
      <c r="F1179" s="93">
        <f t="shared" ref="F1179:G1179" si="563">F1180</f>
        <v>122.633</v>
      </c>
      <c r="G1179" s="93">
        <f t="shared" si="563"/>
        <v>122.633</v>
      </c>
      <c r="H1179" s="93">
        <v>0</v>
      </c>
      <c r="I1179" s="93">
        <f t="shared" si="546"/>
        <v>100</v>
      </c>
    </row>
    <row r="1180" spans="1:9" ht="31.5">
      <c r="A1180" s="94" t="s">
        <v>80</v>
      </c>
      <c r="B1180" s="36" t="s">
        <v>925</v>
      </c>
      <c r="C1180" s="36">
        <v>320</v>
      </c>
      <c r="D1180" s="93"/>
      <c r="E1180" s="93">
        <f>КВСР!H2248</f>
        <v>122.633</v>
      </c>
      <c r="F1180" s="93">
        <f>КВСР!I2248</f>
        <v>122.633</v>
      </c>
      <c r="G1180" s="93">
        <f>КВСР!J2248</f>
        <v>122.633</v>
      </c>
      <c r="H1180" s="93">
        <v>0</v>
      </c>
      <c r="I1180" s="93">
        <f t="shared" si="546"/>
        <v>100</v>
      </c>
    </row>
    <row r="1181" spans="1:9" ht="31.5">
      <c r="A1181" s="92" t="s">
        <v>82</v>
      </c>
      <c r="B1181" s="36" t="s">
        <v>925</v>
      </c>
      <c r="C1181" s="36" t="s">
        <v>83</v>
      </c>
      <c r="D1181" s="93">
        <v>88373.6</v>
      </c>
      <c r="E1181" s="93">
        <f>E1182</f>
        <v>88373.6</v>
      </c>
      <c r="F1181" s="93">
        <f t="shared" ref="F1181:G1181" si="564">F1182</f>
        <v>88373.6</v>
      </c>
      <c r="G1181" s="93">
        <f t="shared" si="564"/>
        <v>88373.6</v>
      </c>
      <c r="H1181" s="93">
        <f t="shared" si="545"/>
        <v>100</v>
      </c>
      <c r="I1181" s="93">
        <f t="shared" si="546"/>
        <v>100</v>
      </c>
    </row>
    <row r="1182" spans="1:9" ht="15.75">
      <c r="A1182" s="92" t="s">
        <v>272</v>
      </c>
      <c r="B1182" s="36" t="s">
        <v>925</v>
      </c>
      <c r="C1182" s="36" t="s">
        <v>273</v>
      </c>
      <c r="D1182" s="93">
        <v>88373.6</v>
      </c>
      <c r="E1182" s="93">
        <f>КВСР!H2250+КВСР!H2309</f>
        <v>88373.6</v>
      </c>
      <c r="F1182" s="93">
        <f>КВСР!I2250+КВСР!I2309</f>
        <v>88373.6</v>
      </c>
      <c r="G1182" s="93">
        <f>КВСР!J2250+КВСР!J2309</f>
        <v>88373.6</v>
      </c>
      <c r="H1182" s="93">
        <f t="shared" si="545"/>
        <v>100</v>
      </c>
      <c r="I1182" s="93">
        <f t="shared" si="546"/>
        <v>100</v>
      </c>
    </row>
    <row r="1183" spans="1:9" ht="15.75">
      <c r="A1183" s="92" t="s">
        <v>72</v>
      </c>
      <c r="B1183" s="36" t="s">
        <v>925</v>
      </c>
      <c r="C1183" s="36" t="s">
        <v>73</v>
      </c>
      <c r="D1183" s="93">
        <v>1461</v>
      </c>
      <c r="E1183" s="93">
        <f>E1184</f>
        <v>1461.0309300000001</v>
      </c>
      <c r="F1183" s="93">
        <f t="shared" ref="F1183:G1183" si="565">F1184</f>
        <v>1461.0309300000001</v>
      </c>
      <c r="G1183" s="93">
        <f t="shared" si="565"/>
        <v>1461.0309300000001</v>
      </c>
      <c r="H1183" s="93">
        <f t="shared" si="545"/>
        <v>100.00211704312116</v>
      </c>
      <c r="I1183" s="93">
        <f t="shared" si="546"/>
        <v>100</v>
      </c>
    </row>
    <row r="1184" spans="1:9" ht="15.75">
      <c r="A1184" s="92" t="s">
        <v>74</v>
      </c>
      <c r="B1184" s="36" t="s">
        <v>925</v>
      </c>
      <c r="C1184" s="36" t="s">
        <v>75</v>
      </c>
      <c r="D1184" s="93">
        <v>1461</v>
      </c>
      <c r="E1184" s="93">
        <f>КВСР!H2252</f>
        <v>1461.0309300000001</v>
      </c>
      <c r="F1184" s="93">
        <f>КВСР!I2252</f>
        <v>1461.0309300000001</v>
      </c>
      <c r="G1184" s="93">
        <f>КВСР!J2252</f>
        <v>1461.0309300000001</v>
      </c>
      <c r="H1184" s="93">
        <f t="shared" si="545"/>
        <v>100.00211704312116</v>
      </c>
      <c r="I1184" s="93">
        <f t="shared" si="546"/>
        <v>100</v>
      </c>
    </row>
    <row r="1185" spans="1:9" ht="47.25">
      <c r="A1185" s="92" t="s">
        <v>171</v>
      </c>
      <c r="B1185" s="36" t="s">
        <v>172</v>
      </c>
      <c r="C1185" s="36" t="s">
        <v>0</v>
      </c>
      <c r="D1185" s="93">
        <v>292.60000000000002</v>
      </c>
      <c r="E1185" s="93">
        <f>E1186</f>
        <v>292.60000000000002</v>
      </c>
      <c r="F1185" s="93">
        <f t="shared" ref="F1185:G1186" si="566">F1186</f>
        <v>216.83803</v>
      </c>
      <c r="G1185" s="93">
        <f t="shared" si="566"/>
        <v>216.83803</v>
      </c>
      <c r="H1185" s="93">
        <f t="shared" si="545"/>
        <v>74.107323991797671</v>
      </c>
      <c r="I1185" s="93">
        <f t="shared" si="546"/>
        <v>74.107323991797671</v>
      </c>
    </row>
    <row r="1186" spans="1:9" ht="31.5">
      <c r="A1186" s="92" t="s">
        <v>64</v>
      </c>
      <c r="B1186" s="36" t="s">
        <v>172</v>
      </c>
      <c r="C1186" s="36" t="s">
        <v>65</v>
      </c>
      <c r="D1186" s="93">
        <v>292.60000000000002</v>
      </c>
      <c r="E1186" s="93">
        <f>E1187</f>
        <v>292.60000000000002</v>
      </c>
      <c r="F1186" s="93">
        <f t="shared" si="566"/>
        <v>216.83803</v>
      </c>
      <c r="G1186" s="93">
        <f t="shared" si="566"/>
        <v>216.83803</v>
      </c>
      <c r="H1186" s="93">
        <f t="shared" si="545"/>
        <v>74.107323991797671</v>
      </c>
      <c r="I1186" s="93">
        <f t="shared" si="546"/>
        <v>74.107323991797671</v>
      </c>
    </row>
    <row r="1187" spans="1:9" ht="31.5">
      <c r="A1187" s="92" t="s">
        <v>173</v>
      </c>
      <c r="B1187" s="36" t="s">
        <v>172</v>
      </c>
      <c r="C1187" s="36" t="s">
        <v>174</v>
      </c>
      <c r="D1187" s="93">
        <v>292.60000000000002</v>
      </c>
      <c r="E1187" s="93">
        <f>КВСР!H215</f>
        <v>292.60000000000002</v>
      </c>
      <c r="F1187" s="93">
        <f>КВСР!I215</f>
        <v>216.83803</v>
      </c>
      <c r="G1187" s="93">
        <f>КВСР!J215</f>
        <v>216.83803</v>
      </c>
      <c r="H1187" s="93">
        <f t="shared" si="545"/>
        <v>74.107323991797671</v>
      </c>
      <c r="I1187" s="93">
        <f t="shared" si="546"/>
        <v>74.107323991797671</v>
      </c>
    </row>
    <row r="1188" spans="1:9" ht="47.25">
      <c r="A1188" s="92" t="s">
        <v>926</v>
      </c>
      <c r="B1188" s="36" t="s">
        <v>927</v>
      </c>
      <c r="C1188" s="36" t="s">
        <v>0</v>
      </c>
      <c r="D1188" s="93">
        <v>12531.2</v>
      </c>
      <c r="E1188" s="93">
        <f>E1193+E1189+E1191</f>
        <v>12531.184000000001</v>
      </c>
      <c r="F1188" s="93">
        <f t="shared" ref="F1188:G1188" si="567">F1193+F1189+F1191</f>
        <v>12531.184000000001</v>
      </c>
      <c r="G1188" s="93">
        <f t="shared" si="567"/>
        <v>11455.71024</v>
      </c>
      <c r="H1188" s="93">
        <f t="shared" si="545"/>
        <v>91.417503830439216</v>
      </c>
      <c r="I1188" s="93">
        <f t="shared" si="546"/>
        <v>91.417620553652384</v>
      </c>
    </row>
    <row r="1189" spans="1:9" ht="63">
      <c r="A1189" s="92" t="s">
        <v>60</v>
      </c>
      <c r="B1189" s="36" t="s">
        <v>927</v>
      </c>
      <c r="C1189" s="36">
        <v>100</v>
      </c>
      <c r="D1189" s="93"/>
      <c r="E1189" s="93">
        <f>E1190</f>
        <v>238.43617</v>
      </c>
      <c r="F1189" s="93">
        <f t="shared" ref="F1189:G1189" si="568">F1190</f>
        <v>238.43617</v>
      </c>
      <c r="G1189" s="93">
        <f t="shared" si="568"/>
        <v>238.43617</v>
      </c>
      <c r="H1189" s="93">
        <v>0</v>
      </c>
      <c r="I1189" s="93">
        <f t="shared" si="546"/>
        <v>100</v>
      </c>
    </row>
    <row r="1190" spans="1:9" ht="15.75">
      <c r="A1190" s="92" t="s">
        <v>78</v>
      </c>
      <c r="B1190" s="36" t="s">
        <v>927</v>
      </c>
      <c r="C1190" s="36">
        <v>110</v>
      </c>
      <c r="D1190" s="93"/>
      <c r="E1190" s="93">
        <f>КВСР!H2255</f>
        <v>238.43617</v>
      </c>
      <c r="F1190" s="93">
        <f>КВСР!I2255</f>
        <v>238.43617</v>
      </c>
      <c r="G1190" s="93">
        <f>КВСР!J2255</f>
        <v>238.43617</v>
      </c>
      <c r="H1190" s="93">
        <v>0</v>
      </c>
      <c r="I1190" s="93">
        <f t="shared" si="546"/>
        <v>100</v>
      </c>
    </row>
    <row r="1191" spans="1:9" ht="31.5">
      <c r="A1191" s="92" t="s">
        <v>64</v>
      </c>
      <c r="B1191" s="36" t="s">
        <v>927</v>
      </c>
      <c r="C1191" s="36">
        <v>200</v>
      </c>
      <c r="D1191" s="93"/>
      <c r="E1191" s="93">
        <f>E1192</f>
        <v>12292.74783</v>
      </c>
      <c r="F1191" s="93">
        <f t="shared" ref="F1191:G1191" si="569">F1192</f>
        <v>12292.74783</v>
      </c>
      <c r="G1191" s="93">
        <f t="shared" si="569"/>
        <v>11217.274069999999</v>
      </c>
      <c r="H1191" s="93">
        <v>0</v>
      </c>
      <c r="I1191" s="93">
        <f t="shared" si="546"/>
        <v>91.251152509812755</v>
      </c>
    </row>
    <row r="1192" spans="1:9" ht="31.5">
      <c r="A1192" s="92" t="s">
        <v>66</v>
      </c>
      <c r="B1192" s="36" t="s">
        <v>927</v>
      </c>
      <c r="C1192" s="36">
        <v>240</v>
      </c>
      <c r="D1192" s="93"/>
      <c r="E1192" s="93">
        <f>КВСР!H2257</f>
        <v>12292.74783</v>
      </c>
      <c r="F1192" s="93">
        <f>КВСР!I2257</f>
        <v>12292.74783</v>
      </c>
      <c r="G1192" s="93">
        <f>КВСР!J2257</f>
        <v>11217.274069999999</v>
      </c>
      <c r="H1192" s="93">
        <v>0</v>
      </c>
      <c r="I1192" s="93">
        <f t="shared" si="546"/>
        <v>91.251152509812755</v>
      </c>
    </row>
    <row r="1193" spans="1:9" ht="15.75">
      <c r="A1193" s="92" t="s">
        <v>72</v>
      </c>
      <c r="B1193" s="36" t="s">
        <v>927</v>
      </c>
      <c r="C1193" s="36" t="s">
        <v>73</v>
      </c>
      <c r="D1193" s="93">
        <v>12531.2</v>
      </c>
      <c r="E1193" s="93">
        <f>E1194</f>
        <v>0</v>
      </c>
      <c r="F1193" s="93">
        <f t="shared" ref="F1193:G1193" si="570">F1194</f>
        <v>0</v>
      </c>
      <c r="G1193" s="93">
        <f t="shared" si="570"/>
        <v>0</v>
      </c>
      <c r="H1193" s="93">
        <f t="shared" si="545"/>
        <v>0</v>
      </c>
      <c r="I1193" s="93">
        <v>0</v>
      </c>
    </row>
    <row r="1194" spans="1:9" ht="15.75">
      <c r="A1194" s="92" t="s">
        <v>381</v>
      </c>
      <c r="B1194" s="36" t="s">
        <v>927</v>
      </c>
      <c r="C1194" s="36" t="s">
        <v>382</v>
      </c>
      <c r="D1194" s="93">
        <v>12531.2</v>
      </c>
      <c r="E1194" s="93">
        <v>0</v>
      </c>
      <c r="F1194" s="93">
        <v>0</v>
      </c>
      <c r="G1194" s="93">
        <v>0</v>
      </c>
      <c r="H1194" s="93">
        <f t="shared" si="545"/>
        <v>0</v>
      </c>
      <c r="I1194" s="93">
        <v>0</v>
      </c>
    </row>
    <row r="1195" spans="1:9" ht="15.75">
      <c r="A1195" s="85" t="s">
        <v>0</v>
      </c>
      <c r="B1195" s="87" t="s">
        <v>0</v>
      </c>
      <c r="C1195" s="88" t="s">
        <v>0</v>
      </c>
      <c r="D1195" s="86" t="s">
        <v>0</v>
      </c>
      <c r="E1195" s="86"/>
      <c r="F1195" s="86"/>
      <c r="G1195" s="86"/>
      <c r="H1195" s="86"/>
      <c r="I1195" s="86"/>
    </row>
    <row r="1196" spans="1:9" ht="31.5">
      <c r="A1196" s="85" t="s">
        <v>928</v>
      </c>
      <c r="B1196" s="88" t="s">
        <v>929</v>
      </c>
      <c r="C1196" s="88" t="s">
        <v>0</v>
      </c>
      <c r="D1196" s="86">
        <v>15261.7</v>
      </c>
      <c r="E1196" s="86">
        <f>E1197+E1205</f>
        <v>15383.165289999999</v>
      </c>
      <c r="F1196" s="86">
        <f t="shared" ref="F1196:G1196" si="571">F1197+F1205</f>
        <v>15383.165289999999</v>
      </c>
      <c r="G1196" s="86">
        <f t="shared" si="571"/>
        <v>15383.165289999999</v>
      </c>
      <c r="H1196" s="86">
        <f t="shared" si="545"/>
        <v>100.79588309297127</v>
      </c>
      <c r="I1196" s="86">
        <f t="shared" si="546"/>
        <v>100</v>
      </c>
    </row>
    <row r="1197" spans="1:9" ht="31.5">
      <c r="A1197" s="92" t="s">
        <v>58</v>
      </c>
      <c r="B1197" s="36" t="s">
        <v>930</v>
      </c>
      <c r="C1197" s="36" t="s">
        <v>0</v>
      </c>
      <c r="D1197" s="93">
        <v>15069.5</v>
      </c>
      <c r="E1197" s="93">
        <f>E1198+E1200+E1202</f>
        <v>15190.925289999999</v>
      </c>
      <c r="F1197" s="93">
        <f t="shared" ref="F1197:G1197" si="572">F1198+F1200+F1202</f>
        <v>15190.925289999999</v>
      </c>
      <c r="G1197" s="93">
        <f t="shared" si="572"/>
        <v>15190.925289999999</v>
      </c>
      <c r="H1197" s="93">
        <f t="shared" si="545"/>
        <v>100.80576853910215</v>
      </c>
      <c r="I1197" s="93">
        <f t="shared" si="546"/>
        <v>100</v>
      </c>
    </row>
    <row r="1198" spans="1:9" ht="63">
      <c r="A1198" s="92" t="s">
        <v>60</v>
      </c>
      <c r="B1198" s="36" t="s">
        <v>930</v>
      </c>
      <c r="C1198" s="36" t="s">
        <v>61</v>
      </c>
      <c r="D1198" s="93">
        <v>13000.5</v>
      </c>
      <c r="E1198" s="93">
        <f>E1199</f>
        <v>13000.5</v>
      </c>
      <c r="F1198" s="93">
        <f t="shared" ref="F1198:G1198" si="573">F1199</f>
        <v>13000.5</v>
      </c>
      <c r="G1198" s="93">
        <f t="shared" si="573"/>
        <v>13000.5</v>
      </c>
      <c r="H1198" s="93">
        <f t="shared" si="545"/>
        <v>100</v>
      </c>
      <c r="I1198" s="93">
        <f t="shared" si="546"/>
        <v>100</v>
      </c>
    </row>
    <row r="1199" spans="1:9" ht="31.5">
      <c r="A1199" s="92" t="s">
        <v>62</v>
      </c>
      <c r="B1199" s="36" t="s">
        <v>930</v>
      </c>
      <c r="C1199" s="36" t="s">
        <v>63</v>
      </c>
      <c r="D1199" s="93">
        <v>13000.5</v>
      </c>
      <c r="E1199" s="93">
        <f>КВСР!H2263</f>
        <v>13000.5</v>
      </c>
      <c r="F1199" s="93">
        <f>КВСР!I2263</f>
        <v>13000.5</v>
      </c>
      <c r="G1199" s="93">
        <f>КВСР!J2263</f>
        <v>13000.5</v>
      </c>
      <c r="H1199" s="93">
        <f t="shared" si="545"/>
        <v>100</v>
      </c>
      <c r="I1199" s="93">
        <f t="shared" si="546"/>
        <v>100</v>
      </c>
    </row>
    <row r="1200" spans="1:9" ht="31.5">
      <c r="A1200" s="92" t="s">
        <v>64</v>
      </c>
      <c r="B1200" s="36" t="s">
        <v>930</v>
      </c>
      <c r="C1200" s="36" t="s">
        <v>65</v>
      </c>
      <c r="D1200" s="93">
        <v>2033.5</v>
      </c>
      <c r="E1200" s="93">
        <f>E1201</f>
        <v>2033.5</v>
      </c>
      <c r="F1200" s="93">
        <f t="shared" ref="F1200:G1200" si="574">F1201</f>
        <v>2033.5</v>
      </c>
      <c r="G1200" s="93">
        <f t="shared" si="574"/>
        <v>2033.5</v>
      </c>
      <c r="H1200" s="93">
        <f t="shared" si="545"/>
        <v>100</v>
      </c>
      <c r="I1200" s="93">
        <f t="shared" si="546"/>
        <v>100</v>
      </c>
    </row>
    <row r="1201" spans="1:9" ht="31.5">
      <c r="A1201" s="92" t="s">
        <v>66</v>
      </c>
      <c r="B1201" s="36" t="s">
        <v>930</v>
      </c>
      <c r="C1201" s="36" t="s">
        <v>67</v>
      </c>
      <c r="D1201" s="93">
        <v>2033.5</v>
      </c>
      <c r="E1201" s="93">
        <f>КВСР!H2265</f>
        <v>2033.5</v>
      </c>
      <c r="F1201" s="93">
        <f>КВСР!I2265</f>
        <v>2033.5</v>
      </c>
      <c r="G1201" s="93">
        <f>КВСР!J2265</f>
        <v>2033.5</v>
      </c>
      <c r="H1201" s="93">
        <f t="shared" si="545"/>
        <v>100</v>
      </c>
      <c r="I1201" s="93">
        <f t="shared" si="546"/>
        <v>100</v>
      </c>
    </row>
    <row r="1202" spans="1:9" ht="15.75">
      <c r="A1202" s="92" t="s">
        <v>72</v>
      </c>
      <c r="B1202" s="36" t="s">
        <v>930</v>
      </c>
      <c r="C1202" s="36" t="s">
        <v>73</v>
      </c>
      <c r="D1202" s="93">
        <v>35.5</v>
      </c>
      <c r="E1202" s="93">
        <f>E1204+E1203</f>
        <v>156.92529000000002</v>
      </c>
      <c r="F1202" s="93">
        <f t="shared" ref="F1202:G1202" si="575">F1204+F1203</f>
        <v>156.92529000000002</v>
      </c>
      <c r="G1202" s="93">
        <f t="shared" si="575"/>
        <v>156.92529000000002</v>
      </c>
      <c r="H1202" s="93">
        <f t="shared" si="545"/>
        <v>442.04307042253521</v>
      </c>
      <c r="I1202" s="93">
        <f t="shared" si="546"/>
        <v>100</v>
      </c>
    </row>
    <row r="1203" spans="1:9" ht="15.75">
      <c r="A1203" s="94" t="s">
        <v>86</v>
      </c>
      <c r="B1203" s="36" t="s">
        <v>930</v>
      </c>
      <c r="C1203" s="36">
        <v>830</v>
      </c>
      <c r="D1203" s="93"/>
      <c r="E1203" s="93">
        <f>КВСР!H2267</f>
        <v>121.42529</v>
      </c>
      <c r="F1203" s="93">
        <f>КВСР!I2267</f>
        <v>121.42529</v>
      </c>
      <c r="G1203" s="93">
        <f>КВСР!J2267</f>
        <v>121.42529</v>
      </c>
      <c r="H1203" s="93">
        <v>0</v>
      </c>
      <c r="I1203" s="93">
        <f t="shared" si="546"/>
        <v>100</v>
      </c>
    </row>
    <row r="1204" spans="1:9" ht="15.75">
      <c r="A1204" s="92" t="s">
        <v>74</v>
      </c>
      <c r="B1204" s="36" t="s">
        <v>930</v>
      </c>
      <c r="C1204" s="36" t="s">
        <v>75</v>
      </c>
      <c r="D1204" s="93">
        <v>35.5</v>
      </c>
      <c r="E1204" s="93">
        <f>КВСР!H2268</f>
        <v>35.5</v>
      </c>
      <c r="F1204" s="93">
        <f>КВСР!I2268</f>
        <v>35.5</v>
      </c>
      <c r="G1204" s="93">
        <f>КВСР!J2268</f>
        <v>35.5</v>
      </c>
      <c r="H1204" s="93">
        <f t="shared" ref="H1204:H1267" si="576">G1204/D1204*100</f>
        <v>100</v>
      </c>
      <c r="I1204" s="93">
        <f t="shared" ref="I1204:I1267" si="577">G1204/E1204*100</f>
        <v>100</v>
      </c>
    </row>
    <row r="1205" spans="1:9" ht="15.75">
      <c r="A1205" s="92" t="s">
        <v>638</v>
      </c>
      <c r="B1205" s="36" t="s">
        <v>931</v>
      </c>
      <c r="C1205" s="36" t="s">
        <v>0</v>
      </c>
      <c r="D1205" s="93">
        <v>192.2</v>
      </c>
      <c r="E1205" s="93">
        <f>E1206</f>
        <v>192.24</v>
      </c>
      <c r="F1205" s="93">
        <f t="shared" ref="F1205:G1206" si="578">F1206</f>
        <v>192.24</v>
      </c>
      <c r="G1205" s="93">
        <f t="shared" si="578"/>
        <v>192.24</v>
      </c>
      <c r="H1205" s="93">
        <f t="shared" si="576"/>
        <v>100.02081165452654</v>
      </c>
      <c r="I1205" s="93">
        <f t="shared" si="577"/>
        <v>100</v>
      </c>
    </row>
    <row r="1206" spans="1:9" ht="31.5">
      <c r="A1206" s="92" t="s">
        <v>64</v>
      </c>
      <c r="B1206" s="36" t="s">
        <v>931</v>
      </c>
      <c r="C1206" s="36" t="s">
        <v>65</v>
      </c>
      <c r="D1206" s="93">
        <v>192.2</v>
      </c>
      <c r="E1206" s="93">
        <f>E1207</f>
        <v>192.24</v>
      </c>
      <c r="F1206" s="93">
        <f t="shared" si="578"/>
        <v>192.24</v>
      </c>
      <c r="G1206" s="93">
        <f t="shared" si="578"/>
        <v>192.24</v>
      </c>
      <c r="H1206" s="93">
        <f t="shared" si="576"/>
        <v>100.02081165452654</v>
      </c>
      <c r="I1206" s="93">
        <f t="shared" si="577"/>
        <v>100</v>
      </c>
    </row>
    <row r="1207" spans="1:9" ht="31.5">
      <c r="A1207" s="92" t="s">
        <v>66</v>
      </c>
      <c r="B1207" s="36" t="s">
        <v>931</v>
      </c>
      <c r="C1207" s="36" t="s">
        <v>67</v>
      </c>
      <c r="D1207" s="93">
        <v>192.2</v>
      </c>
      <c r="E1207" s="93">
        <f>КВСР!H2271</f>
        <v>192.24</v>
      </c>
      <c r="F1207" s="93">
        <f>КВСР!I2271</f>
        <v>192.24</v>
      </c>
      <c r="G1207" s="93">
        <f>КВСР!J2271</f>
        <v>192.24</v>
      </c>
      <c r="H1207" s="93">
        <f t="shared" si="576"/>
        <v>100.02081165452654</v>
      </c>
      <c r="I1207" s="93">
        <f t="shared" si="577"/>
        <v>100</v>
      </c>
    </row>
    <row r="1208" spans="1:9" ht="15.75">
      <c r="A1208" s="85" t="s">
        <v>0</v>
      </c>
      <c r="B1208" s="87" t="s">
        <v>0</v>
      </c>
      <c r="C1208" s="88" t="s">
        <v>0</v>
      </c>
      <c r="D1208" s="86" t="s">
        <v>0</v>
      </c>
      <c r="E1208" s="86"/>
      <c r="F1208" s="86"/>
      <c r="G1208" s="86"/>
      <c r="H1208" s="86"/>
      <c r="I1208" s="86"/>
    </row>
    <row r="1209" spans="1:9" ht="47.25">
      <c r="A1209" s="85" t="s">
        <v>392</v>
      </c>
      <c r="B1209" s="88" t="s">
        <v>393</v>
      </c>
      <c r="C1209" s="88" t="s">
        <v>0</v>
      </c>
      <c r="D1209" s="86">
        <v>44771.8</v>
      </c>
      <c r="E1209" s="86">
        <f>E1210+E1213</f>
        <v>44771.752999999997</v>
      </c>
      <c r="F1209" s="86">
        <f t="shared" ref="F1209:G1209" si="579">F1210+F1213</f>
        <v>44771.752999999997</v>
      </c>
      <c r="G1209" s="86">
        <f t="shared" si="579"/>
        <v>44771.752979999997</v>
      </c>
      <c r="H1209" s="86">
        <f t="shared" si="576"/>
        <v>99.999894978535593</v>
      </c>
      <c r="I1209" s="86">
        <f t="shared" si="577"/>
        <v>99.999999955328974</v>
      </c>
    </row>
    <row r="1210" spans="1:9" ht="31.5">
      <c r="A1210" s="92" t="s">
        <v>394</v>
      </c>
      <c r="B1210" s="36" t="s">
        <v>395</v>
      </c>
      <c r="C1210" s="36" t="s">
        <v>0</v>
      </c>
      <c r="D1210" s="93">
        <v>28634</v>
      </c>
      <c r="E1210" s="93">
        <f>E1211</f>
        <v>28634</v>
      </c>
      <c r="F1210" s="93">
        <f t="shared" ref="F1210:G1211" si="580">F1211</f>
        <v>28634</v>
      </c>
      <c r="G1210" s="93">
        <f t="shared" si="580"/>
        <v>28634</v>
      </c>
      <c r="H1210" s="93">
        <f t="shared" si="576"/>
        <v>100</v>
      </c>
      <c r="I1210" s="93">
        <f t="shared" si="577"/>
        <v>100</v>
      </c>
    </row>
    <row r="1211" spans="1:9" ht="31.5">
      <c r="A1211" s="92" t="s">
        <v>82</v>
      </c>
      <c r="B1211" s="36" t="s">
        <v>395</v>
      </c>
      <c r="C1211" s="36" t="s">
        <v>83</v>
      </c>
      <c r="D1211" s="93">
        <v>28634</v>
      </c>
      <c r="E1211" s="93">
        <f>E1212</f>
        <v>28634</v>
      </c>
      <c r="F1211" s="93">
        <f t="shared" si="580"/>
        <v>28634</v>
      </c>
      <c r="G1211" s="93">
        <f t="shared" si="580"/>
        <v>28634</v>
      </c>
      <c r="H1211" s="93">
        <f t="shared" si="576"/>
        <v>100</v>
      </c>
      <c r="I1211" s="93">
        <f t="shared" si="577"/>
        <v>100</v>
      </c>
    </row>
    <row r="1212" spans="1:9" ht="15.75">
      <c r="A1212" s="92" t="s">
        <v>84</v>
      </c>
      <c r="B1212" s="36" t="s">
        <v>395</v>
      </c>
      <c r="C1212" s="36" t="s">
        <v>85</v>
      </c>
      <c r="D1212" s="93">
        <v>28634</v>
      </c>
      <c r="E1212" s="93">
        <f>КВСР!H917</f>
        <v>28634</v>
      </c>
      <c r="F1212" s="93">
        <f>КВСР!I917</f>
        <v>28634</v>
      </c>
      <c r="G1212" s="93">
        <f>КВСР!J917</f>
        <v>28634</v>
      </c>
      <c r="H1212" s="93">
        <f t="shared" si="576"/>
        <v>100</v>
      </c>
      <c r="I1212" s="93">
        <f t="shared" si="577"/>
        <v>100</v>
      </c>
    </row>
    <row r="1213" spans="1:9" ht="47.25">
      <c r="A1213" s="92" t="s">
        <v>932</v>
      </c>
      <c r="B1213" s="36" t="s">
        <v>933</v>
      </c>
      <c r="C1213" s="36" t="s">
        <v>0</v>
      </c>
      <c r="D1213" s="93">
        <v>16137.8</v>
      </c>
      <c r="E1213" s="93">
        <f>E1214</f>
        <v>16137.753000000001</v>
      </c>
      <c r="F1213" s="93">
        <f t="shared" ref="F1213:G1214" si="581">F1214</f>
        <v>16137.753000000001</v>
      </c>
      <c r="G1213" s="93">
        <f t="shared" si="581"/>
        <v>16137.752979999999</v>
      </c>
      <c r="H1213" s="93">
        <f t="shared" si="576"/>
        <v>99.999708634386351</v>
      </c>
      <c r="I1213" s="93">
        <f t="shared" si="577"/>
        <v>99.999999876067008</v>
      </c>
    </row>
    <row r="1214" spans="1:9" ht="31.5">
      <c r="A1214" s="92" t="s">
        <v>64</v>
      </c>
      <c r="B1214" s="36" t="s">
        <v>933</v>
      </c>
      <c r="C1214" s="36" t="s">
        <v>65</v>
      </c>
      <c r="D1214" s="93">
        <v>16137.8</v>
      </c>
      <c r="E1214" s="93">
        <f>E1215</f>
        <v>16137.753000000001</v>
      </c>
      <c r="F1214" s="93">
        <f t="shared" si="581"/>
        <v>16137.753000000001</v>
      </c>
      <c r="G1214" s="93">
        <f t="shared" si="581"/>
        <v>16137.752979999999</v>
      </c>
      <c r="H1214" s="93">
        <f t="shared" si="576"/>
        <v>99.999708634386351</v>
      </c>
      <c r="I1214" s="93">
        <f t="shared" si="577"/>
        <v>99.999999876067008</v>
      </c>
    </row>
    <row r="1215" spans="1:9" ht="31.5">
      <c r="A1215" s="92" t="s">
        <v>66</v>
      </c>
      <c r="B1215" s="36" t="s">
        <v>933</v>
      </c>
      <c r="C1215" s="36" t="s">
        <v>67</v>
      </c>
      <c r="D1215" s="93">
        <v>16137.8</v>
      </c>
      <c r="E1215" s="93">
        <f>КВСР!H2275</f>
        <v>16137.753000000001</v>
      </c>
      <c r="F1215" s="93">
        <f>КВСР!I2275</f>
        <v>16137.753000000001</v>
      </c>
      <c r="G1215" s="93">
        <f>КВСР!J2275</f>
        <v>16137.752979999999</v>
      </c>
      <c r="H1215" s="93">
        <f t="shared" si="576"/>
        <v>99.999708634386351</v>
      </c>
      <c r="I1215" s="93">
        <f t="shared" si="577"/>
        <v>99.999999876067008</v>
      </c>
    </row>
    <row r="1216" spans="1:9" ht="15.75">
      <c r="A1216" s="85" t="s">
        <v>0</v>
      </c>
      <c r="B1216" s="87" t="s">
        <v>0</v>
      </c>
      <c r="C1216" s="88" t="s">
        <v>0</v>
      </c>
      <c r="D1216" s="86" t="s">
        <v>0</v>
      </c>
      <c r="E1216" s="86"/>
      <c r="F1216" s="86"/>
      <c r="G1216" s="86"/>
      <c r="H1216" s="86"/>
      <c r="I1216" s="86"/>
    </row>
    <row r="1217" spans="1:9" ht="52.5" customHeight="1">
      <c r="A1217" s="85" t="s">
        <v>33</v>
      </c>
      <c r="B1217" s="88" t="s">
        <v>34</v>
      </c>
      <c r="C1217" s="88" t="s">
        <v>0</v>
      </c>
      <c r="D1217" s="86">
        <v>85682.7</v>
      </c>
      <c r="E1217" s="86">
        <f>E1218+E1229+E1241</f>
        <v>144052.29591000002</v>
      </c>
      <c r="F1217" s="86">
        <f t="shared" ref="F1217:G1217" si="582">F1218+F1229+F1241</f>
        <v>70799.032120000003</v>
      </c>
      <c r="G1217" s="86">
        <f t="shared" si="582"/>
        <v>70458.649689999991</v>
      </c>
      <c r="H1217" s="86">
        <f t="shared" si="576"/>
        <v>82.232060485955742</v>
      </c>
      <c r="I1217" s="86">
        <f t="shared" si="577"/>
        <v>48.911854715610126</v>
      </c>
    </row>
    <row r="1218" spans="1:9" ht="31.5">
      <c r="A1218" s="85" t="s">
        <v>269</v>
      </c>
      <c r="B1218" s="88" t="s">
        <v>270</v>
      </c>
      <c r="C1218" s="88" t="s">
        <v>0</v>
      </c>
      <c r="D1218" s="86">
        <v>41298.1</v>
      </c>
      <c r="E1218" s="86">
        <f>E1219+E1222+E1225</f>
        <v>41298.082060000001</v>
      </c>
      <c r="F1218" s="86">
        <f t="shared" ref="F1218:G1218" si="583">F1219+F1222+F1225</f>
        <v>41298.082060000001</v>
      </c>
      <c r="G1218" s="86">
        <f t="shared" si="583"/>
        <v>41259.914659999995</v>
      </c>
      <c r="H1218" s="86">
        <f t="shared" si="576"/>
        <v>99.907537295904646</v>
      </c>
      <c r="I1218" s="86">
        <f t="shared" si="577"/>
        <v>99.907580696012573</v>
      </c>
    </row>
    <row r="1219" spans="1:9" ht="31.5">
      <c r="A1219" s="92" t="s">
        <v>76</v>
      </c>
      <c r="B1219" s="36" t="s">
        <v>271</v>
      </c>
      <c r="C1219" s="36" t="s">
        <v>0</v>
      </c>
      <c r="D1219" s="93">
        <v>29073.1</v>
      </c>
      <c r="E1219" s="93">
        <f>E1220</f>
        <v>29073.082060000001</v>
      </c>
      <c r="F1219" s="93">
        <f t="shared" ref="F1219:G1220" si="584">F1220</f>
        <v>29073.082060000001</v>
      </c>
      <c r="G1219" s="93">
        <f t="shared" si="584"/>
        <v>29034.914659999999</v>
      </c>
      <c r="H1219" s="93">
        <f t="shared" si="576"/>
        <v>99.868657487505629</v>
      </c>
      <c r="I1219" s="93">
        <f t="shared" si="577"/>
        <v>99.868719113022721</v>
      </c>
    </row>
    <row r="1220" spans="1:9" ht="31.5">
      <c r="A1220" s="92" t="s">
        <v>82</v>
      </c>
      <c r="B1220" s="36" t="s">
        <v>271</v>
      </c>
      <c r="C1220" s="36" t="s">
        <v>83</v>
      </c>
      <c r="D1220" s="93">
        <v>29073.1</v>
      </c>
      <c r="E1220" s="93">
        <f>E1221</f>
        <v>29073.082060000001</v>
      </c>
      <c r="F1220" s="93">
        <f t="shared" si="584"/>
        <v>29073.082060000001</v>
      </c>
      <c r="G1220" s="93">
        <f t="shared" si="584"/>
        <v>29034.914659999999</v>
      </c>
      <c r="H1220" s="93">
        <f t="shared" si="576"/>
        <v>99.868657487505629</v>
      </c>
      <c r="I1220" s="93">
        <f t="shared" si="577"/>
        <v>99.868719113022721</v>
      </c>
    </row>
    <row r="1221" spans="1:9" ht="15.75">
      <c r="A1221" s="92" t="s">
        <v>272</v>
      </c>
      <c r="B1221" s="36" t="s">
        <v>271</v>
      </c>
      <c r="C1221" s="36" t="s">
        <v>273</v>
      </c>
      <c r="D1221" s="93">
        <v>29073.1</v>
      </c>
      <c r="E1221" s="93">
        <f>КВСР!H467</f>
        <v>29073.082060000001</v>
      </c>
      <c r="F1221" s="93">
        <f>КВСР!I467</f>
        <v>29073.082060000001</v>
      </c>
      <c r="G1221" s="93">
        <f>КВСР!J467</f>
        <v>29034.914659999999</v>
      </c>
      <c r="H1221" s="93">
        <f t="shared" si="576"/>
        <v>99.868657487505629</v>
      </c>
      <c r="I1221" s="93">
        <f t="shared" si="577"/>
        <v>99.868719113022721</v>
      </c>
    </row>
    <row r="1222" spans="1:9" ht="31.5">
      <c r="A1222" s="92" t="s">
        <v>274</v>
      </c>
      <c r="B1222" s="36" t="s">
        <v>275</v>
      </c>
      <c r="C1222" s="36" t="s">
        <v>0</v>
      </c>
      <c r="D1222" s="93">
        <v>225</v>
      </c>
      <c r="E1222" s="93">
        <f>E1223</f>
        <v>225</v>
      </c>
      <c r="F1222" s="93">
        <f t="shared" ref="F1222:G1223" si="585">F1223</f>
        <v>225</v>
      </c>
      <c r="G1222" s="93">
        <f t="shared" si="585"/>
        <v>225</v>
      </c>
      <c r="H1222" s="93">
        <f t="shared" si="576"/>
        <v>100</v>
      </c>
      <c r="I1222" s="93">
        <f t="shared" si="577"/>
        <v>100</v>
      </c>
    </row>
    <row r="1223" spans="1:9" ht="31.5">
      <c r="A1223" s="92" t="s">
        <v>82</v>
      </c>
      <c r="B1223" s="36" t="s">
        <v>275</v>
      </c>
      <c r="C1223" s="36" t="s">
        <v>83</v>
      </c>
      <c r="D1223" s="93">
        <v>225</v>
      </c>
      <c r="E1223" s="93">
        <f>E1224</f>
        <v>225</v>
      </c>
      <c r="F1223" s="93">
        <f t="shared" si="585"/>
        <v>225</v>
      </c>
      <c r="G1223" s="93">
        <f t="shared" si="585"/>
        <v>225</v>
      </c>
      <c r="H1223" s="93">
        <f t="shared" si="576"/>
        <v>100</v>
      </c>
      <c r="I1223" s="93">
        <f t="shared" si="577"/>
        <v>100</v>
      </c>
    </row>
    <row r="1224" spans="1:9" ht="15.75">
      <c r="A1224" s="92" t="s">
        <v>272</v>
      </c>
      <c r="B1224" s="36" t="s">
        <v>275</v>
      </c>
      <c r="C1224" s="36" t="s">
        <v>273</v>
      </c>
      <c r="D1224" s="93">
        <v>225</v>
      </c>
      <c r="E1224" s="93">
        <f>КВСР!H470</f>
        <v>225</v>
      </c>
      <c r="F1224" s="93">
        <f>КВСР!I470</f>
        <v>225</v>
      </c>
      <c r="G1224" s="93">
        <f>КВСР!J470</f>
        <v>225</v>
      </c>
      <c r="H1224" s="93">
        <f t="shared" si="576"/>
        <v>100</v>
      </c>
      <c r="I1224" s="93">
        <f t="shared" si="577"/>
        <v>100</v>
      </c>
    </row>
    <row r="1225" spans="1:9" ht="31.5">
      <c r="A1225" s="92" t="s">
        <v>267</v>
      </c>
      <c r="B1225" s="36" t="s">
        <v>276</v>
      </c>
      <c r="C1225" s="36" t="s">
        <v>0</v>
      </c>
      <c r="D1225" s="93">
        <v>12000</v>
      </c>
      <c r="E1225" s="93">
        <f>E1226</f>
        <v>12000</v>
      </c>
      <c r="F1225" s="93">
        <f t="shared" ref="F1225:G1226" si="586">F1226</f>
        <v>12000</v>
      </c>
      <c r="G1225" s="93">
        <f t="shared" si="586"/>
        <v>12000</v>
      </c>
      <c r="H1225" s="93">
        <f t="shared" si="576"/>
        <v>100</v>
      </c>
      <c r="I1225" s="93">
        <f t="shared" si="577"/>
        <v>100</v>
      </c>
    </row>
    <row r="1226" spans="1:9" ht="31.5">
      <c r="A1226" s="92" t="s">
        <v>64</v>
      </c>
      <c r="B1226" s="36" t="s">
        <v>276</v>
      </c>
      <c r="C1226" s="36" t="s">
        <v>65</v>
      </c>
      <c r="D1226" s="93">
        <v>12000</v>
      </c>
      <c r="E1226" s="93">
        <f>E1227</f>
        <v>12000</v>
      </c>
      <c r="F1226" s="93">
        <f t="shared" si="586"/>
        <v>12000</v>
      </c>
      <c r="G1226" s="93">
        <f t="shared" si="586"/>
        <v>12000</v>
      </c>
      <c r="H1226" s="93">
        <f t="shared" si="576"/>
        <v>100</v>
      </c>
      <c r="I1226" s="93">
        <f t="shared" si="577"/>
        <v>100</v>
      </c>
    </row>
    <row r="1227" spans="1:9" ht="31.5">
      <c r="A1227" s="92" t="s">
        <v>66</v>
      </c>
      <c r="B1227" s="36" t="s">
        <v>276</v>
      </c>
      <c r="C1227" s="36" t="s">
        <v>67</v>
      </c>
      <c r="D1227" s="93">
        <v>12000</v>
      </c>
      <c r="E1227" s="93">
        <f>КВСР!H473</f>
        <v>12000</v>
      </c>
      <c r="F1227" s="93">
        <f>КВСР!I473</f>
        <v>12000</v>
      </c>
      <c r="G1227" s="93">
        <f>КВСР!J473</f>
        <v>12000</v>
      </c>
      <c r="H1227" s="93">
        <f t="shared" si="576"/>
        <v>100</v>
      </c>
      <c r="I1227" s="93">
        <f t="shared" si="577"/>
        <v>100</v>
      </c>
    </row>
    <row r="1228" spans="1:9" ht="15.75">
      <c r="A1228" s="85" t="s">
        <v>0</v>
      </c>
      <c r="B1228" s="87" t="s">
        <v>0</v>
      </c>
      <c r="C1228" s="88" t="s">
        <v>0</v>
      </c>
      <c r="D1228" s="86" t="s">
        <v>0</v>
      </c>
      <c r="E1228" s="86"/>
      <c r="F1228" s="86"/>
      <c r="G1228" s="86"/>
      <c r="H1228" s="86"/>
      <c r="I1228" s="86"/>
    </row>
    <row r="1229" spans="1:9" ht="31.5">
      <c r="A1229" s="85" t="s">
        <v>277</v>
      </c>
      <c r="B1229" s="88" t="s">
        <v>278</v>
      </c>
      <c r="C1229" s="88" t="s">
        <v>0</v>
      </c>
      <c r="D1229" s="86">
        <v>21134.400000000001</v>
      </c>
      <c r="E1229" s="86">
        <f>E1230+E1233</f>
        <v>21134.400000000001</v>
      </c>
      <c r="F1229" s="86">
        <f t="shared" ref="F1229:G1229" si="587">F1230+F1233</f>
        <v>21134.323180000003</v>
      </c>
      <c r="G1229" s="86">
        <f t="shared" si="587"/>
        <v>20840.35815</v>
      </c>
      <c r="H1229" s="86">
        <f t="shared" si="576"/>
        <v>98.608705002271165</v>
      </c>
      <c r="I1229" s="86">
        <f t="shared" si="577"/>
        <v>98.608705002271165</v>
      </c>
    </row>
    <row r="1230" spans="1:9" ht="110.25">
      <c r="A1230" s="92" t="s">
        <v>279</v>
      </c>
      <c r="B1230" s="36" t="s">
        <v>280</v>
      </c>
      <c r="C1230" s="36" t="s">
        <v>0</v>
      </c>
      <c r="D1230" s="93">
        <v>80.3</v>
      </c>
      <c r="E1230" s="93">
        <f>E1231</f>
        <v>80.3</v>
      </c>
      <c r="F1230" s="93">
        <f t="shared" ref="F1230:G1231" si="588">F1231</f>
        <v>80.3</v>
      </c>
      <c r="G1230" s="93">
        <f t="shared" si="588"/>
        <v>0</v>
      </c>
      <c r="H1230" s="93">
        <f t="shared" si="576"/>
        <v>0</v>
      </c>
      <c r="I1230" s="93">
        <f t="shared" si="577"/>
        <v>0</v>
      </c>
    </row>
    <row r="1231" spans="1:9" ht="31.5">
      <c r="A1231" s="92" t="s">
        <v>64</v>
      </c>
      <c r="B1231" s="36" t="s">
        <v>280</v>
      </c>
      <c r="C1231" s="36" t="s">
        <v>65</v>
      </c>
      <c r="D1231" s="93">
        <v>80.3</v>
      </c>
      <c r="E1231" s="93">
        <f>E1232</f>
        <v>80.3</v>
      </c>
      <c r="F1231" s="93">
        <f t="shared" si="588"/>
        <v>80.3</v>
      </c>
      <c r="G1231" s="93">
        <f t="shared" si="588"/>
        <v>0</v>
      </c>
      <c r="H1231" s="93">
        <f t="shared" si="576"/>
        <v>0</v>
      </c>
      <c r="I1231" s="93">
        <f t="shared" si="577"/>
        <v>0</v>
      </c>
    </row>
    <row r="1232" spans="1:9" ht="31.5">
      <c r="A1232" s="92" t="s">
        <v>66</v>
      </c>
      <c r="B1232" s="36" t="s">
        <v>280</v>
      </c>
      <c r="C1232" s="36" t="s">
        <v>67</v>
      </c>
      <c r="D1232" s="93">
        <v>80.3</v>
      </c>
      <c r="E1232" s="93">
        <f>КВСР!H477</f>
        <v>80.3</v>
      </c>
      <c r="F1232" s="93">
        <f>КВСР!I477</f>
        <v>80.3</v>
      </c>
      <c r="G1232" s="93">
        <f>КВСР!J477</f>
        <v>0</v>
      </c>
      <c r="H1232" s="93">
        <f t="shared" si="576"/>
        <v>0</v>
      </c>
      <c r="I1232" s="93">
        <f t="shared" si="577"/>
        <v>0</v>
      </c>
    </row>
    <row r="1233" spans="1:9" ht="110.25">
      <c r="A1233" s="92" t="s">
        <v>281</v>
      </c>
      <c r="B1233" s="36" t="s">
        <v>282</v>
      </c>
      <c r="C1233" s="36" t="s">
        <v>0</v>
      </c>
      <c r="D1233" s="93">
        <v>21054.1</v>
      </c>
      <c r="E1233" s="93">
        <f>E1234+E1236+E1238</f>
        <v>21054.100000000002</v>
      </c>
      <c r="F1233" s="93">
        <f t="shared" ref="F1233:G1233" si="589">F1234+F1236+F1238</f>
        <v>21054.023180000004</v>
      </c>
      <c r="G1233" s="93">
        <f t="shared" si="589"/>
        <v>20840.35815</v>
      </c>
      <c r="H1233" s="93">
        <f t="shared" si="576"/>
        <v>98.984797022907657</v>
      </c>
      <c r="I1233" s="93">
        <f t="shared" si="577"/>
        <v>98.984797022907642</v>
      </c>
    </row>
    <row r="1234" spans="1:9" ht="63">
      <c r="A1234" s="92" t="s">
        <v>60</v>
      </c>
      <c r="B1234" s="36" t="s">
        <v>282</v>
      </c>
      <c r="C1234" s="36" t="s">
        <v>61</v>
      </c>
      <c r="D1234" s="93">
        <v>17386.3</v>
      </c>
      <c r="E1234" s="93">
        <f>E1235</f>
        <v>17386.3</v>
      </c>
      <c r="F1234" s="93">
        <f t="shared" ref="F1234:G1234" si="590">F1235</f>
        <v>17386.223180000001</v>
      </c>
      <c r="G1234" s="93">
        <f t="shared" si="590"/>
        <v>17239.30545</v>
      </c>
      <c r="H1234" s="93">
        <f t="shared" si="576"/>
        <v>99.154538055825569</v>
      </c>
      <c r="I1234" s="93">
        <f t="shared" si="577"/>
        <v>99.154538055825569</v>
      </c>
    </row>
    <row r="1235" spans="1:9" ht="31.5">
      <c r="A1235" s="92" t="s">
        <v>62</v>
      </c>
      <c r="B1235" s="36" t="s">
        <v>282</v>
      </c>
      <c r="C1235" s="36" t="s">
        <v>63</v>
      </c>
      <c r="D1235" s="93">
        <v>17386.3</v>
      </c>
      <c r="E1235" s="93">
        <f>КВСР!H480</f>
        <v>17386.3</v>
      </c>
      <c r="F1235" s="93">
        <f>КВСР!I480</f>
        <v>17386.223180000001</v>
      </c>
      <c r="G1235" s="93">
        <f>КВСР!J480</f>
        <v>17239.30545</v>
      </c>
      <c r="H1235" s="93">
        <f t="shared" si="576"/>
        <v>99.154538055825569</v>
      </c>
      <c r="I1235" s="93">
        <f t="shared" si="577"/>
        <v>99.154538055825569</v>
      </c>
    </row>
    <row r="1236" spans="1:9" ht="31.5">
      <c r="A1236" s="92" t="s">
        <v>64</v>
      </c>
      <c r="B1236" s="36" t="s">
        <v>282</v>
      </c>
      <c r="C1236" s="36" t="s">
        <v>65</v>
      </c>
      <c r="D1236" s="93">
        <v>3599.9</v>
      </c>
      <c r="E1236" s="93">
        <f>E1237</f>
        <v>3599.9</v>
      </c>
      <c r="F1236" s="93">
        <f t="shared" ref="F1236:G1236" si="591">F1237</f>
        <v>3599.9</v>
      </c>
      <c r="G1236" s="93">
        <f t="shared" si="591"/>
        <v>3562.2852499999999</v>
      </c>
      <c r="H1236" s="93">
        <f t="shared" si="576"/>
        <v>98.955116808800241</v>
      </c>
      <c r="I1236" s="93">
        <f t="shared" si="577"/>
        <v>98.955116808800241</v>
      </c>
    </row>
    <row r="1237" spans="1:9" ht="31.5">
      <c r="A1237" s="92" t="s">
        <v>66</v>
      </c>
      <c r="B1237" s="36" t="s">
        <v>282</v>
      </c>
      <c r="C1237" s="36" t="s">
        <v>67</v>
      </c>
      <c r="D1237" s="93">
        <v>3599.9</v>
      </c>
      <c r="E1237" s="93">
        <f>КВСР!H482</f>
        <v>3599.9</v>
      </c>
      <c r="F1237" s="93">
        <f>КВСР!I482</f>
        <v>3599.9</v>
      </c>
      <c r="G1237" s="93">
        <f>КВСР!J482</f>
        <v>3562.2852499999999</v>
      </c>
      <c r="H1237" s="93">
        <f t="shared" si="576"/>
        <v>98.955116808800241</v>
      </c>
      <c r="I1237" s="93">
        <f t="shared" si="577"/>
        <v>98.955116808800241</v>
      </c>
    </row>
    <row r="1238" spans="1:9" ht="15.75">
      <c r="A1238" s="92" t="s">
        <v>72</v>
      </c>
      <c r="B1238" s="36" t="s">
        <v>282</v>
      </c>
      <c r="C1238" s="36" t="s">
        <v>73</v>
      </c>
      <c r="D1238" s="93">
        <v>67.900000000000006</v>
      </c>
      <c r="E1238" s="93">
        <f>E1239</f>
        <v>67.900000000000006</v>
      </c>
      <c r="F1238" s="93">
        <f t="shared" ref="F1238:G1238" si="592">F1239</f>
        <v>67.900000000000006</v>
      </c>
      <c r="G1238" s="93">
        <f t="shared" si="592"/>
        <v>38.767449999999997</v>
      </c>
      <c r="H1238" s="93">
        <f t="shared" si="576"/>
        <v>57.094918998527234</v>
      </c>
      <c r="I1238" s="93">
        <f t="shared" si="577"/>
        <v>57.094918998527234</v>
      </c>
    </row>
    <row r="1239" spans="1:9" ht="15.75">
      <c r="A1239" s="92" t="s">
        <v>74</v>
      </c>
      <c r="B1239" s="36" t="s">
        <v>282</v>
      </c>
      <c r="C1239" s="36" t="s">
        <v>75</v>
      </c>
      <c r="D1239" s="93">
        <v>67.900000000000006</v>
      </c>
      <c r="E1239" s="93">
        <f>КВСР!H484</f>
        <v>67.900000000000006</v>
      </c>
      <c r="F1239" s="93">
        <f>КВСР!I484</f>
        <v>67.900000000000006</v>
      </c>
      <c r="G1239" s="93">
        <f>КВСР!J484</f>
        <v>38.767449999999997</v>
      </c>
      <c r="H1239" s="93">
        <f t="shared" si="576"/>
        <v>57.094918998527234</v>
      </c>
      <c r="I1239" s="93">
        <f t="shared" si="577"/>
        <v>57.094918998527234</v>
      </c>
    </row>
    <row r="1240" spans="1:9" ht="15.75">
      <c r="A1240" s="85" t="s">
        <v>0</v>
      </c>
      <c r="B1240" s="87" t="s">
        <v>0</v>
      </c>
      <c r="C1240" s="88" t="s">
        <v>0</v>
      </c>
      <c r="D1240" s="86" t="s">
        <v>0</v>
      </c>
      <c r="E1240" s="86"/>
      <c r="F1240" s="86"/>
      <c r="G1240" s="86"/>
      <c r="H1240" s="86"/>
      <c r="I1240" s="86"/>
    </row>
    <row r="1241" spans="1:9" ht="31.5">
      <c r="A1241" s="85" t="s">
        <v>35</v>
      </c>
      <c r="B1241" s="88" t="s">
        <v>36</v>
      </c>
      <c r="C1241" s="88" t="s">
        <v>0</v>
      </c>
      <c r="D1241" s="86">
        <v>23250.2</v>
      </c>
      <c r="E1241" s="86">
        <f>E1242+E1245+E1248+E1251+E1254</f>
        <v>81619.81385000002</v>
      </c>
      <c r="F1241" s="86">
        <f t="shared" ref="F1241:G1241" si="593">F1242+F1245+F1248+F1251+F1254</f>
        <v>8366.6268799999998</v>
      </c>
      <c r="G1241" s="86">
        <f t="shared" si="593"/>
        <v>8358.3768799999998</v>
      </c>
      <c r="H1241" s="86">
        <f t="shared" si="576"/>
        <v>35.94969884130029</v>
      </c>
      <c r="I1241" s="86">
        <f t="shared" si="577"/>
        <v>10.240622326535725</v>
      </c>
    </row>
    <row r="1242" spans="1:9" ht="47.25">
      <c r="A1242" s="94" t="s">
        <v>1132</v>
      </c>
      <c r="B1242" s="95" t="s">
        <v>1131</v>
      </c>
      <c r="C1242" s="96"/>
      <c r="D1242" s="86"/>
      <c r="E1242" s="93">
        <f>E1243</f>
        <v>59864.9</v>
      </c>
      <c r="F1242" s="93">
        <f t="shared" ref="F1242:G1243" si="594">F1243</f>
        <v>0</v>
      </c>
      <c r="G1242" s="93">
        <f t="shared" si="594"/>
        <v>0</v>
      </c>
      <c r="H1242" s="93">
        <v>0</v>
      </c>
      <c r="I1242" s="93">
        <f t="shared" si="577"/>
        <v>0</v>
      </c>
    </row>
    <row r="1243" spans="1:9" ht="31.5">
      <c r="A1243" s="94" t="s">
        <v>39</v>
      </c>
      <c r="B1243" s="95" t="s">
        <v>1131</v>
      </c>
      <c r="C1243" s="95">
        <v>400</v>
      </c>
      <c r="D1243" s="86"/>
      <c r="E1243" s="93">
        <f>E1244</f>
        <v>59864.9</v>
      </c>
      <c r="F1243" s="93">
        <f t="shared" si="594"/>
        <v>0</v>
      </c>
      <c r="G1243" s="93">
        <f t="shared" si="594"/>
        <v>0</v>
      </c>
      <c r="H1243" s="93">
        <v>0</v>
      </c>
      <c r="I1243" s="93">
        <f t="shared" si="577"/>
        <v>0</v>
      </c>
    </row>
    <row r="1244" spans="1:9" ht="15.75">
      <c r="A1244" s="94" t="s">
        <v>41</v>
      </c>
      <c r="B1244" s="95" t="s">
        <v>1131</v>
      </c>
      <c r="C1244" s="95">
        <v>410</v>
      </c>
      <c r="D1244" s="86"/>
      <c r="E1244" s="93">
        <f>КВСР!H23</f>
        <v>59864.9</v>
      </c>
      <c r="F1244" s="93">
        <f>КВСР!I23</f>
        <v>0</v>
      </c>
      <c r="G1244" s="93">
        <f>КВСР!J23</f>
        <v>0</v>
      </c>
      <c r="H1244" s="93">
        <v>0</v>
      </c>
      <c r="I1244" s="93">
        <f t="shared" si="577"/>
        <v>0</v>
      </c>
    </row>
    <row r="1245" spans="1:9" ht="31.5">
      <c r="A1245" s="92" t="s">
        <v>240</v>
      </c>
      <c r="B1245" s="36" t="s">
        <v>241</v>
      </c>
      <c r="C1245" s="36" t="s">
        <v>0</v>
      </c>
      <c r="D1245" s="93">
        <v>14952.7</v>
      </c>
      <c r="E1245" s="93">
        <f>E1246</f>
        <v>13457.4</v>
      </c>
      <c r="F1245" s="93">
        <f t="shared" ref="F1245:G1246" si="595">F1246</f>
        <v>6721.1013400000002</v>
      </c>
      <c r="G1245" s="93">
        <f t="shared" si="595"/>
        <v>6712.8513400000002</v>
      </c>
      <c r="H1245" s="93">
        <f t="shared" si="576"/>
        <v>44.893907722351145</v>
      </c>
      <c r="I1245" s="93">
        <f t="shared" si="577"/>
        <v>49.882230891554094</v>
      </c>
    </row>
    <row r="1246" spans="1:9" ht="31.5">
      <c r="A1246" s="92" t="s">
        <v>64</v>
      </c>
      <c r="B1246" s="36" t="s">
        <v>241</v>
      </c>
      <c r="C1246" s="36" t="s">
        <v>65</v>
      </c>
      <c r="D1246" s="93">
        <v>14952.7</v>
      </c>
      <c r="E1246" s="93">
        <f>E1247</f>
        <v>13457.4</v>
      </c>
      <c r="F1246" s="93">
        <f t="shared" si="595"/>
        <v>6721.1013400000002</v>
      </c>
      <c r="G1246" s="93">
        <f t="shared" si="595"/>
        <v>6712.8513400000002</v>
      </c>
      <c r="H1246" s="93">
        <f t="shared" si="576"/>
        <v>44.893907722351145</v>
      </c>
      <c r="I1246" s="93">
        <f t="shared" si="577"/>
        <v>49.882230891554094</v>
      </c>
    </row>
    <row r="1247" spans="1:9" ht="31.5">
      <c r="A1247" s="92" t="s">
        <v>66</v>
      </c>
      <c r="B1247" s="36" t="s">
        <v>241</v>
      </c>
      <c r="C1247" s="36" t="s">
        <v>67</v>
      </c>
      <c r="D1247" s="93">
        <v>14952.7</v>
      </c>
      <c r="E1247" s="93">
        <f>КВСР!H397</f>
        <v>13457.4</v>
      </c>
      <c r="F1247" s="93">
        <f>КВСР!I397</f>
        <v>6721.1013400000002</v>
      </c>
      <c r="G1247" s="93">
        <f>КВСР!J397</f>
        <v>6712.8513400000002</v>
      </c>
      <c r="H1247" s="93">
        <f t="shared" si="576"/>
        <v>44.893907722351145</v>
      </c>
      <c r="I1247" s="93">
        <f t="shared" si="577"/>
        <v>49.882230891554094</v>
      </c>
    </row>
    <row r="1248" spans="1:9" ht="47.25">
      <c r="A1248" s="92" t="s">
        <v>37</v>
      </c>
      <c r="B1248" s="36" t="s">
        <v>38</v>
      </c>
      <c r="C1248" s="36" t="s">
        <v>0</v>
      </c>
      <c r="D1248" s="93">
        <v>960.5</v>
      </c>
      <c r="E1248" s="93">
        <f>E1249</f>
        <v>960.52386999999999</v>
      </c>
      <c r="F1248" s="93">
        <f t="shared" ref="F1248:G1249" si="596">F1249</f>
        <v>960.52386999999999</v>
      </c>
      <c r="G1248" s="93">
        <f t="shared" si="596"/>
        <v>960.52386999999999</v>
      </c>
      <c r="H1248" s="93">
        <f t="shared" si="576"/>
        <v>100.0024851639771</v>
      </c>
      <c r="I1248" s="93">
        <f t="shared" si="577"/>
        <v>100</v>
      </c>
    </row>
    <row r="1249" spans="1:9" ht="31.5">
      <c r="A1249" s="92" t="s">
        <v>39</v>
      </c>
      <c r="B1249" s="36" t="s">
        <v>38</v>
      </c>
      <c r="C1249" s="36" t="s">
        <v>40</v>
      </c>
      <c r="D1249" s="93">
        <v>960.5</v>
      </c>
      <c r="E1249" s="93">
        <f>E1250</f>
        <v>960.52386999999999</v>
      </c>
      <c r="F1249" s="93">
        <f t="shared" si="596"/>
        <v>960.52386999999999</v>
      </c>
      <c r="G1249" s="93">
        <f t="shared" si="596"/>
        <v>960.52386999999999</v>
      </c>
      <c r="H1249" s="93">
        <f t="shared" si="576"/>
        <v>100.0024851639771</v>
      </c>
      <c r="I1249" s="93">
        <f t="shared" si="577"/>
        <v>100</v>
      </c>
    </row>
    <row r="1250" spans="1:9" ht="15.75">
      <c r="A1250" s="92" t="s">
        <v>41</v>
      </c>
      <c r="B1250" s="36" t="s">
        <v>38</v>
      </c>
      <c r="C1250" s="36" t="s">
        <v>42</v>
      </c>
      <c r="D1250" s="93">
        <v>960.5</v>
      </c>
      <c r="E1250" s="93">
        <f>КВСР!H26</f>
        <v>960.52386999999999</v>
      </c>
      <c r="F1250" s="93">
        <f>КВСР!I26</f>
        <v>960.52386999999999</v>
      </c>
      <c r="G1250" s="93">
        <f>КВСР!J26</f>
        <v>960.52386999999999</v>
      </c>
      <c r="H1250" s="93">
        <f t="shared" si="576"/>
        <v>100.0024851639771</v>
      </c>
      <c r="I1250" s="93">
        <f t="shared" si="577"/>
        <v>100</v>
      </c>
    </row>
    <row r="1251" spans="1:9" ht="15.75">
      <c r="A1251" s="92" t="s">
        <v>242</v>
      </c>
      <c r="B1251" s="36" t="s">
        <v>243</v>
      </c>
      <c r="C1251" s="36" t="s">
        <v>0</v>
      </c>
      <c r="D1251" s="93">
        <v>685.3</v>
      </c>
      <c r="E1251" s="93">
        <f>E1252</f>
        <v>685.33500000000004</v>
      </c>
      <c r="F1251" s="93">
        <f t="shared" ref="F1251:G1252" si="597">F1252</f>
        <v>685.00166999999999</v>
      </c>
      <c r="G1251" s="93">
        <f t="shared" si="597"/>
        <v>685.00166999999999</v>
      </c>
      <c r="H1251" s="93">
        <f t="shared" si="576"/>
        <v>99.956467240624548</v>
      </c>
      <c r="I1251" s="93">
        <f t="shared" si="577"/>
        <v>99.951362472367521</v>
      </c>
    </row>
    <row r="1252" spans="1:9" ht="31.5">
      <c r="A1252" s="92" t="s">
        <v>64</v>
      </c>
      <c r="B1252" s="36" t="s">
        <v>243</v>
      </c>
      <c r="C1252" s="36" t="s">
        <v>65</v>
      </c>
      <c r="D1252" s="93">
        <v>685.3</v>
      </c>
      <c r="E1252" s="93">
        <f>E1253</f>
        <v>685.33500000000004</v>
      </c>
      <c r="F1252" s="93">
        <f t="shared" si="597"/>
        <v>685.00166999999999</v>
      </c>
      <c r="G1252" s="93">
        <f t="shared" si="597"/>
        <v>685.00166999999999</v>
      </c>
      <c r="H1252" s="93">
        <f t="shared" si="576"/>
        <v>99.956467240624548</v>
      </c>
      <c r="I1252" s="93">
        <f t="shared" si="577"/>
        <v>99.951362472367521</v>
      </c>
    </row>
    <row r="1253" spans="1:9" ht="31.5">
      <c r="A1253" s="92" t="s">
        <v>66</v>
      </c>
      <c r="B1253" s="36" t="s">
        <v>243</v>
      </c>
      <c r="C1253" s="36" t="s">
        <v>67</v>
      </c>
      <c r="D1253" s="93">
        <v>685.3</v>
      </c>
      <c r="E1253" s="93">
        <f>КВСР!H400</f>
        <v>685.33500000000004</v>
      </c>
      <c r="F1253" s="93">
        <f>КВСР!I400</f>
        <v>685.00166999999999</v>
      </c>
      <c r="G1253" s="93">
        <f>КВСР!J400</f>
        <v>685.00166999999999</v>
      </c>
      <c r="H1253" s="93">
        <f t="shared" si="576"/>
        <v>99.956467240624548</v>
      </c>
      <c r="I1253" s="93">
        <f t="shared" si="577"/>
        <v>99.951362472367521</v>
      </c>
    </row>
    <row r="1254" spans="1:9" ht="47.25">
      <c r="A1254" s="92" t="s">
        <v>43</v>
      </c>
      <c r="B1254" s="36" t="s">
        <v>44</v>
      </c>
      <c r="C1254" s="36" t="s">
        <v>0</v>
      </c>
      <c r="D1254" s="93">
        <v>6651.7</v>
      </c>
      <c r="E1254" s="93">
        <f>E1255</f>
        <v>6651.6549800000003</v>
      </c>
      <c r="F1254" s="93">
        <f t="shared" ref="F1254:G1255" si="598">F1255</f>
        <v>0</v>
      </c>
      <c r="G1254" s="93">
        <f t="shared" si="598"/>
        <v>0</v>
      </c>
      <c r="H1254" s="93">
        <f t="shared" si="576"/>
        <v>0</v>
      </c>
      <c r="I1254" s="93">
        <f t="shared" si="577"/>
        <v>0</v>
      </c>
    </row>
    <row r="1255" spans="1:9" ht="31.5">
      <c r="A1255" s="92" t="s">
        <v>39</v>
      </c>
      <c r="B1255" s="36" t="s">
        <v>44</v>
      </c>
      <c r="C1255" s="36" t="s">
        <v>40</v>
      </c>
      <c r="D1255" s="93">
        <v>6651.7</v>
      </c>
      <c r="E1255" s="93">
        <f>E1256</f>
        <v>6651.6549800000003</v>
      </c>
      <c r="F1255" s="93">
        <f t="shared" si="598"/>
        <v>0</v>
      </c>
      <c r="G1255" s="93">
        <f t="shared" si="598"/>
        <v>0</v>
      </c>
      <c r="H1255" s="93">
        <f t="shared" si="576"/>
        <v>0</v>
      </c>
      <c r="I1255" s="93">
        <f t="shared" si="577"/>
        <v>0</v>
      </c>
    </row>
    <row r="1256" spans="1:9" ht="15.75">
      <c r="A1256" s="92" t="s">
        <v>41</v>
      </c>
      <c r="B1256" s="36" t="s">
        <v>44</v>
      </c>
      <c r="C1256" s="36" t="s">
        <v>42</v>
      </c>
      <c r="D1256" s="93">
        <v>6651.7</v>
      </c>
      <c r="E1256" s="93">
        <f>КВСР!H29</f>
        <v>6651.6549800000003</v>
      </c>
      <c r="F1256" s="93">
        <f>КВСР!I29</f>
        <v>0</v>
      </c>
      <c r="G1256" s="93">
        <f>КВСР!J29</f>
        <v>0</v>
      </c>
      <c r="H1256" s="93">
        <f t="shared" si="576"/>
        <v>0</v>
      </c>
      <c r="I1256" s="93">
        <f t="shared" si="577"/>
        <v>0</v>
      </c>
    </row>
    <row r="1257" spans="1:9" ht="15.75">
      <c r="A1257" s="85" t="s">
        <v>0</v>
      </c>
      <c r="B1257" s="87" t="s">
        <v>0</v>
      </c>
      <c r="C1257" s="88" t="s">
        <v>0</v>
      </c>
      <c r="D1257" s="86" t="s">
        <v>0</v>
      </c>
      <c r="E1257" s="86"/>
      <c r="F1257" s="86"/>
      <c r="G1257" s="86"/>
      <c r="H1257" s="86"/>
      <c r="I1257" s="86"/>
    </row>
    <row r="1258" spans="1:9" ht="78.75">
      <c r="A1258" s="85" t="s">
        <v>155</v>
      </c>
      <c r="B1258" s="88" t="s">
        <v>156</v>
      </c>
      <c r="C1258" s="88" t="s">
        <v>0</v>
      </c>
      <c r="D1258" s="86">
        <v>701134.2</v>
      </c>
      <c r="E1258" s="86">
        <f>E1259+E1312+E1325+E1339</f>
        <v>706316.9220299999</v>
      </c>
      <c r="F1258" s="86">
        <f t="shared" ref="F1258:G1258" si="599">F1259+F1312+F1325+F1339</f>
        <v>705228.05299999984</v>
      </c>
      <c r="G1258" s="86">
        <f t="shared" si="599"/>
        <v>702746.36768999998</v>
      </c>
      <c r="H1258" s="86">
        <f t="shared" si="576"/>
        <v>100.22993710619166</v>
      </c>
      <c r="I1258" s="86">
        <f t="shared" si="577"/>
        <v>99.494482684948565</v>
      </c>
    </row>
    <row r="1259" spans="1:9" ht="15.75">
      <c r="A1259" s="85" t="s">
        <v>157</v>
      </c>
      <c r="B1259" s="88" t="s">
        <v>158</v>
      </c>
      <c r="C1259" s="88" t="s">
        <v>0</v>
      </c>
      <c r="D1259" s="86">
        <v>567531.69999999995</v>
      </c>
      <c r="E1259" s="86">
        <f>E1263+E1266+E1269+E1272+E1275+E1278+E1281+E1290+E1293+E1296+E1260+E1299+E1302+E1305+E1308</f>
        <v>579198.41194999998</v>
      </c>
      <c r="F1259" s="86">
        <f t="shared" ref="F1259:G1259" si="600">F1263+F1266+F1269+F1272+F1275+F1278+F1281+F1290+F1293+F1296+F1260+F1299+F1302+F1305+F1308</f>
        <v>579098.71194999991</v>
      </c>
      <c r="G1259" s="86">
        <f t="shared" si="600"/>
        <v>577359.09432999999</v>
      </c>
      <c r="H1259" s="86">
        <f t="shared" si="576"/>
        <v>101.7316027157602</v>
      </c>
      <c r="I1259" s="86">
        <f t="shared" si="577"/>
        <v>99.682437385522604</v>
      </c>
    </row>
    <row r="1260" spans="1:9" ht="31.5">
      <c r="A1260" s="94" t="s">
        <v>1234</v>
      </c>
      <c r="B1260" s="95" t="s">
        <v>1233</v>
      </c>
      <c r="C1260" s="96"/>
      <c r="D1260" s="93"/>
      <c r="E1260" s="93">
        <f>E1261</f>
        <v>11666.7</v>
      </c>
      <c r="F1260" s="93">
        <f t="shared" ref="F1260:G1261" si="601">F1261</f>
        <v>11666.7</v>
      </c>
      <c r="G1260" s="93">
        <f t="shared" si="601"/>
        <v>11666.7</v>
      </c>
      <c r="H1260" s="93">
        <v>0</v>
      </c>
      <c r="I1260" s="93">
        <f t="shared" si="577"/>
        <v>100</v>
      </c>
    </row>
    <row r="1261" spans="1:9" ht="31.5">
      <c r="A1261" s="94" t="s">
        <v>82</v>
      </c>
      <c r="B1261" s="95" t="s">
        <v>1233</v>
      </c>
      <c r="C1261" s="95" t="s">
        <v>83</v>
      </c>
      <c r="D1261" s="93"/>
      <c r="E1261" s="93">
        <f>E1262</f>
        <v>11666.7</v>
      </c>
      <c r="F1261" s="93">
        <f t="shared" si="601"/>
        <v>11666.7</v>
      </c>
      <c r="G1261" s="93">
        <f t="shared" si="601"/>
        <v>11666.7</v>
      </c>
      <c r="H1261" s="93">
        <v>0</v>
      </c>
      <c r="I1261" s="93">
        <f t="shared" si="577"/>
        <v>100</v>
      </c>
    </row>
    <row r="1262" spans="1:9" ht="15.75">
      <c r="A1262" s="94" t="s">
        <v>84</v>
      </c>
      <c r="B1262" s="95" t="s">
        <v>1233</v>
      </c>
      <c r="C1262" s="95" t="s">
        <v>85</v>
      </c>
      <c r="D1262" s="93"/>
      <c r="E1262" s="93">
        <f>КВСР!H2358</f>
        <v>11666.7</v>
      </c>
      <c r="F1262" s="93">
        <f>КВСР!I2358</f>
        <v>11666.7</v>
      </c>
      <c r="G1262" s="93">
        <f>КВСР!J2358</f>
        <v>11666.7</v>
      </c>
      <c r="H1262" s="93">
        <v>0</v>
      </c>
      <c r="I1262" s="93">
        <f t="shared" si="577"/>
        <v>100</v>
      </c>
    </row>
    <row r="1263" spans="1:9" ht="47.25">
      <c r="A1263" s="92" t="s">
        <v>954</v>
      </c>
      <c r="B1263" s="36" t="s">
        <v>955</v>
      </c>
      <c r="C1263" s="36" t="s">
        <v>0</v>
      </c>
      <c r="D1263" s="93">
        <v>6286.2</v>
      </c>
      <c r="E1263" s="93">
        <f>E1264</f>
        <v>6286.2</v>
      </c>
      <c r="F1263" s="93">
        <f t="shared" ref="F1263:G1264" si="602">F1264</f>
        <v>6286.2</v>
      </c>
      <c r="G1263" s="93">
        <f t="shared" si="602"/>
        <v>6286.2</v>
      </c>
      <c r="H1263" s="93">
        <f t="shared" si="576"/>
        <v>100</v>
      </c>
      <c r="I1263" s="93">
        <f t="shared" si="577"/>
        <v>100</v>
      </c>
    </row>
    <row r="1264" spans="1:9" ht="31.5">
      <c r="A1264" s="92" t="s">
        <v>82</v>
      </c>
      <c r="B1264" s="36" t="s">
        <v>955</v>
      </c>
      <c r="C1264" s="36" t="s">
        <v>83</v>
      </c>
      <c r="D1264" s="93">
        <v>6286.2</v>
      </c>
      <c r="E1264" s="93">
        <f>E1265</f>
        <v>6286.2</v>
      </c>
      <c r="F1264" s="93">
        <f t="shared" si="602"/>
        <v>6286.2</v>
      </c>
      <c r="G1264" s="93">
        <f t="shared" si="602"/>
        <v>6286.2</v>
      </c>
      <c r="H1264" s="93">
        <f t="shared" si="576"/>
        <v>100</v>
      </c>
      <c r="I1264" s="93">
        <f t="shared" si="577"/>
        <v>100</v>
      </c>
    </row>
    <row r="1265" spans="1:9" ht="15.75">
      <c r="A1265" s="92" t="s">
        <v>84</v>
      </c>
      <c r="B1265" s="36" t="s">
        <v>955</v>
      </c>
      <c r="C1265" s="36" t="s">
        <v>85</v>
      </c>
      <c r="D1265" s="93">
        <v>6286.2</v>
      </c>
      <c r="E1265" s="93">
        <f>КВСР!H2397</f>
        <v>6286.2</v>
      </c>
      <c r="F1265" s="93">
        <f>КВСР!I2397</f>
        <v>6286.2</v>
      </c>
      <c r="G1265" s="93">
        <f>КВСР!J2397</f>
        <v>6286.2</v>
      </c>
      <c r="H1265" s="93">
        <f t="shared" si="576"/>
        <v>100</v>
      </c>
      <c r="I1265" s="93">
        <f t="shared" si="577"/>
        <v>100</v>
      </c>
    </row>
    <row r="1266" spans="1:9" ht="47.25">
      <c r="A1266" s="92" t="s">
        <v>946</v>
      </c>
      <c r="B1266" s="36" t="s">
        <v>947</v>
      </c>
      <c r="C1266" s="36" t="s">
        <v>0</v>
      </c>
      <c r="D1266" s="93">
        <v>1680.1</v>
      </c>
      <c r="E1266" s="93">
        <f>E1267</f>
        <v>1680.1</v>
      </c>
      <c r="F1266" s="93">
        <f t="shared" ref="F1266:G1267" si="603">F1267</f>
        <v>1680.1</v>
      </c>
      <c r="G1266" s="93">
        <f t="shared" si="603"/>
        <v>1680.1</v>
      </c>
      <c r="H1266" s="93">
        <f t="shared" si="576"/>
        <v>100</v>
      </c>
      <c r="I1266" s="93">
        <f t="shared" si="577"/>
        <v>100</v>
      </c>
    </row>
    <row r="1267" spans="1:9" ht="31.5">
      <c r="A1267" s="92" t="s">
        <v>82</v>
      </c>
      <c r="B1267" s="36" t="s">
        <v>947</v>
      </c>
      <c r="C1267" s="36" t="s">
        <v>83</v>
      </c>
      <c r="D1267" s="93">
        <v>1680.1</v>
      </c>
      <c r="E1267" s="93">
        <f>E1268</f>
        <v>1680.1</v>
      </c>
      <c r="F1267" s="93">
        <f t="shared" si="603"/>
        <v>1680.1</v>
      </c>
      <c r="G1267" s="93">
        <f t="shared" si="603"/>
        <v>1680.1</v>
      </c>
      <c r="H1267" s="93">
        <f t="shared" si="576"/>
        <v>100</v>
      </c>
      <c r="I1267" s="93">
        <f t="shared" si="577"/>
        <v>100</v>
      </c>
    </row>
    <row r="1268" spans="1:9" ht="15.75">
      <c r="A1268" s="92" t="s">
        <v>84</v>
      </c>
      <c r="B1268" s="36" t="s">
        <v>947</v>
      </c>
      <c r="C1268" s="36" t="s">
        <v>85</v>
      </c>
      <c r="D1268" s="93">
        <v>1680.1</v>
      </c>
      <c r="E1268" s="93">
        <f>КВСР!H2361</f>
        <v>1680.1</v>
      </c>
      <c r="F1268" s="93">
        <f>КВСР!I2361</f>
        <v>1680.1</v>
      </c>
      <c r="G1268" s="93">
        <f>КВСР!J2361</f>
        <v>1680.1</v>
      </c>
      <c r="H1268" s="93">
        <f t="shared" ref="H1268:H1331" si="604">G1268/D1268*100</f>
        <v>100</v>
      </c>
      <c r="I1268" s="93">
        <f t="shared" ref="I1268:I1331" si="605">G1268/E1268*100</f>
        <v>100</v>
      </c>
    </row>
    <row r="1269" spans="1:9" ht="47.25">
      <c r="A1269" s="92" t="s">
        <v>948</v>
      </c>
      <c r="B1269" s="36" t="s">
        <v>949</v>
      </c>
      <c r="C1269" s="36" t="s">
        <v>0</v>
      </c>
      <c r="D1269" s="93">
        <v>20357.5</v>
      </c>
      <c r="E1269" s="93">
        <f>E1270</f>
        <v>20357.5</v>
      </c>
      <c r="F1269" s="93">
        <f t="shared" ref="F1269:G1270" si="606">F1270</f>
        <v>20357.5</v>
      </c>
      <c r="G1269" s="93">
        <f t="shared" si="606"/>
        <v>20357.5</v>
      </c>
      <c r="H1269" s="93">
        <f t="shared" si="604"/>
        <v>100</v>
      </c>
      <c r="I1269" s="93">
        <f t="shared" si="605"/>
        <v>100</v>
      </c>
    </row>
    <row r="1270" spans="1:9" ht="15.75">
      <c r="A1270" s="92" t="s">
        <v>26</v>
      </c>
      <c r="B1270" s="36" t="s">
        <v>949</v>
      </c>
      <c r="C1270" s="36" t="s">
        <v>27</v>
      </c>
      <c r="D1270" s="93">
        <v>20357.5</v>
      </c>
      <c r="E1270" s="93">
        <f>E1271</f>
        <v>20357.5</v>
      </c>
      <c r="F1270" s="93">
        <f t="shared" si="606"/>
        <v>20357.5</v>
      </c>
      <c r="G1270" s="93">
        <f t="shared" si="606"/>
        <v>20357.5</v>
      </c>
      <c r="H1270" s="93">
        <f t="shared" si="604"/>
        <v>100</v>
      </c>
      <c r="I1270" s="93">
        <f t="shared" si="605"/>
        <v>100</v>
      </c>
    </row>
    <row r="1271" spans="1:9" ht="15.75">
      <c r="A1271" s="92" t="s">
        <v>56</v>
      </c>
      <c r="B1271" s="36" t="s">
        <v>949</v>
      </c>
      <c r="C1271" s="36" t="s">
        <v>57</v>
      </c>
      <c r="D1271" s="93">
        <v>20357.5</v>
      </c>
      <c r="E1271" s="93">
        <f>КВСР!H2364</f>
        <v>20357.5</v>
      </c>
      <c r="F1271" s="93">
        <f>КВСР!I2364</f>
        <v>20357.5</v>
      </c>
      <c r="G1271" s="93">
        <f>КВСР!J2364</f>
        <v>20357.5</v>
      </c>
      <c r="H1271" s="93">
        <f t="shared" si="604"/>
        <v>100</v>
      </c>
      <c r="I1271" s="93">
        <f t="shared" si="605"/>
        <v>100</v>
      </c>
    </row>
    <row r="1272" spans="1:9" ht="31.5">
      <c r="A1272" s="92" t="s">
        <v>76</v>
      </c>
      <c r="B1272" s="36" t="s">
        <v>956</v>
      </c>
      <c r="C1272" s="36" t="s">
        <v>0</v>
      </c>
      <c r="D1272" s="93">
        <v>310761.40000000002</v>
      </c>
      <c r="E1272" s="93">
        <f>E1273</f>
        <v>301347.40000000002</v>
      </c>
      <c r="F1272" s="93">
        <f t="shared" ref="F1272:G1273" si="607">F1273</f>
        <v>301247.7</v>
      </c>
      <c r="G1272" s="93">
        <f t="shared" si="607"/>
        <v>301100.8101</v>
      </c>
      <c r="H1272" s="93">
        <f t="shared" si="604"/>
        <v>96.89131600642807</v>
      </c>
      <c r="I1272" s="93">
        <f t="shared" si="605"/>
        <v>99.918170888482848</v>
      </c>
    </row>
    <row r="1273" spans="1:9" ht="31.5">
      <c r="A1273" s="92" t="s">
        <v>82</v>
      </c>
      <c r="B1273" s="36" t="s">
        <v>956</v>
      </c>
      <c r="C1273" s="36" t="s">
        <v>83</v>
      </c>
      <c r="D1273" s="93">
        <v>310761.40000000002</v>
      </c>
      <c r="E1273" s="93">
        <f>E1274</f>
        <v>301347.40000000002</v>
      </c>
      <c r="F1273" s="93">
        <f t="shared" si="607"/>
        <v>301247.7</v>
      </c>
      <c r="G1273" s="93">
        <f t="shared" si="607"/>
        <v>301100.8101</v>
      </c>
      <c r="H1273" s="93">
        <f t="shared" si="604"/>
        <v>96.89131600642807</v>
      </c>
      <c r="I1273" s="93">
        <f t="shared" si="605"/>
        <v>99.918170888482848</v>
      </c>
    </row>
    <row r="1274" spans="1:9" ht="15.75">
      <c r="A1274" s="92" t="s">
        <v>84</v>
      </c>
      <c r="B1274" s="36" t="s">
        <v>956</v>
      </c>
      <c r="C1274" s="36" t="s">
        <v>85</v>
      </c>
      <c r="D1274" s="93">
        <v>310761.40000000002</v>
      </c>
      <c r="E1274" s="93">
        <f>КВСР!H2400</f>
        <v>301347.40000000002</v>
      </c>
      <c r="F1274" s="93">
        <f>КВСР!I2400</f>
        <v>301247.7</v>
      </c>
      <c r="G1274" s="93">
        <f>КВСР!J2400</f>
        <v>301100.8101</v>
      </c>
      <c r="H1274" s="93">
        <f t="shared" si="604"/>
        <v>96.89131600642807</v>
      </c>
      <c r="I1274" s="93">
        <f t="shared" si="605"/>
        <v>99.918170888482848</v>
      </c>
    </row>
    <row r="1275" spans="1:9" ht="47.25">
      <c r="A1275" s="92" t="s">
        <v>37</v>
      </c>
      <c r="B1275" s="36" t="s">
        <v>159</v>
      </c>
      <c r="C1275" s="36" t="s">
        <v>0</v>
      </c>
      <c r="D1275" s="93">
        <v>68521.600000000006</v>
      </c>
      <c r="E1275" s="93">
        <f>E1276</f>
        <v>68521.62599</v>
      </c>
      <c r="F1275" s="93">
        <f t="shared" ref="F1275:G1276" si="608">F1276</f>
        <v>68521.62599</v>
      </c>
      <c r="G1275" s="93">
        <f t="shared" si="608"/>
        <v>68521.62599</v>
      </c>
      <c r="H1275" s="93">
        <f t="shared" si="604"/>
        <v>100.00003792964553</v>
      </c>
      <c r="I1275" s="93">
        <f t="shared" si="605"/>
        <v>100</v>
      </c>
    </row>
    <row r="1276" spans="1:9" ht="31.5">
      <c r="A1276" s="92" t="s">
        <v>39</v>
      </c>
      <c r="B1276" s="36" t="s">
        <v>159</v>
      </c>
      <c r="C1276" s="36" t="s">
        <v>40</v>
      </c>
      <c r="D1276" s="93">
        <v>68521.600000000006</v>
      </c>
      <c r="E1276" s="93">
        <f>E1277</f>
        <v>68521.62599</v>
      </c>
      <c r="F1276" s="93">
        <f t="shared" si="608"/>
        <v>68521.62599</v>
      </c>
      <c r="G1276" s="93">
        <f t="shared" si="608"/>
        <v>68521.62599</v>
      </c>
      <c r="H1276" s="93">
        <f t="shared" si="604"/>
        <v>100.00003792964553</v>
      </c>
      <c r="I1276" s="93">
        <f t="shared" si="605"/>
        <v>100</v>
      </c>
    </row>
    <row r="1277" spans="1:9" ht="15.75">
      <c r="A1277" s="92" t="s">
        <v>41</v>
      </c>
      <c r="B1277" s="36" t="s">
        <v>159</v>
      </c>
      <c r="C1277" s="36" t="s">
        <v>42</v>
      </c>
      <c r="D1277" s="93">
        <v>68521.600000000006</v>
      </c>
      <c r="E1277" s="93">
        <f>КВСР!H200</f>
        <v>68521.62599</v>
      </c>
      <c r="F1277" s="93">
        <f>КВСР!I200</f>
        <v>68521.62599</v>
      </c>
      <c r="G1277" s="93">
        <f>КВСР!J200</f>
        <v>68521.62599</v>
      </c>
      <c r="H1277" s="93">
        <f t="shared" si="604"/>
        <v>100.00003792964553</v>
      </c>
      <c r="I1277" s="93">
        <f t="shared" si="605"/>
        <v>100</v>
      </c>
    </row>
    <row r="1278" spans="1:9" ht="31.5">
      <c r="A1278" s="92" t="s">
        <v>107</v>
      </c>
      <c r="B1278" s="36" t="s">
        <v>160</v>
      </c>
      <c r="C1278" s="36" t="s">
        <v>0</v>
      </c>
      <c r="D1278" s="93">
        <v>11942.7</v>
      </c>
      <c r="E1278" s="93">
        <f>E1279</f>
        <v>11942.685960000001</v>
      </c>
      <c r="F1278" s="93">
        <f t="shared" ref="F1278:G1279" si="609">F1279</f>
        <v>11942.685960000001</v>
      </c>
      <c r="G1278" s="93">
        <f t="shared" si="609"/>
        <v>11942.685960000001</v>
      </c>
      <c r="H1278" s="93">
        <f t="shared" si="604"/>
        <v>99.999882438644534</v>
      </c>
      <c r="I1278" s="93">
        <f t="shared" si="605"/>
        <v>100</v>
      </c>
    </row>
    <row r="1279" spans="1:9" ht="15.75">
      <c r="A1279" s="92" t="s">
        <v>26</v>
      </c>
      <c r="B1279" s="36" t="s">
        <v>160</v>
      </c>
      <c r="C1279" s="36" t="s">
        <v>27</v>
      </c>
      <c r="D1279" s="93">
        <v>11942.7</v>
      </c>
      <c r="E1279" s="93">
        <f>E1280</f>
        <v>11942.685960000001</v>
      </c>
      <c r="F1279" s="93">
        <f t="shared" si="609"/>
        <v>11942.685960000001</v>
      </c>
      <c r="G1279" s="93">
        <f t="shared" si="609"/>
        <v>11942.685960000001</v>
      </c>
      <c r="H1279" s="93">
        <f t="shared" si="604"/>
        <v>99.999882438644534</v>
      </c>
      <c r="I1279" s="93">
        <f t="shared" si="605"/>
        <v>100</v>
      </c>
    </row>
    <row r="1280" spans="1:9" ht="15.75">
      <c r="A1280" s="92" t="s">
        <v>56</v>
      </c>
      <c r="B1280" s="36" t="s">
        <v>160</v>
      </c>
      <c r="C1280" s="36" t="s">
        <v>57</v>
      </c>
      <c r="D1280" s="93">
        <v>11942.7</v>
      </c>
      <c r="E1280" s="93">
        <f>КВСР!H203</f>
        <v>11942.685960000001</v>
      </c>
      <c r="F1280" s="93">
        <f>КВСР!I203</f>
        <v>11942.685960000001</v>
      </c>
      <c r="G1280" s="93">
        <f>КВСР!J203</f>
        <v>11942.685960000001</v>
      </c>
      <c r="H1280" s="93">
        <f t="shared" si="604"/>
        <v>99.999882438644534</v>
      </c>
      <c r="I1280" s="93">
        <f t="shared" si="605"/>
        <v>100</v>
      </c>
    </row>
    <row r="1281" spans="1:9" ht="15.75">
      <c r="A1281" s="92" t="s">
        <v>944</v>
      </c>
      <c r="B1281" s="36" t="s">
        <v>950</v>
      </c>
      <c r="C1281" s="36" t="s">
        <v>0</v>
      </c>
      <c r="D1281" s="93">
        <v>64100</v>
      </c>
      <c r="E1281" s="93">
        <f>E1282+E1284+E1288</f>
        <v>53814</v>
      </c>
      <c r="F1281" s="93">
        <f t="shared" ref="F1281:G1281" si="610">F1282+F1284+F1288</f>
        <v>53814</v>
      </c>
      <c r="G1281" s="93">
        <f t="shared" si="610"/>
        <v>53766.925999999999</v>
      </c>
      <c r="H1281" s="93">
        <f t="shared" si="604"/>
        <v>83.879759750390008</v>
      </c>
      <c r="I1281" s="93">
        <f t="shared" si="605"/>
        <v>99.912524621845606</v>
      </c>
    </row>
    <row r="1282" spans="1:9" ht="15.75">
      <c r="A1282" s="92" t="s">
        <v>68</v>
      </c>
      <c r="B1282" s="36" t="s">
        <v>950</v>
      </c>
      <c r="C1282" s="36" t="s">
        <v>69</v>
      </c>
      <c r="D1282" s="93">
        <v>500</v>
      </c>
      <c r="E1282" s="93">
        <f>E1283</f>
        <v>500</v>
      </c>
      <c r="F1282" s="93">
        <f t="shared" ref="F1282:G1282" si="611">F1283</f>
        <v>500</v>
      </c>
      <c r="G1282" s="93">
        <f t="shared" si="611"/>
        <v>500</v>
      </c>
      <c r="H1282" s="93">
        <f t="shared" si="604"/>
        <v>100</v>
      </c>
      <c r="I1282" s="93">
        <f t="shared" si="605"/>
        <v>100</v>
      </c>
    </row>
    <row r="1283" spans="1:9" ht="15.75">
      <c r="A1283" s="92" t="s">
        <v>70</v>
      </c>
      <c r="B1283" s="36" t="s">
        <v>950</v>
      </c>
      <c r="C1283" s="36" t="s">
        <v>71</v>
      </c>
      <c r="D1283" s="93">
        <v>500</v>
      </c>
      <c r="E1283" s="93">
        <f>КВСР!H2367</f>
        <v>500</v>
      </c>
      <c r="F1283" s="93">
        <f>КВСР!I2367</f>
        <v>500</v>
      </c>
      <c r="G1283" s="93">
        <f>КВСР!J2367</f>
        <v>500</v>
      </c>
      <c r="H1283" s="93">
        <f t="shared" si="604"/>
        <v>100</v>
      </c>
      <c r="I1283" s="93">
        <f t="shared" si="605"/>
        <v>100</v>
      </c>
    </row>
    <row r="1284" spans="1:9" ht="31.5">
      <c r="A1284" s="92" t="s">
        <v>82</v>
      </c>
      <c r="B1284" s="36" t="s">
        <v>950</v>
      </c>
      <c r="C1284" s="36" t="s">
        <v>83</v>
      </c>
      <c r="D1284" s="93">
        <v>63600</v>
      </c>
      <c r="E1284" s="93">
        <f>E1286+E1285+E1287</f>
        <v>52986</v>
      </c>
      <c r="F1284" s="93">
        <f t="shared" ref="F1284:G1284" si="612">F1286+F1285+F1287</f>
        <v>52986</v>
      </c>
      <c r="G1284" s="93">
        <f t="shared" si="612"/>
        <v>52938.925999999999</v>
      </c>
      <c r="H1284" s="93">
        <f t="shared" si="604"/>
        <v>83.237305031446539</v>
      </c>
      <c r="I1284" s="93">
        <f t="shared" si="605"/>
        <v>99.91115766428868</v>
      </c>
    </row>
    <row r="1285" spans="1:9" ht="15.75">
      <c r="A1285" s="94" t="s">
        <v>272</v>
      </c>
      <c r="B1285" s="36" t="s">
        <v>950</v>
      </c>
      <c r="C1285" s="36">
        <v>610</v>
      </c>
      <c r="D1285" s="93"/>
      <c r="E1285" s="93">
        <f>КВСР!H2369</f>
        <v>664</v>
      </c>
      <c r="F1285" s="93">
        <f>КВСР!I2369</f>
        <v>664</v>
      </c>
      <c r="G1285" s="93">
        <f>КВСР!J2369</f>
        <v>616.92600000000004</v>
      </c>
      <c r="H1285" s="93">
        <v>0</v>
      </c>
      <c r="I1285" s="93">
        <f t="shared" si="605"/>
        <v>92.910542168674709</v>
      </c>
    </row>
    <row r="1286" spans="1:9" ht="19.5" customHeight="1">
      <c r="A1286" s="92" t="s">
        <v>84</v>
      </c>
      <c r="B1286" s="36" t="s">
        <v>950</v>
      </c>
      <c r="C1286" s="36" t="s">
        <v>85</v>
      </c>
      <c r="D1286" s="93">
        <v>62100</v>
      </c>
      <c r="E1286" s="93">
        <f>КВСР!H2403</f>
        <v>51814</v>
      </c>
      <c r="F1286" s="93">
        <f>КВСР!I2403</f>
        <v>51814</v>
      </c>
      <c r="G1286" s="93">
        <f>КВСР!J2403</f>
        <v>51814</v>
      </c>
      <c r="H1286" s="93">
        <f t="shared" si="604"/>
        <v>83.436392914653794</v>
      </c>
      <c r="I1286" s="93">
        <f t="shared" si="605"/>
        <v>100</v>
      </c>
    </row>
    <row r="1287" spans="1:9" ht="31.5">
      <c r="A1287" s="92" t="s">
        <v>196</v>
      </c>
      <c r="B1287" s="36" t="s">
        <v>950</v>
      </c>
      <c r="C1287" s="36" t="s">
        <v>197</v>
      </c>
      <c r="D1287" s="93">
        <v>1500</v>
      </c>
      <c r="E1287" s="93">
        <f>КВСР!H2370</f>
        <v>508</v>
      </c>
      <c r="F1287" s="93">
        <f>КВСР!I2370</f>
        <v>508</v>
      </c>
      <c r="G1287" s="93">
        <f>КВСР!J2370</f>
        <v>508</v>
      </c>
      <c r="H1287" s="93">
        <f t="shared" si="604"/>
        <v>33.866666666666667</v>
      </c>
      <c r="I1287" s="93">
        <f t="shared" si="605"/>
        <v>100</v>
      </c>
    </row>
    <row r="1288" spans="1:9" ht="15.75">
      <c r="A1288" s="92" t="s">
        <v>72</v>
      </c>
      <c r="B1288" s="36" t="s">
        <v>950</v>
      </c>
      <c r="C1288" s="36">
        <v>800</v>
      </c>
      <c r="D1288" s="93"/>
      <c r="E1288" s="93">
        <f>E1289</f>
        <v>328</v>
      </c>
      <c r="F1288" s="93">
        <f t="shared" ref="F1288:G1288" si="613">F1289</f>
        <v>328</v>
      </c>
      <c r="G1288" s="93">
        <f t="shared" si="613"/>
        <v>328</v>
      </c>
      <c r="H1288" s="93">
        <v>0</v>
      </c>
      <c r="I1288" s="93">
        <f t="shared" si="605"/>
        <v>100</v>
      </c>
    </row>
    <row r="1289" spans="1:9" ht="47.25">
      <c r="A1289" s="92" t="s">
        <v>222</v>
      </c>
      <c r="B1289" s="36" t="s">
        <v>950</v>
      </c>
      <c r="C1289" s="36">
        <v>810</v>
      </c>
      <c r="D1289" s="93"/>
      <c r="E1289" s="93">
        <f>КВСР!H2372</f>
        <v>328</v>
      </c>
      <c r="F1289" s="93">
        <f>КВСР!I2372</f>
        <v>328</v>
      </c>
      <c r="G1289" s="93">
        <f>КВСР!J2372</f>
        <v>328</v>
      </c>
      <c r="H1289" s="93">
        <v>0</v>
      </c>
      <c r="I1289" s="93">
        <f t="shared" si="605"/>
        <v>100</v>
      </c>
    </row>
    <row r="1290" spans="1:9" ht="15.75">
      <c r="A1290" s="92" t="s">
        <v>304</v>
      </c>
      <c r="B1290" s="36" t="s">
        <v>349</v>
      </c>
      <c r="C1290" s="36" t="s">
        <v>0</v>
      </c>
      <c r="D1290" s="93">
        <v>4667.1000000000004</v>
      </c>
      <c r="E1290" s="93">
        <f>E1291</f>
        <v>4667.1000000000004</v>
      </c>
      <c r="F1290" s="93">
        <f t="shared" ref="F1290:G1291" si="614">F1291</f>
        <v>4667.1000000000004</v>
      </c>
      <c r="G1290" s="93">
        <f t="shared" si="614"/>
        <v>4667.1000000000004</v>
      </c>
      <c r="H1290" s="93">
        <f t="shared" si="604"/>
        <v>100</v>
      </c>
      <c r="I1290" s="93">
        <f t="shared" si="605"/>
        <v>100</v>
      </c>
    </row>
    <row r="1291" spans="1:9" ht="31.5">
      <c r="A1291" s="92" t="s">
        <v>82</v>
      </c>
      <c r="B1291" s="36" t="s">
        <v>349</v>
      </c>
      <c r="C1291" s="36" t="s">
        <v>83</v>
      </c>
      <c r="D1291" s="93">
        <v>4667.1000000000004</v>
      </c>
      <c r="E1291" s="93">
        <f>E1292</f>
        <v>4667.1000000000004</v>
      </c>
      <c r="F1291" s="93">
        <f t="shared" si="614"/>
        <v>4667.1000000000004</v>
      </c>
      <c r="G1291" s="93">
        <f t="shared" si="614"/>
        <v>4667.1000000000004</v>
      </c>
      <c r="H1291" s="93">
        <f t="shared" si="604"/>
        <v>100</v>
      </c>
      <c r="I1291" s="93">
        <f t="shared" si="605"/>
        <v>100</v>
      </c>
    </row>
    <row r="1292" spans="1:9" ht="15.75">
      <c r="A1292" s="92" t="s">
        <v>272</v>
      </c>
      <c r="B1292" s="36" t="s">
        <v>349</v>
      </c>
      <c r="C1292" s="36" t="s">
        <v>273</v>
      </c>
      <c r="D1292" s="93">
        <v>4667.1000000000004</v>
      </c>
      <c r="E1292" s="93">
        <f>КВСР!H726</f>
        <v>4667.1000000000004</v>
      </c>
      <c r="F1292" s="93">
        <f>КВСР!I726</f>
        <v>4667.1000000000004</v>
      </c>
      <c r="G1292" s="93">
        <f>КВСР!J726</f>
        <v>4667.1000000000004</v>
      </c>
      <c r="H1292" s="93">
        <f t="shared" si="604"/>
        <v>100</v>
      </c>
      <c r="I1292" s="93">
        <f t="shared" si="605"/>
        <v>100</v>
      </c>
    </row>
    <row r="1293" spans="1:9" ht="110.25">
      <c r="A1293" s="92" t="s">
        <v>161</v>
      </c>
      <c r="B1293" s="36" t="s">
        <v>162</v>
      </c>
      <c r="C1293" s="36" t="s">
        <v>0</v>
      </c>
      <c r="D1293" s="93">
        <v>58315.1</v>
      </c>
      <c r="E1293" s="93">
        <f>E1294</f>
        <v>58315.1</v>
      </c>
      <c r="F1293" s="93">
        <f t="shared" ref="F1293:G1294" si="615">F1294</f>
        <v>58315.1</v>
      </c>
      <c r="G1293" s="93">
        <f t="shared" si="615"/>
        <v>58315.1</v>
      </c>
      <c r="H1293" s="93">
        <f t="shared" si="604"/>
        <v>100</v>
      </c>
      <c r="I1293" s="93">
        <f t="shared" si="605"/>
        <v>100</v>
      </c>
    </row>
    <row r="1294" spans="1:9" ht="15.75">
      <c r="A1294" s="92" t="s">
        <v>72</v>
      </c>
      <c r="B1294" s="36" t="s">
        <v>162</v>
      </c>
      <c r="C1294" s="36" t="s">
        <v>73</v>
      </c>
      <c r="D1294" s="93">
        <v>58315.1</v>
      </c>
      <c r="E1294" s="93">
        <f>E1295</f>
        <v>58315.1</v>
      </c>
      <c r="F1294" s="93">
        <f t="shared" si="615"/>
        <v>58315.1</v>
      </c>
      <c r="G1294" s="93">
        <f t="shared" si="615"/>
        <v>58315.1</v>
      </c>
      <c r="H1294" s="93">
        <f t="shared" si="604"/>
        <v>100</v>
      </c>
      <c r="I1294" s="93">
        <f t="shared" si="605"/>
        <v>100</v>
      </c>
    </row>
    <row r="1295" spans="1:9" ht="15.75">
      <c r="A1295" s="92" t="s">
        <v>74</v>
      </c>
      <c r="B1295" s="36" t="s">
        <v>162</v>
      </c>
      <c r="C1295" s="36" t="s">
        <v>75</v>
      </c>
      <c r="D1295" s="93">
        <v>58315.1</v>
      </c>
      <c r="E1295" s="93">
        <f>КВСР!H206</f>
        <v>58315.1</v>
      </c>
      <c r="F1295" s="93">
        <f>КВСР!I206</f>
        <v>58315.1</v>
      </c>
      <c r="G1295" s="93">
        <f>КВСР!J206</f>
        <v>58315.1</v>
      </c>
      <c r="H1295" s="93">
        <f t="shared" si="604"/>
        <v>100</v>
      </c>
      <c r="I1295" s="93">
        <f t="shared" si="605"/>
        <v>100</v>
      </c>
    </row>
    <row r="1296" spans="1:9" ht="31.5">
      <c r="A1296" s="92" t="s">
        <v>951</v>
      </c>
      <c r="B1296" s="36" t="s">
        <v>952</v>
      </c>
      <c r="C1296" s="36" t="s">
        <v>0</v>
      </c>
      <c r="D1296" s="93">
        <v>20900</v>
      </c>
      <c r="E1296" s="93">
        <f>E1297</f>
        <v>18450</v>
      </c>
      <c r="F1296" s="93">
        <f t="shared" ref="F1296:G1297" si="616">F1297</f>
        <v>18450</v>
      </c>
      <c r="G1296" s="93">
        <f t="shared" si="616"/>
        <v>16904.346280000002</v>
      </c>
      <c r="H1296" s="93">
        <f t="shared" si="604"/>
        <v>80.882039617224891</v>
      </c>
      <c r="I1296" s="93">
        <f t="shared" si="605"/>
        <v>91.622473062330627</v>
      </c>
    </row>
    <row r="1297" spans="1:9" ht="15.75">
      <c r="A1297" s="92" t="s">
        <v>26</v>
      </c>
      <c r="B1297" s="36" t="s">
        <v>952</v>
      </c>
      <c r="C1297" s="36" t="s">
        <v>27</v>
      </c>
      <c r="D1297" s="93">
        <v>20900</v>
      </c>
      <c r="E1297" s="93">
        <f>E1298</f>
        <v>18450</v>
      </c>
      <c r="F1297" s="93">
        <f t="shared" si="616"/>
        <v>18450</v>
      </c>
      <c r="G1297" s="93">
        <f t="shared" si="616"/>
        <v>16904.346280000002</v>
      </c>
      <c r="H1297" s="93">
        <f t="shared" si="604"/>
        <v>80.882039617224891</v>
      </c>
      <c r="I1297" s="93">
        <f t="shared" si="605"/>
        <v>91.622473062330627</v>
      </c>
    </row>
    <row r="1298" spans="1:9" ht="15.75">
      <c r="A1298" s="92" t="s">
        <v>56</v>
      </c>
      <c r="B1298" s="36" t="s">
        <v>952</v>
      </c>
      <c r="C1298" s="36" t="s">
        <v>57</v>
      </c>
      <c r="D1298" s="93">
        <v>20900</v>
      </c>
      <c r="E1298" s="93">
        <f>КВСР!H2375</f>
        <v>18450</v>
      </c>
      <c r="F1298" s="93">
        <f>КВСР!I2375</f>
        <v>18450</v>
      </c>
      <c r="G1298" s="93">
        <f>КВСР!J2375</f>
        <v>16904.346280000002</v>
      </c>
      <c r="H1298" s="93">
        <f t="shared" si="604"/>
        <v>80.882039617224891</v>
      </c>
      <c r="I1298" s="93">
        <f t="shared" si="605"/>
        <v>91.622473062330627</v>
      </c>
    </row>
    <row r="1299" spans="1:9" ht="36.75" customHeight="1">
      <c r="A1299" s="94" t="s">
        <v>1147</v>
      </c>
      <c r="B1299" s="95" t="s">
        <v>1229</v>
      </c>
      <c r="C1299" s="95"/>
      <c r="D1299" s="93"/>
      <c r="E1299" s="93">
        <f>E1300</f>
        <v>5000</v>
      </c>
      <c r="F1299" s="93">
        <f t="shared" ref="F1299:G1300" si="617">F1300</f>
        <v>5000</v>
      </c>
      <c r="G1299" s="93">
        <f t="shared" si="617"/>
        <v>5000</v>
      </c>
      <c r="H1299" s="93">
        <v>0</v>
      </c>
      <c r="I1299" s="93">
        <f t="shared" si="605"/>
        <v>100</v>
      </c>
    </row>
    <row r="1300" spans="1:9" ht="31.5">
      <c r="A1300" s="94" t="s">
        <v>82</v>
      </c>
      <c r="B1300" s="95" t="s">
        <v>1229</v>
      </c>
      <c r="C1300" s="95">
        <v>600</v>
      </c>
      <c r="D1300" s="93"/>
      <c r="E1300" s="93">
        <f>E1301</f>
        <v>5000</v>
      </c>
      <c r="F1300" s="93">
        <f t="shared" si="617"/>
        <v>5000</v>
      </c>
      <c r="G1300" s="93">
        <f t="shared" si="617"/>
        <v>5000</v>
      </c>
      <c r="H1300" s="93">
        <v>0</v>
      </c>
      <c r="I1300" s="93">
        <f t="shared" si="605"/>
        <v>100</v>
      </c>
    </row>
    <row r="1301" spans="1:9" ht="15.75">
      <c r="A1301" s="94" t="s">
        <v>84</v>
      </c>
      <c r="B1301" s="95" t="s">
        <v>1229</v>
      </c>
      <c r="C1301" s="95">
        <v>620</v>
      </c>
      <c r="D1301" s="93"/>
      <c r="E1301" s="93">
        <f>КВСР!H2378</f>
        <v>5000</v>
      </c>
      <c r="F1301" s="93">
        <f>КВСР!I2378</f>
        <v>5000</v>
      </c>
      <c r="G1301" s="93">
        <f>КВСР!J2378</f>
        <v>5000</v>
      </c>
      <c r="H1301" s="93">
        <v>0</v>
      </c>
      <c r="I1301" s="93">
        <f t="shared" si="605"/>
        <v>100</v>
      </c>
    </row>
    <row r="1302" spans="1:9" ht="47.25">
      <c r="A1302" s="94" t="s">
        <v>1236</v>
      </c>
      <c r="B1302" s="95" t="s">
        <v>1235</v>
      </c>
      <c r="C1302" s="95"/>
      <c r="D1302" s="93"/>
      <c r="E1302" s="93">
        <f>E1303</f>
        <v>14500</v>
      </c>
      <c r="F1302" s="93">
        <f t="shared" ref="F1302:G1303" si="618">F1303</f>
        <v>14500</v>
      </c>
      <c r="G1302" s="93">
        <f t="shared" si="618"/>
        <v>14500</v>
      </c>
      <c r="H1302" s="93">
        <v>0</v>
      </c>
      <c r="I1302" s="93">
        <f t="shared" si="605"/>
        <v>100</v>
      </c>
    </row>
    <row r="1303" spans="1:9" ht="31.5">
      <c r="A1303" s="94" t="s">
        <v>82</v>
      </c>
      <c r="B1303" s="95" t="s">
        <v>1235</v>
      </c>
      <c r="C1303" s="95">
        <v>600</v>
      </c>
      <c r="D1303" s="93"/>
      <c r="E1303" s="93">
        <f>E1304</f>
        <v>14500</v>
      </c>
      <c r="F1303" s="93">
        <f t="shared" si="618"/>
        <v>14500</v>
      </c>
      <c r="G1303" s="93">
        <f t="shared" si="618"/>
        <v>14500</v>
      </c>
      <c r="H1303" s="93">
        <v>0</v>
      </c>
      <c r="I1303" s="93">
        <f t="shared" si="605"/>
        <v>100</v>
      </c>
    </row>
    <row r="1304" spans="1:9" ht="15.75">
      <c r="A1304" s="94" t="s">
        <v>84</v>
      </c>
      <c r="B1304" s="95" t="s">
        <v>1235</v>
      </c>
      <c r="C1304" s="95">
        <v>620</v>
      </c>
      <c r="D1304" s="93"/>
      <c r="E1304" s="93">
        <f>КВСР!H2406</f>
        <v>14500</v>
      </c>
      <c r="F1304" s="93">
        <f>КВСР!I2406</f>
        <v>14500</v>
      </c>
      <c r="G1304" s="93">
        <f>КВСР!J2406</f>
        <v>14500</v>
      </c>
      <c r="H1304" s="93">
        <v>0</v>
      </c>
      <c r="I1304" s="93">
        <f t="shared" si="605"/>
        <v>100</v>
      </c>
    </row>
    <row r="1305" spans="1:9" ht="47.25">
      <c r="A1305" s="94" t="s">
        <v>1231</v>
      </c>
      <c r="B1305" s="95" t="s">
        <v>1230</v>
      </c>
      <c r="C1305" s="95"/>
      <c r="D1305" s="93"/>
      <c r="E1305" s="93">
        <f>E1306</f>
        <v>200</v>
      </c>
      <c r="F1305" s="93">
        <f t="shared" ref="F1305:G1306" si="619">F1306</f>
        <v>200</v>
      </c>
      <c r="G1305" s="93">
        <f t="shared" si="619"/>
        <v>200</v>
      </c>
      <c r="H1305" s="93">
        <v>0</v>
      </c>
      <c r="I1305" s="93">
        <f t="shared" si="605"/>
        <v>100</v>
      </c>
    </row>
    <row r="1306" spans="1:9" ht="31.5">
      <c r="A1306" s="94" t="s">
        <v>82</v>
      </c>
      <c r="B1306" s="95" t="s">
        <v>1230</v>
      </c>
      <c r="C1306" s="95">
        <v>600</v>
      </c>
      <c r="D1306" s="93"/>
      <c r="E1306" s="93">
        <f>E1307</f>
        <v>200</v>
      </c>
      <c r="F1306" s="93">
        <f t="shared" si="619"/>
        <v>200</v>
      </c>
      <c r="G1306" s="93">
        <f t="shared" si="619"/>
        <v>200</v>
      </c>
      <c r="H1306" s="93">
        <v>0</v>
      </c>
      <c r="I1306" s="93">
        <f t="shared" si="605"/>
        <v>100</v>
      </c>
    </row>
    <row r="1307" spans="1:9" ht="15.75">
      <c r="A1307" s="94" t="s">
        <v>84</v>
      </c>
      <c r="B1307" s="95" t="s">
        <v>1230</v>
      </c>
      <c r="C1307" s="95">
        <v>620</v>
      </c>
      <c r="D1307" s="93"/>
      <c r="E1307" s="93">
        <f>КВСР!H2381</f>
        <v>200</v>
      </c>
      <c r="F1307" s="93">
        <f>КВСР!I2381</f>
        <v>200</v>
      </c>
      <c r="G1307" s="93">
        <f>КВСР!J2381</f>
        <v>200</v>
      </c>
      <c r="H1307" s="93">
        <v>0</v>
      </c>
      <c r="I1307" s="93">
        <f t="shared" si="605"/>
        <v>100</v>
      </c>
    </row>
    <row r="1308" spans="1:9" ht="55.5" customHeight="1">
      <c r="A1308" s="94" t="s">
        <v>1262</v>
      </c>
      <c r="B1308" s="95" t="s">
        <v>1232</v>
      </c>
      <c r="C1308" s="95"/>
      <c r="D1308" s="93"/>
      <c r="E1308" s="93">
        <f>E1309</f>
        <v>2450</v>
      </c>
      <c r="F1308" s="93">
        <f t="shared" ref="F1308:G1309" si="620">F1309</f>
        <v>2450</v>
      </c>
      <c r="G1308" s="93">
        <f t="shared" si="620"/>
        <v>2450</v>
      </c>
      <c r="H1308" s="93">
        <v>0</v>
      </c>
      <c r="I1308" s="93">
        <f t="shared" si="605"/>
        <v>100</v>
      </c>
    </row>
    <row r="1309" spans="1:9" ht="15.75">
      <c r="A1309" s="94" t="s">
        <v>26</v>
      </c>
      <c r="B1309" s="95" t="s">
        <v>1232</v>
      </c>
      <c r="C1309" s="95">
        <v>520</v>
      </c>
      <c r="D1309" s="93"/>
      <c r="E1309" s="93">
        <f>E1310</f>
        <v>2450</v>
      </c>
      <c r="F1309" s="93">
        <f t="shared" si="620"/>
        <v>2450</v>
      </c>
      <c r="G1309" s="93">
        <f t="shared" si="620"/>
        <v>2450</v>
      </c>
      <c r="H1309" s="93">
        <v>0</v>
      </c>
      <c r="I1309" s="93">
        <f t="shared" si="605"/>
        <v>100</v>
      </c>
    </row>
    <row r="1310" spans="1:9" ht="15.75">
      <c r="A1310" s="94" t="s">
        <v>56</v>
      </c>
      <c r="B1310" s="95" t="s">
        <v>1232</v>
      </c>
      <c r="C1310" s="95">
        <v>521</v>
      </c>
      <c r="D1310" s="93"/>
      <c r="E1310" s="93">
        <f>КВСР!H2384</f>
        <v>2450</v>
      </c>
      <c r="F1310" s="93">
        <f>КВСР!I2384</f>
        <v>2450</v>
      </c>
      <c r="G1310" s="93">
        <f>КВСР!J2384</f>
        <v>2450</v>
      </c>
      <c r="H1310" s="93">
        <v>0</v>
      </c>
      <c r="I1310" s="93">
        <f t="shared" si="605"/>
        <v>100</v>
      </c>
    </row>
    <row r="1311" spans="1:9" ht="15.75">
      <c r="A1311" s="85" t="s">
        <v>0</v>
      </c>
      <c r="B1311" s="87" t="s">
        <v>0</v>
      </c>
      <c r="C1311" s="88" t="s">
        <v>0</v>
      </c>
      <c r="D1311" s="86" t="s">
        <v>0</v>
      </c>
      <c r="E1311" s="86"/>
      <c r="F1311" s="86"/>
      <c r="G1311" s="86"/>
      <c r="H1311" s="86"/>
      <c r="I1311" s="86"/>
    </row>
    <row r="1312" spans="1:9" ht="31.5">
      <c r="A1312" s="85" t="s">
        <v>999</v>
      </c>
      <c r="B1312" s="88" t="s">
        <v>1000</v>
      </c>
      <c r="C1312" s="88" t="s">
        <v>0</v>
      </c>
      <c r="D1312" s="86">
        <v>55242.7</v>
      </c>
      <c r="E1312" s="86">
        <f>E1313+E1316+E1321</f>
        <v>55242.7</v>
      </c>
      <c r="F1312" s="86">
        <f t="shared" ref="F1312:G1312" si="621">F1313+F1316+F1321</f>
        <v>55242.7</v>
      </c>
      <c r="G1312" s="86">
        <f t="shared" si="621"/>
        <v>55228.7</v>
      </c>
      <c r="H1312" s="86">
        <f t="shared" si="604"/>
        <v>99.974657285034951</v>
      </c>
      <c r="I1312" s="86">
        <f t="shared" si="605"/>
        <v>99.974657285034951</v>
      </c>
    </row>
    <row r="1313" spans="1:9" ht="31.5">
      <c r="A1313" s="92" t="s">
        <v>76</v>
      </c>
      <c r="B1313" s="36" t="s">
        <v>1001</v>
      </c>
      <c r="C1313" s="36" t="s">
        <v>0</v>
      </c>
      <c r="D1313" s="93">
        <v>23877.7</v>
      </c>
      <c r="E1313" s="93">
        <f>E1314</f>
        <v>24904.163280000001</v>
      </c>
      <c r="F1313" s="93">
        <f t="shared" ref="F1313:G1314" si="622">F1314</f>
        <v>24904.163280000001</v>
      </c>
      <c r="G1313" s="93">
        <f t="shared" si="622"/>
        <v>24904.163280000001</v>
      </c>
      <c r="H1313" s="93">
        <f t="shared" si="604"/>
        <v>104.29883648760141</v>
      </c>
      <c r="I1313" s="93">
        <f t="shared" si="605"/>
        <v>100</v>
      </c>
    </row>
    <row r="1314" spans="1:9" ht="31.5">
      <c r="A1314" s="92" t="s">
        <v>82</v>
      </c>
      <c r="B1314" s="36" t="s">
        <v>1001</v>
      </c>
      <c r="C1314" s="36" t="s">
        <v>83</v>
      </c>
      <c r="D1314" s="93">
        <v>23877.7</v>
      </c>
      <c r="E1314" s="93">
        <f>E1315</f>
        <v>24904.163280000001</v>
      </c>
      <c r="F1314" s="93">
        <f t="shared" si="622"/>
        <v>24904.163280000001</v>
      </c>
      <c r="G1314" s="93">
        <f t="shared" si="622"/>
        <v>24904.163280000001</v>
      </c>
      <c r="H1314" s="93">
        <f t="shared" si="604"/>
        <v>104.29883648760141</v>
      </c>
      <c r="I1314" s="93">
        <f t="shared" si="605"/>
        <v>100</v>
      </c>
    </row>
    <row r="1315" spans="1:9" ht="15.75">
      <c r="A1315" s="92" t="s">
        <v>84</v>
      </c>
      <c r="B1315" s="36" t="s">
        <v>1001</v>
      </c>
      <c r="C1315" s="36" t="s">
        <v>85</v>
      </c>
      <c r="D1315" s="93">
        <v>23877.7</v>
      </c>
      <c r="E1315" s="93">
        <f>КВСР!H2565</f>
        <v>24904.163280000001</v>
      </c>
      <c r="F1315" s="93">
        <f>КВСР!I2565</f>
        <v>24904.163280000001</v>
      </c>
      <c r="G1315" s="93">
        <f>КВСР!J2565</f>
        <v>24904.163280000001</v>
      </c>
      <c r="H1315" s="93">
        <f t="shared" si="604"/>
        <v>104.29883648760141</v>
      </c>
      <c r="I1315" s="93">
        <f t="shared" si="605"/>
        <v>100</v>
      </c>
    </row>
    <row r="1316" spans="1:9" ht="31.5">
      <c r="A1316" s="92" t="s">
        <v>997</v>
      </c>
      <c r="B1316" s="36" t="s">
        <v>1002</v>
      </c>
      <c r="C1316" s="36" t="s">
        <v>0</v>
      </c>
      <c r="D1316" s="93">
        <v>26215</v>
      </c>
      <c r="E1316" s="93">
        <f>E1317+E1319</f>
        <v>25188.53672</v>
      </c>
      <c r="F1316" s="93">
        <f t="shared" ref="F1316:G1316" si="623">F1317+F1319</f>
        <v>25188.53672</v>
      </c>
      <c r="G1316" s="93">
        <f t="shared" si="623"/>
        <v>25188.53672</v>
      </c>
      <c r="H1316" s="93">
        <f t="shared" si="604"/>
        <v>96.084442952508113</v>
      </c>
      <c r="I1316" s="93">
        <f t="shared" si="605"/>
        <v>100</v>
      </c>
    </row>
    <row r="1317" spans="1:9" ht="15.75">
      <c r="A1317" s="92" t="s">
        <v>68</v>
      </c>
      <c r="B1317" s="36" t="s">
        <v>1002</v>
      </c>
      <c r="C1317" s="36" t="s">
        <v>69</v>
      </c>
      <c r="D1317" s="93">
        <v>100</v>
      </c>
      <c r="E1317" s="93">
        <f>E1318</f>
        <v>100</v>
      </c>
      <c r="F1317" s="93">
        <f t="shared" ref="F1317:G1317" si="624">F1318</f>
        <v>100</v>
      </c>
      <c r="G1317" s="93">
        <f t="shared" si="624"/>
        <v>100</v>
      </c>
      <c r="H1317" s="93">
        <f t="shared" si="604"/>
        <v>100</v>
      </c>
      <c r="I1317" s="93">
        <f t="shared" si="605"/>
        <v>100</v>
      </c>
    </row>
    <row r="1318" spans="1:9" ht="15.75">
      <c r="A1318" s="92" t="s">
        <v>383</v>
      </c>
      <c r="B1318" s="36" t="s">
        <v>1002</v>
      </c>
      <c r="C1318" s="36" t="s">
        <v>384</v>
      </c>
      <c r="D1318" s="93">
        <v>100</v>
      </c>
      <c r="E1318" s="93">
        <f>КВСР!H2568</f>
        <v>100</v>
      </c>
      <c r="F1318" s="93">
        <f>КВСР!I2568</f>
        <v>100</v>
      </c>
      <c r="G1318" s="93">
        <f>КВСР!J2568</f>
        <v>100</v>
      </c>
      <c r="H1318" s="93">
        <f t="shared" si="604"/>
        <v>100</v>
      </c>
      <c r="I1318" s="93">
        <f t="shared" si="605"/>
        <v>100</v>
      </c>
    </row>
    <row r="1319" spans="1:9" ht="31.5">
      <c r="A1319" s="92" t="s">
        <v>82</v>
      </c>
      <c r="B1319" s="36" t="s">
        <v>1002</v>
      </c>
      <c r="C1319" s="36" t="s">
        <v>83</v>
      </c>
      <c r="D1319" s="93">
        <v>26115</v>
      </c>
      <c r="E1319" s="93">
        <f>E1320</f>
        <v>25088.53672</v>
      </c>
      <c r="F1319" s="93">
        <f t="shared" ref="F1319:G1319" si="625">F1320</f>
        <v>25088.53672</v>
      </c>
      <c r="G1319" s="93">
        <f t="shared" si="625"/>
        <v>25088.53672</v>
      </c>
      <c r="H1319" s="93">
        <f t="shared" si="604"/>
        <v>96.069449435190506</v>
      </c>
      <c r="I1319" s="93">
        <f t="shared" si="605"/>
        <v>100</v>
      </c>
    </row>
    <row r="1320" spans="1:9" ht="15.75">
      <c r="A1320" s="92" t="s">
        <v>84</v>
      </c>
      <c r="B1320" s="36" t="s">
        <v>1002</v>
      </c>
      <c r="C1320" s="36" t="s">
        <v>85</v>
      </c>
      <c r="D1320" s="93">
        <v>26115</v>
      </c>
      <c r="E1320" s="93">
        <f>КВСР!H2570</f>
        <v>25088.53672</v>
      </c>
      <c r="F1320" s="93">
        <f>КВСР!I2570</f>
        <v>25088.53672</v>
      </c>
      <c r="G1320" s="93">
        <f>КВСР!J2570</f>
        <v>25088.53672</v>
      </c>
      <c r="H1320" s="93">
        <f t="shared" si="604"/>
        <v>96.069449435190506</v>
      </c>
      <c r="I1320" s="93">
        <f t="shared" si="605"/>
        <v>100</v>
      </c>
    </row>
    <row r="1321" spans="1:9" ht="31.5">
      <c r="A1321" s="92" t="s">
        <v>1003</v>
      </c>
      <c r="B1321" s="36" t="s">
        <v>1004</v>
      </c>
      <c r="C1321" s="36" t="s">
        <v>0</v>
      </c>
      <c r="D1321" s="93">
        <v>5150</v>
      </c>
      <c r="E1321" s="93">
        <f>E1322</f>
        <v>5150</v>
      </c>
      <c r="F1321" s="93">
        <f t="shared" ref="F1321:G1322" si="626">F1322</f>
        <v>5150</v>
      </c>
      <c r="G1321" s="93">
        <f t="shared" si="626"/>
        <v>5136</v>
      </c>
      <c r="H1321" s="93">
        <f t="shared" si="604"/>
        <v>99.728155339805824</v>
      </c>
      <c r="I1321" s="93">
        <f t="shared" si="605"/>
        <v>99.728155339805824</v>
      </c>
    </row>
    <row r="1322" spans="1:9" ht="15.75">
      <c r="A1322" s="92" t="s">
        <v>26</v>
      </c>
      <c r="B1322" s="36" t="s">
        <v>1004</v>
      </c>
      <c r="C1322" s="36" t="s">
        <v>27</v>
      </c>
      <c r="D1322" s="93">
        <v>5150</v>
      </c>
      <c r="E1322" s="93">
        <f>E1323</f>
        <v>5150</v>
      </c>
      <c r="F1322" s="93">
        <f t="shared" si="626"/>
        <v>5150</v>
      </c>
      <c r="G1322" s="93">
        <f t="shared" si="626"/>
        <v>5136</v>
      </c>
      <c r="H1322" s="93">
        <f t="shared" si="604"/>
        <v>99.728155339805824</v>
      </c>
      <c r="I1322" s="93">
        <f t="shared" si="605"/>
        <v>99.728155339805824</v>
      </c>
    </row>
    <row r="1323" spans="1:9" ht="15.75">
      <c r="A1323" s="92" t="s">
        <v>56</v>
      </c>
      <c r="B1323" s="36" t="s">
        <v>1004</v>
      </c>
      <c r="C1323" s="36" t="s">
        <v>57</v>
      </c>
      <c r="D1323" s="93">
        <v>5150</v>
      </c>
      <c r="E1323" s="93">
        <f>КВСР!H2573</f>
        <v>5150</v>
      </c>
      <c r="F1323" s="93">
        <f>КВСР!I2573</f>
        <v>5150</v>
      </c>
      <c r="G1323" s="93">
        <f>КВСР!J2573</f>
        <v>5136</v>
      </c>
      <c r="H1323" s="93">
        <f t="shared" si="604"/>
        <v>99.728155339805824</v>
      </c>
      <c r="I1323" s="93">
        <f t="shared" si="605"/>
        <v>99.728155339805824</v>
      </c>
    </row>
    <row r="1324" spans="1:9" ht="15.75">
      <c r="A1324" s="85" t="s">
        <v>0</v>
      </c>
      <c r="B1324" s="87" t="s">
        <v>0</v>
      </c>
      <c r="C1324" s="88" t="s">
        <v>0</v>
      </c>
      <c r="D1324" s="86" t="s">
        <v>0</v>
      </c>
      <c r="E1324" s="86"/>
      <c r="F1324" s="86"/>
      <c r="G1324" s="86"/>
      <c r="H1324" s="86"/>
      <c r="I1324" s="86"/>
    </row>
    <row r="1325" spans="1:9" ht="47.25">
      <c r="A1325" s="85" t="s">
        <v>492</v>
      </c>
      <c r="B1325" s="88" t="s">
        <v>493</v>
      </c>
      <c r="C1325" s="88" t="s">
        <v>0</v>
      </c>
      <c r="D1325" s="86">
        <v>46735.5</v>
      </c>
      <c r="E1325" s="86">
        <f>E1326+E1329+E1332+E1335</f>
        <v>46735.5</v>
      </c>
      <c r="F1325" s="86">
        <f t="shared" ref="F1325:G1325" si="627">F1326+F1329+F1332+F1335</f>
        <v>46735.5</v>
      </c>
      <c r="G1325" s="86">
        <f t="shared" si="627"/>
        <v>46735.5</v>
      </c>
      <c r="H1325" s="86">
        <f t="shared" si="604"/>
        <v>100</v>
      </c>
      <c r="I1325" s="86">
        <f t="shared" si="605"/>
        <v>100</v>
      </c>
    </row>
    <row r="1326" spans="1:9" ht="31.5">
      <c r="A1326" s="92" t="s">
        <v>76</v>
      </c>
      <c r="B1326" s="36" t="s">
        <v>1005</v>
      </c>
      <c r="C1326" s="36" t="s">
        <v>0</v>
      </c>
      <c r="D1326" s="93">
        <v>13000</v>
      </c>
      <c r="E1326" s="93">
        <f>E1327</f>
        <v>15000</v>
      </c>
      <c r="F1326" s="93">
        <f t="shared" ref="F1326:G1327" si="628">F1327</f>
        <v>15000</v>
      </c>
      <c r="G1326" s="93">
        <f t="shared" si="628"/>
        <v>15000</v>
      </c>
      <c r="H1326" s="93">
        <f t="shared" si="604"/>
        <v>115.38461538461537</v>
      </c>
      <c r="I1326" s="93">
        <f t="shared" si="605"/>
        <v>100</v>
      </c>
    </row>
    <row r="1327" spans="1:9" ht="31.5">
      <c r="A1327" s="92" t="s">
        <v>82</v>
      </c>
      <c r="B1327" s="36" t="s">
        <v>1005</v>
      </c>
      <c r="C1327" s="36" t="s">
        <v>83</v>
      </c>
      <c r="D1327" s="93">
        <v>13000</v>
      </c>
      <c r="E1327" s="93">
        <f>E1328</f>
        <v>15000</v>
      </c>
      <c r="F1327" s="93">
        <f t="shared" si="628"/>
        <v>15000</v>
      </c>
      <c r="G1327" s="93">
        <f t="shared" si="628"/>
        <v>15000</v>
      </c>
      <c r="H1327" s="93">
        <f t="shared" si="604"/>
        <v>115.38461538461537</v>
      </c>
      <c r="I1327" s="93">
        <f t="shared" si="605"/>
        <v>100</v>
      </c>
    </row>
    <row r="1328" spans="1:9" ht="15.75">
      <c r="A1328" s="92" t="s">
        <v>84</v>
      </c>
      <c r="B1328" s="36" t="s">
        <v>1005</v>
      </c>
      <c r="C1328" s="36" t="s">
        <v>85</v>
      </c>
      <c r="D1328" s="93">
        <v>13000</v>
      </c>
      <c r="E1328" s="93">
        <f>КВСР!H2577</f>
        <v>15000</v>
      </c>
      <c r="F1328" s="93">
        <f>КВСР!I2577</f>
        <v>15000</v>
      </c>
      <c r="G1328" s="93">
        <f>КВСР!J2577</f>
        <v>15000</v>
      </c>
      <c r="H1328" s="93">
        <f t="shared" si="604"/>
        <v>115.38461538461537</v>
      </c>
      <c r="I1328" s="93">
        <f t="shared" si="605"/>
        <v>100</v>
      </c>
    </row>
    <row r="1329" spans="1:9" ht="31.5">
      <c r="A1329" s="92" t="s">
        <v>997</v>
      </c>
      <c r="B1329" s="36" t="s">
        <v>1006</v>
      </c>
      <c r="C1329" s="36" t="s">
        <v>0</v>
      </c>
      <c r="D1329" s="93">
        <v>32535.5</v>
      </c>
      <c r="E1329" s="93">
        <f>E1330</f>
        <v>30535.5</v>
      </c>
      <c r="F1329" s="93">
        <f t="shared" ref="F1329:G1330" si="629">F1330</f>
        <v>30535.5</v>
      </c>
      <c r="G1329" s="93">
        <f t="shared" si="629"/>
        <v>30535.5</v>
      </c>
      <c r="H1329" s="93">
        <f t="shared" si="604"/>
        <v>93.85286840528039</v>
      </c>
      <c r="I1329" s="93">
        <f t="shared" si="605"/>
        <v>100</v>
      </c>
    </row>
    <row r="1330" spans="1:9" ht="31.5">
      <c r="A1330" s="92" t="s">
        <v>82</v>
      </c>
      <c r="B1330" s="36" t="s">
        <v>1006</v>
      </c>
      <c r="C1330" s="36" t="s">
        <v>83</v>
      </c>
      <c r="D1330" s="93">
        <v>32535.5</v>
      </c>
      <c r="E1330" s="93">
        <f>E1331</f>
        <v>30535.5</v>
      </c>
      <c r="F1330" s="93">
        <f t="shared" si="629"/>
        <v>30535.5</v>
      </c>
      <c r="G1330" s="93">
        <f t="shared" si="629"/>
        <v>30535.5</v>
      </c>
      <c r="H1330" s="93">
        <f t="shared" si="604"/>
        <v>93.85286840528039</v>
      </c>
      <c r="I1330" s="93">
        <f t="shared" si="605"/>
        <v>100</v>
      </c>
    </row>
    <row r="1331" spans="1:9" ht="15.75">
      <c r="A1331" s="92" t="s">
        <v>84</v>
      </c>
      <c r="B1331" s="36" t="s">
        <v>1006</v>
      </c>
      <c r="C1331" s="36" t="s">
        <v>85</v>
      </c>
      <c r="D1331" s="93">
        <v>32535.5</v>
      </c>
      <c r="E1331" s="93">
        <f>КВСР!H2580</f>
        <v>30535.5</v>
      </c>
      <c r="F1331" s="93">
        <f>КВСР!I2580</f>
        <v>30535.5</v>
      </c>
      <c r="G1331" s="93">
        <f>КВСР!J2580</f>
        <v>30535.5</v>
      </c>
      <c r="H1331" s="93">
        <f t="shared" si="604"/>
        <v>93.85286840528039</v>
      </c>
      <c r="I1331" s="93">
        <f t="shared" si="605"/>
        <v>100</v>
      </c>
    </row>
    <row r="1332" spans="1:9" ht="15.75">
      <c r="A1332" s="92" t="s">
        <v>463</v>
      </c>
      <c r="B1332" s="36" t="s">
        <v>494</v>
      </c>
      <c r="C1332" s="36" t="s">
        <v>0</v>
      </c>
      <c r="D1332" s="93">
        <v>800</v>
      </c>
      <c r="E1332" s="93">
        <f>E1333</f>
        <v>800</v>
      </c>
      <c r="F1332" s="93">
        <f t="shared" ref="F1332:G1333" si="630">F1333</f>
        <v>800</v>
      </c>
      <c r="G1332" s="93">
        <f t="shared" si="630"/>
        <v>800</v>
      </c>
      <c r="H1332" s="93">
        <f t="shared" ref="H1332:H1395" si="631">G1332/D1332*100</f>
        <v>100</v>
      </c>
      <c r="I1332" s="93">
        <f t="shared" ref="I1332:I1395" si="632">G1332/E1332*100</f>
        <v>100</v>
      </c>
    </row>
    <row r="1333" spans="1:9" ht="31.5">
      <c r="A1333" s="92" t="s">
        <v>64</v>
      </c>
      <c r="B1333" s="36" t="s">
        <v>494</v>
      </c>
      <c r="C1333" s="36" t="s">
        <v>65</v>
      </c>
      <c r="D1333" s="93">
        <v>800</v>
      </c>
      <c r="E1333" s="93">
        <f>E1334</f>
        <v>800</v>
      </c>
      <c r="F1333" s="93">
        <f t="shared" si="630"/>
        <v>800</v>
      </c>
      <c r="G1333" s="93">
        <f t="shared" si="630"/>
        <v>800</v>
      </c>
      <c r="H1333" s="93">
        <f t="shared" si="631"/>
        <v>100</v>
      </c>
      <c r="I1333" s="93">
        <f t="shared" si="632"/>
        <v>100</v>
      </c>
    </row>
    <row r="1334" spans="1:9" ht="31.5">
      <c r="A1334" s="92" t="s">
        <v>66</v>
      </c>
      <c r="B1334" s="36" t="s">
        <v>494</v>
      </c>
      <c r="C1334" s="36" t="s">
        <v>67</v>
      </c>
      <c r="D1334" s="93">
        <v>800</v>
      </c>
      <c r="E1334" s="93">
        <f>КВСР!H1205</f>
        <v>800</v>
      </c>
      <c r="F1334" s="93">
        <f>КВСР!I1205</f>
        <v>800</v>
      </c>
      <c r="G1334" s="93">
        <f>КВСР!J1205</f>
        <v>800</v>
      </c>
      <c r="H1334" s="93">
        <f t="shared" si="631"/>
        <v>100</v>
      </c>
      <c r="I1334" s="93">
        <f t="shared" si="632"/>
        <v>100</v>
      </c>
    </row>
    <row r="1335" spans="1:9" ht="47.25">
      <c r="A1335" s="92" t="s">
        <v>1007</v>
      </c>
      <c r="B1335" s="36" t="s">
        <v>1008</v>
      </c>
      <c r="C1335" s="36" t="s">
        <v>0</v>
      </c>
      <c r="D1335" s="93">
        <v>400</v>
      </c>
      <c r="E1335" s="93">
        <f>E1336</f>
        <v>400</v>
      </c>
      <c r="F1335" s="93">
        <f t="shared" ref="F1335:G1336" si="633">F1336</f>
        <v>400</v>
      </c>
      <c r="G1335" s="93">
        <f t="shared" si="633"/>
        <v>400</v>
      </c>
      <c r="H1335" s="93">
        <f t="shared" si="631"/>
        <v>100</v>
      </c>
      <c r="I1335" s="93">
        <f t="shared" si="632"/>
        <v>100</v>
      </c>
    </row>
    <row r="1336" spans="1:9" ht="15.75">
      <c r="A1336" s="92" t="s">
        <v>26</v>
      </c>
      <c r="B1336" s="36" t="s">
        <v>1008</v>
      </c>
      <c r="C1336" s="36" t="s">
        <v>27</v>
      </c>
      <c r="D1336" s="93">
        <v>400</v>
      </c>
      <c r="E1336" s="93">
        <f>E1337</f>
        <v>400</v>
      </c>
      <c r="F1336" s="93">
        <f t="shared" si="633"/>
        <v>400</v>
      </c>
      <c r="G1336" s="93">
        <f t="shared" si="633"/>
        <v>400</v>
      </c>
      <c r="H1336" s="93">
        <f t="shared" si="631"/>
        <v>100</v>
      </c>
      <c r="I1336" s="93">
        <f t="shared" si="632"/>
        <v>100</v>
      </c>
    </row>
    <row r="1337" spans="1:9" ht="15.75">
      <c r="A1337" s="92" t="s">
        <v>56</v>
      </c>
      <c r="B1337" s="36" t="s">
        <v>1008</v>
      </c>
      <c r="C1337" s="36" t="s">
        <v>57</v>
      </c>
      <c r="D1337" s="93">
        <v>400</v>
      </c>
      <c r="E1337" s="93">
        <f>КВСР!H2583</f>
        <v>400</v>
      </c>
      <c r="F1337" s="93">
        <f>КВСР!I2583</f>
        <v>400</v>
      </c>
      <c r="G1337" s="93">
        <f>КВСР!J2583</f>
        <v>400</v>
      </c>
      <c r="H1337" s="93">
        <f t="shared" si="631"/>
        <v>100</v>
      </c>
      <c r="I1337" s="93">
        <f t="shared" si="632"/>
        <v>100</v>
      </c>
    </row>
    <row r="1338" spans="1:9" ht="15.75">
      <c r="A1338" s="85" t="s">
        <v>0</v>
      </c>
      <c r="B1338" s="87" t="s">
        <v>0</v>
      </c>
      <c r="C1338" s="88" t="s">
        <v>0</v>
      </c>
      <c r="D1338" s="86" t="s">
        <v>0</v>
      </c>
      <c r="E1338" s="86"/>
      <c r="F1338" s="86"/>
      <c r="G1338" s="86"/>
      <c r="H1338" s="86"/>
      <c r="I1338" s="86"/>
    </row>
    <row r="1339" spans="1:9" ht="31.5">
      <c r="A1339" s="85" t="s">
        <v>22</v>
      </c>
      <c r="B1339" s="88" t="s">
        <v>942</v>
      </c>
      <c r="C1339" s="88" t="s">
        <v>0</v>
      </c>
      <c r="D1339" s="86">
        <v>31624.3</v>
      </c>
      <c r="E1339" s="86">
        <f>E1340</f>
        <v>25140.310079999999</v>
      </c>
      <c r="F1339" s="86">
        <f t="shared" ref="F1339:G1339" si="634">F1340</f>
        <v>24151.141049999998</v>
      </c>
      <c r="G1339" s="86">
        <f t="shared" si="634"/>
        <v>23423.073359999999</v>
      </c>
      <c r="H1339" s="86">
        <f t="shared" si="631"/>
        <v>74.066693523651111</v>
      </c>
      <c r="I1339" s="86">
        <f t="shared" si="632"/>
        <v>93.169389261566337</v>
      </c>
    </row>
    <row r="1340" spans="1:9" ht="31.5">
      <c r="A1340" s="92" t="s">
        <v>58</v>
      </c>
      <c r="B1340" s="36" t="s">
        <v>943</v>
      </c>
      <c r="C1340" s="36" t="s">
        <v>0</v>
      </c>
      <c r="D1340" s="93">
        <v>31624.3</v>
      </c>
      <c r="E1340" s="93">
        <f>E1341+E1343+E1347+E1345</f>
        <v>25140.310079999999</v>
      </c>
      <c r="F1340" s="93">
        <f t="shared" ref="F1340:G1340" si="635">F1341+F1343+F1347+F1345</f>
        <v>24151.141049999998</v>
      </c>
      <c r="G1340" s="93">
        <f t="shared" si="635"/>
        <v>23423.073359999999</v>
      </c>
      <c r="H1340" s="93">
        <f t="shared" si="631"/>
        <v>74.066693523651111</v>
      </c>
      <c r="I1340" s="93">
        <f t="shared" si="632"/>
        <v>93.169389261566337</v>
      </c>
    </row>
    <row r="1341" spans="1:9" ht="63">
      <c r="A1341" s="92" t="s">
        <v>60</v>
      </c>
      <c r="B1341" s="36" t="s">
        <v>943</v>
      </c>
      <c r="C1341" s="36" t="s">
        <v>61</v>
      </c>
      <c r="D1341" s="93">
        <v>30789</v>
      </c>
      <c r="E1341" s="93">
        <f>E1342</f>
        <v>24390.76008</v>
      </c>
      <c r="F1341" s="93">
        <f t="shared" ref="F1341:G1341" si="636">F1342</f>
        <v>23401.591049999999</v>
      </c>
      <c r="G1341" s="93">
        <f t="shared" si="636"/>
        <v>22685.503250000002</v>
      </c>
      <c r="H1341" s="93">
        <f t="shared" si="631"/>
        <v>73.680545811815918</v>
      </c>
      <c r="I1341" s="93">
        <f t="shared" si="632"/>
        <v>93.008594958062503</v>
      </c>
    </row>
    <row r="1342" spans="1:9" ht="31.5">
      <c r="A1342" s="92" t="s">
        <v>62</v>
      </c>
      <c r="B1342" s="36" t="s">
        <v>943</v>
      </c>
      <c r="C1342" s="36" t="s">
        <v>63</v>
      </c>
      <c r="D1342" s="93">
        <v>30789</v>
      </c>
      <c r="E1342" s="93">
        <f>КВСР!H2318</f>
        <v>24390.76008</v>
      </c>
      <c r="F1342" s="93">
        <f>КВСР!I2318</f>
        <v>23401.591049999999</v>
      </c>
      <c r="G1342" s="93">
        <f>КВСР!J2318</f>
        <v>22685.503250000002</v>
      </c>
      <c r="H1342" s="93">
        <f t="shared" si="631"/>
        <v>73.680545811815918</v>
      </c>
      <c r="I1342" s="93">
        <f t="shared" si="632"/>
        <v>93.008594958062503</v>
      </c>
    </row>
    <row r="1343" spans="1:9" ht="31.5">
      <c r="A1343" s="92" t="s">
        <v>64</v>
      </c>
      <c r="B1343" s="36" t="s">
        <v>943</v>
      </c>
      <c r="C1343" s="36" t="s">
        <v>65</v>
      </c>
      <c r="D1343" s="93">
        <v>833.7</v>
      </c>
      <c r="E1343" s="93">
        <f>E1344</f>
        <v>717.95</v>
      </c>
      <c r="F1343" s="93">
        <f t="shared" ref="F1343:G1343" si="637">F1344</f>
        <v>717.95</v>
      </c>
      <c r="G1343" s="93">
        <f t="shared" si="637"/>
        <v>710.90611000000001</v>
      </c>
      <c r="H1343" s="93">
        <f t="shared" si="631"/>
        <v>85.271213865899</v>
      </c>
      <c r="I1343" s="93">
        <f t="shared" si="632"/>
        <v>99.018888501984819</v>
      </c>
    </row>
    <row r="1344" spans="1:9" ht="31.5">
      <c r="A1344" s="92" t="s">
        <v>66</v>
      </c>
      <c r="B1344" s="36" t="s">
        <v>943</v>
      </c>
      <c r="C1344" s="36" t="s">
        <v>67</v>
      </c>
      <c r="D1344" s="93">
        <v>833.7</v>
      </c>
      <c r="E1344" s="93">
        <f>КВСР!H2320</f>
        <v>717.95</v>
      </c>
      <c r="F1344" s="93">
        <f>КВСР!I2320</f>
        <v>717.95</v>
      </c>
      <c r="G1344" s="93">
        <f>КВСР!J2320</f>
        <v>710.90611000000001</v>
      </c>
      <c r="H1344" s="93">
        <f t="shared" si="631"/>
        <v>85.271213865899</v>
      </c>
      <c r="I1344" s="93">
        <f t="shared" si="632"/>
        <v>99.018888501984819</v>
      </c>
    </row>
    <row r="1345" spans="1:9" ht="15.75">
      <c r="A1345" s="94" t="s">
        <v>68</v>
      </c>
      <c r="B1345" s="36" t="s">
        <v>943</v>
      </c>
      <c r="C1345" s="36">
        <v>300</v>
      </c>
      <c r="D1345" s="93"/>
      <c r="E1345" s="93">
        <f>E1346</f>
        <v>30</v>
      </c>
      <c r="F1345" s="93">
        <f t="shared" ref="F1345:G1345" si="638">F1346</f>
        <v>30</v>
      </c>
      <c r="G1345" s="93">
        <f t="shared" si="638"/>
        <v>26.1</v>
      </c>
      <c r="H1345" s="93">
        <v>0</v>
      </c>
      <c r="I1345" s="93">
        <f t="shared" si="632"/>
        <v>87</v>
      </c>
    </row>
    <row r="1346" spans="1:9" ht="15.75">
      <c r="A1346" s="94" t="s">
        <v>70</v>
      </c>
      <c r="B1346" s="36" t="s">
        <v>943</v>
      </c>
      <c r="C1346" s="36">
        <v>360</v>
      </c>
      <c r="D1346" s="93"/>
      <c r="E1346" s="93">
        <f>КВСР!H2322</f>
        <v>30</v>
      </c>
      <c r="F1346" s="93">
        <f>КВСР!I2322</f>
        <v>30</v>
      </c>
      <c r="G1346" s="93">
        <f>КВСР!J2322</f>
        <v>26.1</v>
      </c>
      <c r="H1346" s="93">
        <v>0</v>
      </c>
      <c r="I1346" s="93">
        <f t="shared" si="632"/>
        <v>87</v>
      </c>
    </row>
    <row r="1347" spans="1:9" ht="15.75">
      <c r="A1347" s="92" t="s">
        <v>72</v>
      </c>
      <c r="B1347" s="36" t="s">
        <v>943</v>
      </c>
      <c r="C1347" s="36" t="s">
        <v>73</v>
      </c>
      <c r="D1347" s="93">
        <v>1.6</v>
      </c>
      <c r="E1347" s="93">
        <f>E1348</f>
        <v>1.6</v>
      </c>
      <c r="F1347" s="93">
        <f t="shared" ref="F1347:G1347" si="639">F1348</f>
        <v>1.6</v>
      </c>
      <c r="G1347" s="93">
        <f t="shared" si="639"/>
        <v>0.56399999999999995</v>
      </c>
      <c r="H1347" s="93">
        <f t="shared" si="631"/>
        <v>35.249999999999993</v>
      </c>
      <c r="I1347" s="93">
        <f t="shared" si="632"/>
        <v>35.249999999999993</v>
      </c>
    </row>
    <row r="1348" spans="1:9" ht="15.75">
      <c r="A1348" s="92" t="s">
        <v>74</v>
      </c>
      <c r="B1348" s="36" t="s">
        <v>943</v>
      </c>
      <c r="C1348" s="36" t="s">
        <v>75</v>
      </c>
      <c r="D1348" s="93">
        <v>1.6</v>
      </c>
      <c r="E1348" s="93">
        <f>КВСР!H2324</f>
        <v>1.6</v>
      </c>
      <c r="F1348" s="93">
        <f>КВСР!I2324</f>
        <v>1.6</v>
      </c>
      <c r="G1348" s="93">
        <f>КВСР!J2324</f>
        <v>0.56399999999999995</v>
      </c>
      <c r="H1348" s="93">
        <f t="shared" si="631"/>
        <v>35.249999999999993</v>
      </c>
      <c r="I1348" s="93">
        <f t="shared" si="632"/>
        <v>35.249999999999993</v>
      </c>
    </row>
    <row r="1349" spans="1:9" ht="15.75">
      <c r="A1349" s="85" t="s">
        <v>0</v>
      </c>
      <c r="B1349" s="87" t="s">
        <v>0</v>
      </c>
      <c r="C1349" s="88" t="s">
        <v>0</v>
      </c>
      <c r="D1349" s="86" t="s">
        <v>0</v>
      </c>
      <c r="E1349" s="86"/>
      <c r="F1349" s="86"/>
      <c r="G1349" s="86"/>
      <c r="H1349" s="86"/>
      <c r="I1349" s="86"/>
    </row>
    <row r="1350" spans="1:9" ht="47.25">
      <c r="A1350" s="85" t="s">
        <v>739</v>
      </c>
      <c r="B1350" s="88" t="s">
        <v>740</v>
      </c>
      <c r="C1350" s="88" t="s">
        <v>0</v>
      </c>
      <c r="D1350" s="86">
        <v>199189.1</v>
      </c>
      <c r="E1350" s="86">
        <f>E1351+E1360+E1387+E1399+E1414</f>
        <v>280242.17583999998</v>
      </c>
      <c r="F1350" s="86">
        <f t="shared" ref="F1350:G1350" si="640">F1351+F1360+F1387+F1399+F1414</f>
        <v>268036.35313999996</v>
      </c>
      <c r="G1350" s="86">
        <f t="shared" si="640"/>
        <v>264408.0295</v>
      </c>
      <c r="H1350" s="86">
        <f t="shared" si="631"/>
        <v>132.7422180731777</v>
      </c>
      <c r="I1350" s="86">
        <f t="shared" si="632"/>
        <v>94.349834641221094</v>
      </c>
    </row>
    <row r="1351" spans="1:9" ht="31.5">
      <c r="A1351" s="85" t="s">
        <v>745</v>
      </c>
      <c r="B1351" s="88" t="s">
        <v>746</v>
      </c>
      <c r="C1351" s="88" t="s">
        <v>0</v>
      </c>
      <c r="D1351" s="86">
        <v>2763.8</v>
      </c>
      <c r="E1351" s="86">
        <f>E1352</f>
        <v>2763.8200999999999</v>
      </c>
      <c r="F1351" s="86">
        <f t="shared" ref="F1351:G1351" si="641">F1352</f>
        <v>1650.8703</v>
      </c>
      <c r="G1351" s="86">
        <f t="shared" si="641"/>
        <v>1650.8703</v>
      </c>
      <c r="H1351" s="86">
        <f t="shared" si="631"/>
        <v>59.731901729502859</v>
      </c>
      <c r="I1351" s="86">
        <f t="shared" si="632"/>
        <v>59.731467326690336</v>
      </c>
    </row>
    <row r="1352" spans="1:9" ht="31.5">
      <c r="A1352" s="92" t="s">
        <v>747</v>
      </c>
      <c r="B1352" s="36" t="s">
        <v>748</v>
      </c>
      <c r="C1352" s="36" t="s">
        <v>0</v>
      </c>
      <c r="D1352" s="93">
        <v>2763.8</v>
      </c>
      <c r="E1352" s="93">
        <f>E1353+E1355+E1357</f>
        <v>2763.8200999999999</v>
      </c>
      <c r="F1352" s="93">
        <f t="shared" ref="F1352:G1352" si="642">F1353+F1355+F1357</f>
        <v>1650.8703</v>
      </c>
      <c r="G1352" s="93">
        <f t="shared" si="642"/>
        <v>1650.8703</v>
      </c>
      <c r="H1352" s="93">
        <f t="shared" si="631"/>
        <v>59.731901729502859</v>
      </c>
      <c r="I1352" s="93">
        <f t="shared" si="632"/>
        <v>59.731467326690336</v>
      </c>
    </row>
    <row r="1353" spans="1:9" ht="63">
      <c r="A1353" s="92" t="s">
        <v>60</v>
      </c>
      <c r="B1353" s="36" t="s">
        <v>748</v>
      </c>
      <c r="C1353" s="36" t="s">
        <v>61</v>
      </c>
      <c r="D1353" s="93">
        <v>199.6</v>
      </c>
      <c r="E1353" s="93">
        <f>E1354</f>
        <v>199.6001</v>
      </c>
      <c r="F1353" s="93">
        <f t="shared" ref="F1353:G1353" si="643">F1354</f>
        <v>199.6001</v>
      </c>
      <c r="G1353" s="93">
        <f t="shared" si="643"/>
        <v>199.6001</v>
      </c>
      <c r="H1353" s="93">
        <f t="shared" si="631"/>
        <v>100.00005010020041</v>
      </c>
      <c r="I1353" s="93">
        <f t="shared" si="632"/>
        <v>100</v>
      </c>
    </row>
    <row r="1354" spans="1:9" ht="31.5">
      <c r="A1354" s="92" t="s">
        <v>62</v>
      </c>
      <c r="B1354" s="36" t="s">
        <v>748</v>
      </c>
      <c r="C1354" s="36" t="s">
        <v>63</v>
      </c>
      <c r="D1354" s="93">
        <v>199.6</v>
      </c>
      <c r="E1354" s="93">
        <f>КВСР!H2936</f>
        <v>199.6001</v>
      </c>
      <c r="F1354" s="93">
        <f>КВСР!I2936</f>
        <v>199.6001</v>
      </c>
      <c r="G1354" s="93">
        <f>КВСР!J2936</f>
        <v>199.6001</v>
      </c>
      <c r="H1354" s="93">
        <f t="shared" si="631"/>
        <v>100.00005010020041</v>
      </c>
      <c r="I1354" s="93">
        <f t="shared" si="632"/>
        <v>100</v>
      </c>
    </row>
    <row r="1355" spans="1:9" ht="31.5">
      <c r="A1355" s="92" t="s">
        <v>64</v>
      </c>
      <c r="B1355" s="36" t="s">
        <v>748</v>
      </c>
      <c r="C1355" s="36" t="s">
        <v>65</v>
      </c>
      <c r="D1355" s="93">
        <v>564.20000000000005</v>
      </c>
      <c r="E1355" s="93">
        <f>E1356</f>
        <v>564.22</v>
      </c>
      <c r="F1355" s="93">
        <f t="shared" ref="F1355:G1355" si="644">F1356</f>
        <v>191.8075</v>
      </c>
      <c r="G1355" s="93">
        <f t="shared" si="644"/>
        <v>191.8075</v>
      </c>
      <c r="H1355" s="93">
        <f t="shared" si="631"/>
        <v>33.996366536689116</v>
      </c>
      <c r="I1355" s="93">
        <f t="shared" si="632"/>
        <v>33.995161461841121</v>
      </c>
    </row>
    <row r="1356" spans="1:9" ht="31.5">
      <c r="A1356" s="92" t="s">
        <v>66</v>
      </c>
      <c r="B1356" s="36" t="s">
        <v>748</v>
      </c>
      <c r="C1356" s="36" t="s">
        <v>67</v>
      </c>
      <c r="D1356" s="93">
        <v>564.20000000000005</v>
      </c>
      <c r="E1356" s="93">
        <f>КВСР!H2938+КВСР!H1748</f>
        <v>564.22</v>
      </c>
      <c r="F1356" s="93">
        <f>КВСР!I2938+КВСР!I1748</f>
        <v>191.8075</v>
      </c>
      <c r="G1356" s="93">
        <f>КВСР!J2938+КВСР!J1748</f>
        <v>191.8075</v>
      </c>
      <c r="H1356" s="93">
        <f t="shared" si="631"/>
        <v>33.996366536689116</v>
      </c>
      <c r="I1356" s="93">
        <f t="shared" si="632"/>
        <v>33.995161461841121</v>
      </c>
    </row>
    <row r="1357" spans="1:9" ht="15.75">
      <c r="A1357" s="92" t="s">
        <v>72</v>
      </c>
      <c r="B1357" s="36" t="s">
        <v>748</v>
      </c>
      <c r="C1357" s="36" t="s">
        <v>73</v>
      </c>
      <c r="D1357" s="93">
        <v>2000</v>
      </c>
      <c r="E1357" s="93">
        <f>E1358</f>
        <v>2000</v>
      </c>
      <c r="F1357" s="93">
        <f t="shared" ref="F1357:G1357" si="645">F1358</f>
        <v>1259.4627</v>
      </c>
      <c r="G1357" s="93">
        <f t="shared" si="645"/>
        <v>1259.4627</v>
      </c>
      <c r="H1357" s="93">
        <f t="shared" si="631"/>
        <v>62.973134999999999</v>
      </c>
      <c r="I1357" s="93">
        <f t="shared" si="632"/>
        <v>62.973134999999999</v>
      </c>
    </row>
    <row r="1358" spans="1:9" ht="47.25">
      <c r="A1358" s="92" t="s">
        <v>222</v>
      </c>
      <c r="B1358" s="36" t="s">
        <v>748</v>
      </c>
      <c r="C1358" s="36" t="s">
        <v>223</v>
      </c>
      <c r="D1358" s="93">
        <v>2000</v>
      </c>
      <c r="E1358" s="93">
        <f>КВСР!H1750</f>
        <v>2000</v>
      </c>
      <c r="F1358" s="93">
        <f>КВСР!I1750</f>
        <v>1259.4627</v>
      </c>
      <c r="G1358" s="93">
        <f>КВСР!J1750</f>
        <v>1259.4627</v>
      </c>
      <c r="H1358" s="93">
        <f t="shared" si="631"/>
        <v>62.973134999999999</v>
      </c>
      <c r="I1358" s="93">
        <f t="shared" si="632"/>
        <v>62.973134999999999</v>
      </c>
    </row>
    <row r="1359" spans="1:9" ht="15.75">
      <c r="A1359" s="85" t="s">
        <v>0</v>
      </c>
      <c r="B1359" s="87" t="s">
        <v>0</v>
      </c>
      <c r="C1359" s="88" t="s">
        <v>0</v>
      </c>
      <c r="D1359" s="86" t="s">
        <v>0</v>
      </c>
      <c r="E1359" s="86"/>
      <c r="F1359" s="86"/>
      <c r="G1359" s="86"/>
      <c r="H1359" s="86"/>
      <c r="I1359" s="86"/>
    </row>
    <row r="1360" spans="1:9" ht="31.5">
      <c r="A1360" s="85" t="s">
        <v>749</v>
      </c>
      <c r="B1360" s="88" t="s">
        <v>750</v>
      </c>
      <c r="C1360" s="88" t="s">
        <v>0</v>
      </c>
      <c r="D1360" s="86">
        <v>36343.199999999997</v>
      </c>
      <c r="E1360" s="86">
        <f>E1372+E1375+E1378+E1361+E1369</f>
        <v>113849.72899999999</v>
      </c>
      <c r="F1360" s="86">
        <f t="shared" ref="F1360:G1360" si="646">F1372+F1375+F1378+F1361+F1369</f>
        <v>106827.189</v>
      </c>
      <c r="G1360" s="86">
        <f t="shared" si="646"/>
        <v>103434.40738</v>
      </c>
      <c r="H1360" s="86">
        <f t="shared" si="631"/>
        <v>284.60456806225102</v>
      </c>
      <c r="I1360" s="86">
        <f t="shared" si="632"/>
        <v>90.851693972850839</v>
      </c>
    </row>
    <row r="1361" spans="1:9" ht="47.25">
      <c r="A1361" s="94" t="s">
        <v>1214</v>
      </c>
      <c r="B1361" s="95" t="s">
        <v>1215</v>
      </c>
      <c r="C1361" s="96"/>
      <c r="D1361" s="86"/>
      <c r="E1361" s="93">
        <f>E1362+E1364+E1367</f>
        <v>74753.415999999997</v>
      </c>
      <c r="F1361" s="93">
        <f t="shared" ref="F1361:G1361" si="647">F1362+F1364+F1367</f>
        <v>67753.415999999997</v>
      </c>
      <c r="G1361" s="93">
        <f t="shared" si="647"/>
        <v>65703.089619999999</v>
      </c>
      <c r="H1361" s="93">
        <v>0</v>
      </c>
      <c r="I1361" s="93">
        <f t="shared" si="632"/>
        <v>87.893093233358059</v>
      </c>
    </row>
    <row r="1362" spans="1:9" ht="15.75">
      <c r="A1362" s="94" t="s">
        <v>26</v>
      </c>
      <c r="B1362" s="95" t="s">
        <v>1215</v>
      </c>
      <c r="C1362" s="96">
        <v>500</v>
      </c>
      <c r="D1362" s="86"/>
      <c r="E1362" s="93">
        <f>E1363</f>
        <v>16254.116</v>
      </c>
      <c r="F1362" s="93">
        <f t="shared" ref="F1362:G1362" si="648">F1363</f>
        <v>16254.116</v>
      </c>
      <c r="G1362" s="93">
        <f t="shared" si="648"/>
        <v>14415.765359999999</v>
      </c>
      <c r="H1362" s="93">
        <v>0</v>
      </c>
      <c r="I1362" s="93">
        <f t="shared" si="632"/>
        <v>88.68993773638627</v>
      </c>
    </row>
    <row r="1363" spans="1:9" ht="15.75">
      <c r="A1363" s="94" t="s">
        <v>56</v>
      </c>
      <c r="B1363" s="95" t="s">
        <v>1215</v>
      </c>
      <c r="C1363" s="96">
        <v>520</v>
      </c>
      <c r="D1363" s="86"/>
      <c r="E1363" s="93">
        <f>КВСР!H1754</f>
        <v>16254.116</v>
      </c>
      <c r="F1363" s="93">
        <f>КВСР!I1754</f>
        <v>16254.116</v>
      </c>
      <c r="G1363" s="93">
        <f>КВСР!J1754</f>
        <v>14415.765359999999</v>
      </c>
      <c r="H1363" s="93">
        <v>0</v>
      </c>
      <c r="I1363" s="93">
        <f t="shared" si="632"/>
        <v>88.68993773638627</v>
      </c>
    </row>
    <row r="1364" spans="1:9" ht="31.5">
      <c r="A1364" s="94" t="s">
        <v>82</v>
      </c>
      <c r="B1364" s="95" t="s">
        <v>1215</v>
      </c>
      <c r="C1364" s="95">
        <v>600</v>
      </c>
      <c r="D1364" s="86"/>
      <c r="E1364" s="93">
        <f>E1365+E1366</f>
        <v>32000</v>
      </c>
      <c r="F1364" s="93">
        <f t="shared" ref="F1364:G1364" si="649">F1365+F1366</f>
        <v>32000</v>
      </c>
      <c r="G1364" s="93">
        <f t="shared" si="649"/>
        <v>32000</v>
      </c>
      <c r="H1364" s="93">
        <v>0</v>
      </c>
      <c r="I1364" s="93">
        <f t="shared" si="632"/>
        <v>100</v>
      </c>
    </row>
    <row r="1365" spans="1:9" ht="15.75">
      <c r="A1365" s="94" t="s">
        <v>84</v>
      </c>
      <c r="B1365" s="95" t="s">
        <v>1215</v>
      </c>
      <c r="C1365" s="96">
        <v>620</v>
      </c>
      <c r="D1365" s="86"/>
      <c r="E1365" s="93">
        <f>КВСР!H1756</f>
        <v>5000</v>
      </c>
      <c r="F1365" s="93">
        <f>КВСР!I1756</f>
        <v>5000</v>
      </c>
      <c r="G1365" s="93">
        <f>КВСР!J1756</f>
        <v>5000</v>
      </c>
      <c r="H1365" s="93">
        <v>0</v>
      </c>
      <c r="I1365" s="93">
        <f t="shared" si="632"/>
        <v>100</v>
      </c>
    </row>
    <row r="1366" spans="1:9" ht="31.5">
      <c r="A1366" s="94" t="s">
        <v>196</v>
      </c>
      <c r="B1366" s="95" t="s">
        <v>1215</v>
      </c>
      <c r="C1366" s="95">
        <v>630</v>
      </c>
      <c r="D1366" s="86"/>
      <c r="E1366" s="93">
        <f>КВСР!H1757</f>
        <v>27000</v>
      </c>
      <c r="F1366" s="93">
        <f>КВСР!I1757</f>
        <v>27000</v>
      </c>
      <c r="G1366" s="93">
        <f>КВСР!J1757</f>
        <v>27000</v>
      </c>
      <c r="H1366" s="93">
        <v>0</v>
      </c>
      <c r="I1366" s="93">
        <f t="shared" si="632"/>
        <v>100</v>
      </c>
    </row>
    <row r="1367" spans="1:9" ht="15.75">
      <c r="A1367" s="94" t="s">
        <v>72</v>
      </c>
      <c r="B1367" s="95" t="s">
        <v>1215</v>
      </c>
      <c r="C1367" s="95">
        <v>800</v>
      </c>
      <c r="D1367" s="86"/>
      <c r="E1367" s="93">
        <f>E1368</f>
        <v>26499.3</v>
      </c>
      <c r="F1367" s="93">
        <f t="shared" ref="F1367:G1367" si="650">F1368</f>
        <v>19499.3</v>
      </c>
      <c r="G1367" s="93">
        <f t="shared" si="650"/>
        <v>19287.324260000001</v>
      </c>
      <c r="H1367" s="93">
        <v>0</v>
      </c>
      <c r="I1367" s="93">
        <f t="shared" si="632"/>
        <v>72.784278301691003</v>
      </c>
    </row>
    <row r="1368" spans="1:9" ht="47.25">
      <c r="A1368" s="94" t="s">
        <v>222</v>
      </c>
      <c r="B1368" s="95" t="s">
        <v>1215</v>
      </c>
      <c r="C1368" s="95">
        <v>810</v>
      </c>
      <c r="D1368" s="86"/>
      <c r="E1368" s="93">
        <f>КВСР!H1759</f>
        <v>26499.3</v>
      </c>
      <c r="F1368" s="93">
        <f>КВСР!I1759</f>
        <v>19499.3</v>
      </c>
      <c r="G1368" s="93">
        <f>КВСР!J1759</f>
        <v>19287.324260000001</v>
      </c>
      <c r="H1368" s="93">
        <v>0</v>
      </c>
      <c r="I1368" s="93">
        <f t="shared" si="632"/>
        <v>72.784278301691003</v>
      </c>
    </row>
    <row r="1369" spans="1:9" ht="15.75">
      <c r="A1369" s="94" t="s">
        <v>1250</v>
      </c>
      <c r="B1369" s="95" t="s">
        <v>1249</v>
      </c>
      <c r="C1369" s="96"/>
      <c r="D1369" s="86"/>
      <c r="E1369" s="93">
        <f>E1370</f>
        <v>2753.1129999999998</v>
      </c>
      <c r="F1369" s="93">
        <f t="shared" ref="F1369:G1370" si="651">F1370</f>
        <v>2753.1129999999998</v>
      </c>
      <c r="G1369" s="93">
        <f t="shared" si="651"/>
        <v>2753.1129999999998</v>
      </c>
      <c r="H1369" s="93">
        <v>0</v>
      </c>
      <c r="I1369" s="93">
        <f t="shared" si="632"/>
        <v>100</v>
      </c>
    </row>
    <row r="1370" spans="1:9" ht="31.5">
      <c r="A1370" s="94" t="s">
        <v>82</v>
      </c>
      <c r="B1370" s="95" t="s">
        <v>1249</v>
      </c>
      <c r="C1370" s="95">
        <v>600</v>
      </c>
      <c r="D1370" s="86"/>
      <c r="E1370" s="93">
        <f>E1371</f>
        <v>2753.1129999999998</v>
      </c>
      <c r="F1370" s="93">
        <f t="shared" si="651"/>
        <v>2753.1129999999998</v>
      </c>
      <c r="G1370" s="93">
        <f t="shared" si="651"/>
        <v>2753.1129999999998</v>
      </c>
      <c r="H1370" s="93">
        <v>0</v>
      </c>
      <c r="I1370" s="93">
        <f t="shared" si="632"/>
        <v>100</v>
      </c>
    </row>
    <row r="1371" spans="1:9" ht="15.75">
      <c r="A1371" s="94" t="s">
        <v>84</v>
      </c>
      <c r="B1371" s="95" t="s">
        <v>1249</v>
      </c>
      <c r="C1371" s="96">
        <v>620</v>
      </c>
      <c r="D1371" s="86"/>
      <c r="E1371" s="93">
        <f>КВСР!H2547</f>
        <v>2753.1129999999998</v>
      </c>
      <c r="F1371" s="93">
        <f>КВСР!I2547</f>
        <v>2753.1129999999998</v>
      </c>
      <c r="G1371" s="93">
        <f>КВСР!J2547</f>
        <v>2753.1129999999998</v>
      </c>
      <c r="H1371" s="93">
        <v>0</v>
      </c>
      <c r="I1371" s="93">
        <f t="shared" si="632"/>
        <v>100</v>
      </c>
    </row>
    <row r="1372" spans="1:9" ht="31.5">
      <c r="A1372" s="92" t="s">
        <v>76</v>
      </c>
      <c r="B1372" s="36" t="s">
        <v>751</v>
      </c>
      <c r="C1372" s="36" t="s">
        <v>0</v>
      </c>
      <c r="D1372" s="93">
        <v>5627</v>
      </c>
      <c r="E1372" s="93">
        <f>E1373</f>
        <v>5627</v>
      </c>
      <c r="F1372" s="93">
        <f t="shared" ref="F1372:G1373" si="652">F1373</f>
        <v>5627</v>
      </c>
      <c r="G1372" s="93">
        <f t="shared" si="652"/>
        <v>5627</v>
      </c>
      <c r="H1372" s="93">
        <f t="shared" si="631"/>
        <v>100</v>
      </c>
      <c r="I1372" s="93">
        <f t="shared" si="632"/>
        <v>100</v>
      </c>
    </row>
    <row r="1373" spans="1:9" ht="31.5">
      <c r="A1373" s="92" t="s">
        <v>82</v>
      </c>
      <c r="B1373" s="36" t="s">
        <v>751</v>
      </c>
      <c r="C1373" s="36" t="s">
        <v>83</v>
      </c>
      <c r="D1373" s="93">
        <v>5627</v>
      </c>
      <c r="E1373" s="93">
        <f>E1374</f>
        <v>5627</v>
      </c>
      <c r="F1373" s="93">
        <f t="shared" si="652"/>
        <v>5627</v>
      </c>
      <c r="G1373" s="93">
        <f t="shared" si="652"/>
        <v>5627</v>
      </c>
      <c r="H1373" s="93">
        <f t="shared" si="631"/>
        <v>100</v>
      </c>
      <c r="I1373" s="93">
        <f t="shared" si="632"/>
        <v>100</v>
      </c>
    </row>
    <row r="1374" spans="1:9" ht="15.75">
      <c r="A1374" s="92" t="s">
        <v>84</v>
      </c>
      <c r="B1374" s="36" t="s">
        <v>751</v>
      </c>
      <c r="C1374" s="36" t="s">
        <v>85</v>
      </c>
      <c r="D1374" s="93">
        <v>5627</v>
      </c>
      <c r="E1374" s="93">
        <f>КВСР!H1762</f>
        <v>5627</v>
      </c>
      <c r="F1374" s="93">
        <f>КВСР!I1762</f>
        <v>5627</v>
      </c>
      <c r="G1374" s="93">
        <f>КВСР!J1762</f>
        <v>5627</v>
      </c>
      <c r="H1374" s="93">
        <f t="shared" si="631"/>
        <v>100</v>
      </c>
      <c r="I1374" s="93">
        <f t="shared" si="632"/>
        <v>100</v>
      </c>
    </row>
    <row r="1375" spans="1:9" ht="31.5">
      <c r="A1375" s="92" t="s">
        <v>752</v>
      </c>
      <c r="B1375" s="36" t="s">
        <v>753</v>
      </c>
      <c r="C1375" s="36" t="s">
        <v>0</v>
      </c>
      <c r="D1375" s="93">
        <v>3805</v>
      </c>
      <c r="E1375" s="93">
        <f>E1376</f>
        <v>3805</v>
      </c>
      <c r="F1375" s="93">
        <f t="shared" ref="F1375:G1376" si="653">F1376</f>
        <v>3782.46</v>
      </c>
      <c r="G1375" s="93">
        <f t="shared" si="653"/>
        <v>3782.46</v>
      </c>
      <c r="H1375" s="93">
        <f t="shared" si="631"/>
        <v>99.40762155059133</v>
      </c>
      <c r="I1375" s="93">
        <f t="shared" si="632"/>
        <v>99.40762155059133</v>
      </c>
    </row>
    <row r="1376" spans="1:9" ht="31.5">
      <c r="A1376" s="92" t="s">
        <v>64</v>
      </c>
      <c r="B1376" s="36" t="s">
        <v>753</v>
      </c>
      <c r="C1376" s="36" t="s">
        <v>65</v>
      </c>
      <c r="D1376" s="93">
        <v>3805</v>
      </c>
      <c r="E1376" s="93">
        <f>E1377</f>
        <v>3805</v>
      </c>
      <c r="F1376" s="93">
        <f t="shared" si="653"/>
        <v>3782.46</v>
      </c>
      <c r="G1376" s="93">
        <f t="shared" si="653"/>
        <v>3782.46</v>
      </c>
      <c r="H1376" s="93">
        <f t="shared" si="631"/>
        <v>99.40762155059133</v>
      </c>
      <c r="I1376" s="93">
        <f t="shared" si="632"/>
        <v>99.40762155059133</v>
      </c>
    </row>
    <row r="1377" spans="1:9" ht="31.5">
      <c r="A1377" s="92" t="s">
        <v>66</v>
      </c>
      <c r="B1377" s="36" t="s">
        <v>753</v>
      </c>
      <c r="C1377" s="36" t="s">
        <v>67</v>
      </c>
      <c r="D1377" s="93">
        <v>3805</v>
      </c>
      <c r="E1377" s="93">
        <f>КВСР!H1765</f>
        <v>3805</v>
      </c>
      <c r="F1377" s="93">
        <f>КВСР!I1765</f>
        <v>3782.46</v>
      </c>
      <c r="G1377" s="93">
        <f>КВСР!J1765</f>
        <v>3782.46</v>
      </c>
      <c r="H1377" s="93">
        <f t="shared" si="631"/>
        <v>99.40762155059133</v>
      </c>
      <c r="I1377" s="93">
        <f t="shared" si="632"/>
        <v>99.40762155059133</v>
      </c>
    </row>
    <row r="1378" spans="1:9" ht="47.25">
      <c r="A1378" s="92" t="s">
        <v>754</v>
      </c>
      <c r="B1378" s="36" t="s">
        <v>755</v>
      </c>
      <c r="C1378" s="36" t="s">
        <v>0</v>
      </c>
      <c r="D1378" s="93">
        <v>26911.200000000001</v>
      </c>
      <c r="E1378" s="93">
        <f>E1379+E1381+E1384</f>
        <v>26911.200000000001</v>
      </c>
      <c r="F1378" s="93">
        <f t="shared" ref="F1378:G1378" si="654">F1379+F1381+F1384</f>
        <v>26911.200000000001</v>
      </c>
      <c r="G1378" s="93">
        <f t="shared" si="654"/>
        <v>25568.744760000001</v>
      </c>
      <c r="H1378" s="93">
        <f t="shared" si="631"/>
        <v>95.011537055203789</v>
      </c>
      <c r="I1378" s="93">
        <f t="shared" si="632"/>
        <v>95.011537055203789</v>
      </c>
    </row>
    <row r="1379" spans="1:9" ht="15.75">
      <c r="A1379" s="92" t="s">
        <v>26</v>
      </c>
      <c r="B1379" s="36" t="s">
        <v>755</v>
      </c>
      <c r="C1379" s="36" t="s">
        <v>27</v>
      </c>
      <c r="D1379" s="93">
        <v>14211</v>
      </c>
      <c r="E1379" s="93">
        <f>E1380</f>
        <v>14211</v>
      </c>
      <c r="F1379" s="93">
        <f t="shared" ref="F1379:G1379" si="655">F1380</f>
        <v>14211</v>
      </c>
      <c r="G1379" s="93">
        <f t="shared" si="655"/>
        <v>12868.544760000001</v>
      </c>
      <c r="H1379" s="93">
        <f t="shared" si="631"/>
        <v>90.553407641967496</v>
      </c>
      <c r="I1379" s="93">
        <f t="shared" si="632"/>
        <v>90.553407641967496</v>
      </c>
    </row>
    <row r="1380" spans="1:9" ht="15.75">
      <c r="A1380" s="92" t="s">
        <v>56</v>
      </c>
      <c r="B1380" s="36" t="s">
        <v>755</v>
      </c>
      <c r="C1380" s="36" t="s">
        <v>57</v>
      </c>
      <c r="D1380" s="93">
        <v>14211</v>
      </c>
      <c r="E1380" s="93">
        <f>КВСР!H1768</f>
        <v>14211</v>
      </c>
      <c r="F1380" s="93">
        <f>КВСР!I1768</f>
        <v>14211</v>
      </c>
      <c r="G1380" s="93">
        <f>КВСР!J1768</f>
        <v>12868.544760000001</v>
      </c>
      <c r="H1380" s="93">
        <f t="shared" si="631"/>
        <v>90.553407641967496</v>
      </c>
      <c r="I1380" s="93">
        <f t="shared" si="632"/>
        <v>90.553407641967496</v>
      </c>
    </row>
    <row r="1381" spans="1:9" ht="31.5">
      <c r="A1381" s="92" t="s">
        <v>82</v>
      </c>
      <c r="B1381" s="36" t="s">
        <v>755</v>
      </c>
      <c r="C1381" s="36" t="s">
        <v>83</v>
      </c>
      <c r="D1381" s="93">
        <v>7755.2</v>
      </c>
      <c r="E1381" s="93">
        <f>E1382+E1383</f>
        <v>7755.2</v>
      </c>
      <c r="F1381" s="93">
        <f t="shared" ref="F1381:G1381" si="656">F1382+F1383</f>
        <v>7755.2</v>
      </c>
      <c r="G1381" s="93">
        <f t="shared" si="656"/>
        <v>7755.2</v>
      </c>
      <c r="H1381" s="93">
        <f t="shared" si="631"/>
        <v>100</v>
      </c>
      <c r="I1381" s="93">
        <f t="shared" si="632"/>
        <v>100</v>
      </c>
    </row>
    <row r="1382" spans="1:9" ht="15.75">
      <c r="A1382" s="92" t="s">
        <v>84</v>
      </c>
      <c r="B1382" s="36" t="s">
        <v>755</v>
      </c>
      <c r="C1382" s="36" t="s">
        <v>85</v>
      </c>
      <c r="D1382" s="93">
        <v>2755.2</v>
      </c>
      <c r="E1382" s="93">
        <f>КВСР!H1770+КВСР!H2550</f>
        <v>2755.2</v>
      </c>
      <c r="F1382" s="93">
        <f>КВСР!I1770+КВСР!I2550</f>
        <v>2755.2</v>
      </c>
      <c r="G1382" s="93">
        <f>КВСР!J1770+КВСР!J2550</f>
        <v>2755.2</v>
      </c>
      <c r="H1382" s="93">
        <f t="shared" si="631"/>
        <v>100</v>
      </c>
      <c r="I1382" s="93">
        <f t="shared" si="632"/>
        <v>100</v>
      </c>
    </row>
    <row r="1383" spans="1:9" ht="31.5">
      <c r="A1383" s="92" t="s">
        <v>196</v>
      </c>
      <c r="B1383" s="36" t="s">
        <v>755</v>
      </c>
      <c r="C1383" s="36" t="s">
        <v>197</v>
      </c>
      <c r="D1383" s="93">
        <v>5000</v>
      </c>
      <c r="E1383" s="93">
        <f>КВСР!H1771</f>
        <v>5000</v>
      </c>
      <c r="F1383" s="93">
        <f>КВСР!I1771</f>
        <v>5000</v>
      </c>
      <c r="G1383" s="93">
        <f>КВСР!J1771</f>
        <v>5000</v>
      </c>
      <c r="H1383" s="93">
        <f t="shared" si="631"/>
        <v>100</v>
      </c>
      <c r="I1383" s="93">
        <f t="shared" si="632"/>
        <v>100</v>
      </c>
    </row>
    <row r="1384" spans="1:9" ht="15.75">
      <c r="A1384" s="92" t="s">
        <v>72</v>
      </c>
      <c r="B1384" s="36" t="s">
        <v>755</v>
      </c>
      <c r="C1384" s="36" t="s">
        <v>73</v>
      </c>
      <c r="D1384" s="93">
        <v>4945</v>
      </c>
      <c r="E1384" s="93">
        <f>E1385</f>
        <v>4945</v>
      </c>
      <c r="F1384" s="93">
        <f t="shared" ref="F1384:G1384" si="657">F1385</f>
        <v>4945</v>
      </c>
      <c r="G1384" s="93">
        <f t="shared" si="657"/>
        <v>4945</v>
      </c>
      <c r="H1384" s="93">
        <f t="shared" si="631"/>
        <v>100</v>
      </c>
      <c r="I1384" s="93">
        <f t="shared" si="632"/>
        <v>100</v>
      </c>
    </row>
    <row r="1385" spans="1:9" ht="47.25">
      <c r="A1385" s="92" t="s">
        <v>222</v>
      </c>
      <c r="B1385" s="36" t="s">
        <v>755</v>
      </c>
      <c r="C1385" s="36" t="s">
        <v>223</v>
      </c>
      <c r="D1385" s="93">
        <v>4945</v>
      </c>
      <c r="E1385" s="93">
        <f>КВСР!H1773</f>
        <v>4945</v>
      </c>
      <c r="F1385" s="93">
        <f>КВСР!I1773</f>
        <v>4945</v>
      </c>
      <c r="G1385" s="93">
        <f>КВСР!J1773</f>
        <v>4945</v>
      </c>
      <c r="H1385" s="93">
        <f t="shared" si="631"/>
        <v>100</v>
      </c>
      <c r="I1385" s="93">
        <f t="shared" si="632"/>
        <v>100</v>
      </c>
    </row>
    <row r="1386" spans="1:9" ht="15.75">
      <c r="A1386" s="85" t="s">
        <v>0</v>
      </c>
      <c r="B1386" s="87" t="s">
        <v>0</v>
      </c>
      <c r="C1386" s="88" t="s">
        <v>0</v>
      </c>
      <c r="D1386" s="86" t="s">
        <v>0</v>
      </c>
      <c r="E1386" s="86"/>
      <c r="F1386" s="86"/>
      <c r="G1386" s="86"/>
      <c r="H1386" s="86"/>
      <c r="I1386" s="86"/>
    </row>
    <row r="1387" spans="1:9" ht="31.5">
      <c r="A1387" s="85" t="s">
        <v>741</v>
      </c>
      <c r="B1387" s="88" t="s">
        <v>742</v>
      </c>
      <c r="C1387" s="88" t="s">
        <v>0</v>
      </c>
      <c r="D1387" s="86">
        <v>55703.7</v>
      </c>
      <c r="E1387" s="86">
        <f>E1388+E1395</f>
        <v>59250.186900000001</v>
      </c>
      <c r="F1387" s="86">
        <f t="shared" ref="F1387:G1387" si="658">F1388+F1395</f>
        <v>55984.350959999996</v>
      </c>
      <c r="G1387" s="86">
        <f t="shared" si="658"/>
        <v>55749.997609999999</v>
      </c>
      <c r="H1387" s="86">
        <f t="shared" si="631"/>
        <v>100.08311406603153</v>
      </c>
      <c r="I1387" s="86">
        <f t="shared" si="632"/>
        <v>94.092526162141098</v>
      </c>
    </row>
    <row r="1388" spans="1:9" ht="31.5">
      <c r="A1388" s="92" t="s">
        <v>58</v>
      </c>
      <c r="B1388" s="36" t="s">
        <v>743</v>
      </c>
      <c r="C1388" s="36" t="s">
        <v>0</v>
      </c>
      <c r="D1388" s="93">
        <v>49897.2</v>
      </c>
      <c r="E1388" s="93">
        <f>E1389+E1391+E1393</f>
        <v>53443.686900000001</v>
      </c>
      <c r="F1388" s="93">
        <f t="shared" ref="F1388:G1388" si="659">F1389+F1391+F1393</f>
        <v>51963.449619999999</v>
      </c>
      <c r="G1388" s="93">
        <f t="shared" si="659"/>
        <v>51762.088660000001</v>
      </c>
      <c r="H1388" s="93">
        <f t="shared" si="631"/>
        <v>103.73746154092815</v>
      </c>
      <c r="I1388" s="93">
        <f t="shared" si="632"/>
        <v>96.853513787051241</v>
      </c>
    </row>
    <row r="1389" spans="1:9" ht="63">
      <c r="A1389" s="92" t="s">
        <v>60</v>
      </c>
      <c r="B1389" s="36" t="s">
        <v>743</v>
      </c>
      <c r="C1389" s="36" t="s">
        <v>61</v>
      </c>
      <c r="D1389" s="93">
        <v>44894.1</v>
      </c>
      <c r="E1389" s="93">
        <f>E1390</f>
        <v>48440.656999999999</v>
      </c>
      <c r="F1389" s="93">
        <f t="shared" ref="F1389:G1389" si="660">F1390</f>
        <v>46978.86606</v>
      </c>
      <c r="G1389" s="93">
        <f t="shared" si="660"/>
        <v>46777.505100000002</v>
      </c>
      <c r="H1389" s="93">
        <f t="shared" si="631"/>
        <v>104.19521741164208</v>
      </c>
      <c r="I1389" s="93">
        <f t="shared" si="632"/>
        <v>96.566619854061855</v>
      </c>
    </row>
    <row r="1390" spans="1:9" ht="31.5">
      <c r="A1390" s="92" t="s">
        <v>62</v>
      </c>
      <c r="B1390" s="36" t="s">
        <v>743</v>
      </c>
      <c r="C1390" s="36" t="s">
        <v>63</v>
      </c>
      <c r="D1390" s="93">
        <v>44894.1</v>
      </c>
      <c r="E1390" s="93">
        <f>КВСР!H1733+КВСР!H2926</f>
        <v>48440.656999999999</v>
      </c>
      <c r="F1390" s="93">
        <f>КВСР!I1733+КВСР!I2926</f>
        <v>46978.86606</v>
      </c>
      <c r="G1390" s="93">
        <f>КВСР!J1733+КВСР!J2926</f>
        <v>46777.505100000002</v>
      </c>
      <c r="H1390" s="93">
        <f t="shared" si="631"/>
        <v>104.19521741164208</v>
      </c>
      <c r="I1390" s="93">
        <f t="shared" si="632"/>
        <v>96.566619854061855</v>
      </c>
    </row>
    <row r="1391" spans="1:9" ht="31.5">
      <c r="A1391" s="92" t="s">
        <v>64</v>
      </c>
      <c r="B1391" s="36" t="s">
        <v>743</v>
      </c>
      <c r="C1391" s="36" t="s">
        <v>65</v>
      </c>
      <c r="D1391" s="93">
        <v>4983.1000000000004</v>
      </c>
      <c r="E1391" s="93">
        <f>E1392</f>
        <v>4983.0299000000005</v>
      </c>
      <c r="F1391" s="93">
        <f t="shared" ref="F1391:G1391" si="661">F1392</f>
        <v>4964.5835900000002</v>
      </c>
      <c r="G1391" s="93">
        <f t="shared" si="661"/>
        <v>4964.5835900000002</v>
      </c>
      <c r="H1391" s="93">
        <f t="shared" si="631"/>
        <v>99.628415845557981</v>
      </c>
      <c r="I1391" s="93">
        <f t="shared" si="632"/>
        <v>99.629817392827604</v>
      </c>
    </row>
    <row r="1392" spans="1:9" ht="31.5">
      <c r="A1392" s="92" t="s">
        <v>66</v>
      </c>
      <c r="B1392" s="36" t="s">
        <v>743</v>
      </c>
      <c r="C1392" s="36" t="s">
        <v>67</v>
      </c>
      <c r="D1392" s="93">
        <v>4983.1000000000004</v>
      </c>
      <c r="E1392" s="93">
        <f>КВСР!H1735+КВСР!H2928</f>
        <v>4983.0299000000005</v>
      </c>
      <c r="F1392" s="93">
        <f>КВСР!I1735+КВСР!I2928</f>
        <v>4964.5835900000002</v>
      </c>
      <c r="G1392" s="93">
        <f>КВСР!J1735+КВСР!J2928</f>
        <v>4964.5835900000002</v>
      </c>
      <c r="H1392" s="93">
        <f t="shared" si="631"/>
        <v>99.628415845557981</v>
      </c>
      <c r="I1392" s="93">
        <f t="shared" si="632"/>
        <v>99.629817392827604</v>
      </c>
    </row>
    <row r="1393" spans="1:9" ht="15.75">
      <c r="A1393" s="92" t="s">
        <v>72</v>
      </c>
      <c r="B1393" s="36" t="s">
        <v>743</v>
      </c>
      <c r="C1393" s="36" t="s">
        <v>73</v>
      </c>
      <c r="D1393" s="93">
        <v>20</v>
      </c>
      <c r="E1393" s="93">
        <f>E1394</f>
        <v>20</v>
      </c>
      <c r="F1393" s="93">
        <f t="shared" ref="F1393:G1393" si="662">F1394</f>
        <v>19.999970000000001</v>
      </c>
      <c r="G1393" s="93">
        <f t="shared" si="662"/>
        <v>19.999970000000001</v>
      </c>
      <c r="H1393" s="93">
        <f t="shared" si="631"/>
        <v>99.999849999999995</v>
      </c>
      <c r="I1393" s="93">
        <f t="shared" si="632"/>
        <v>99.999849999999995</v>
      </c>
    </row>
    <row r="1394" spans="1:9" ht="15.75">
      <c r="A1394" s="92" t="s">
        <v>74</v>
      </c>
      <c r="B1394" s="36" t="s">
        <v>743</v>
      </c>
      <c r="C1394" s="36" t="s">
        <v>75</v>
      </c>
      <c r="D1394" s="93">
        <v>20</v>
      </c>
      <c r="E1394" s="93">
        <f>КВСР!H1737</f>
        <v>20</v>
      </c>
      <c r="F1394" s="93">
        <f>КВСР!I1737</f>
        <v>19.999970000000001</v>
      </c>
      <c r="G1394" s="93">
        <f>КВСР!J1737</f>
        <v>19.999970000000001</v>
      </c>
      <c r="H1394" s="93">
        <f t="shared" si="631"/>
        <v>99.999849999999995</v>
      </c>
      <c r="I1394" s="93">
        <f t="shared" si="632"/>
        <v>99.999849999999995</v>
      </c>
    </row>
    <row r="1395" spans="1:9" ht="15.75">
      <c r="A1395" s="92" t="s">
        <v>638</v>
      </c>
      <c r="B1395" s="36" t="s">
        <v>744</v>
      </c>
      <c r="C1395" s="36" t="s">
        <v>0</v>
      </c>
      <c r="D1395" s="93">
        <v>5806.5</v>
      </c>
      <c r="E1395" s="93">
        <f>E1396</f>
        <v>5806.5</v>
      </c>
      <c r="F1395" s="93">
        <f t="shared" ref="F1395:G1396" si="663">F1396</f>
        <v>4020.9013399999999</v>
      </c>
      <c r="G1395" s="93">
        <f t="shared" si="663"/>
        <v>3987.90895</v>
      </c>
      <c r="H1395" s="93">
        <f t="shared" si="631"/>
        <v>68.680081804873851</v>
      </c>
      <c r="I1395" s="93">
        <f t="shared" si="632"/>
        <v>68.680081804873851</v>
      </c>
    </row>
    <row r="1396" spans="1:9" ht="31.5">
      <c r="A1396" s="92" t="s">
        <v>64</v>
      </c>
      <c r="B1396" s="36" t="s">
        <v>744</v>
      </c>
      <c r="C1396" s="36" t="s">
        <v>65</v>
      </c>
      <c r="D1396" s="93">
        <v>5806.5</v>
      </c>
      <c r="E1396" s="93">
        <f>E1397</f>
        <v>5806.5</v>
      </c>
      <c r="F1396" s="93">
        <f t="shared" si="663"/>
        <v>4020.9013399999999</v>
      </c>
      <c r="G1396" s="93">
        <f t="shared" si="663"/>
        <v>3987.90895</v>
      </c>
      <c r="H1396" s="93">
        <f t="shared" ref="H1396:H1459" si="664">G1396/D1396*100</f>
        <v>68.680081804873851</v>
      </c>
      <c r="I1396" s="93">
        <f t="shared" ref="I1396:I1459" si="665">G1396/E1396*100</f>
        <v>68.680081804873851</v>
      </c>
    </row>
    <row r="1397" spans="1:9" ht="31.5">
      <c r="A1397" s="92" t="s">
        <v>66</v>
      </c>
      <c r="B1397" s="36" t="s">
        <v>744</v>
      </c>
      <c r="C1397" s="36" t="s">
        <v>67</v>
      </c>
      <c r="D1397" s="93">
        <v>5806.5</v>
      </c>
      <c r="E1397" s="93">
        <f>КВСР!H1740</f>
        <v>5806.5</v>
      </c>
      <c r="F1397" s="93">
        <f>КВСР!I1740</f>
        <v>4020.9013399999999</v>
      </c>
      <c r="G1397" s="93">
        <f>КВСР!J1740</f>
        <v>3987.90895</v>
      </c>
      <c r="H1397" s="93">
        <f t="shared" si="664"/>
        <v>68.680081804873851</v>
      </c>
      <c r="I1397" s="93">
        <f t="shared" si="665"/>
        <v>68.680081804873851</v>
      </c>
    </row>
    <row r="1398" spans="1:9" ht="15.75">
      <c r="A1398" s="85" t="s">
        <v>0</v>
      </c>
      <c r="B1398" s="87" t="s">
        <v>0</v>
      </c>
      <c r="C1398" s="88" t="s">
        <v>0</v>
      </c>
      <c r="D1398" s="86" t="s">
        <v>0</v>
      </c>
      <c r="E1398" s="86"/>
      <c r="F1398" s="86"/>
      <c r="G1398" s="86"/>
      <c r="H1398" s="86"/>
      <c r="I1398" s="86"/>
    </row>
    <row r="1399" spans="1:9" ht="31.5">
      <c r="A1399" s="85" t="s">
        <v>1104</v>
      </c>
      <c r="B1399" s="88" t="s">
        <v>1105</v>
      </c>
      <c r="C1399" s="88" t="s">
        <v>0</v>
      </c>
      <c r="D1399" s="86">
        <v>57274.3</v>
      </c>
      <c r="E1399" s="86">
        <f>E1400+E1408</f>
        <v>57274.339839999993</v>
      </c>
      <c r="F1399" s="86">
        <f t="shared" ref="F1399:G1399" si="666">F1400+F1408</f>
        <v>57274.339839999993</v>
      </c>
      <c r="G1399" s="86">
        <f t="shared" si="666"/>
        <v>57273.15116999999</v>
      </c>
      <c r="H1399" s="86">
        <f t="shared" si="664"/>
        <v>99.997994161430142</v>
      </c>
      <c r="I1399" s="86">
        <f t="shared" si="665"/>
        <v>99.997924602879181</v>
      </c>
    </row>
    <row r="1400" spans="1:9" ht="31.5">
      <c r="A1400" s="92" t="s">
        <v>58</v>
      </c>
      <c r="B1400" s="36" t="s">
        <v>1106</v>
      </c>
      <c r="C1400" s="36" t="s">
        <v>0</v>
      </c>
      <c r="D1400" s="93">
        <v>43826.2</v>
      </c>
      <c r="E1400" s="93">
        <f>E1401+E1403+E1405</f>
        <v>43826.239839999995</v>
      </c>
      <c r="F1400" s="93">
        <f t="shared" ref="F1400:G1400" si="667">F1401+F1403+F1405</f>
        <v>43826.239839999995</v>
      </c>
      <c r="G1400" s="93">
        <f t="shared" si="667"/>
        <v>43825.051169999992</v>
      </c>
      <c r="H1400" s="93">
        <f t="shared" si="664"/>
        <v>99.997378668467704</v>
      </c>
      <c r="I1400" s="93">
        <f t="shared" si="665"/>
        <v>99.997287766405833</v>
      </c>
    </row>
    <row r="1401" spans="1:9" ht="63">
      <c r="A1401" s="92" t="s">
        <v>60</v>
      </c>
      <c r="B1401" s="36" t="s">
        <v>1106</v>
      </c>
      <c r="C1401" s="36" t="s">
        <v>61</v>
      </c>
      <c r="D1401" s="93">
        <v>42101.7</v>
      </c>
      <c r="E1401" s="93">
        <f>E1402</f>
        <v>42101.684999999998</v>
      </c>
      <c r="F1401" s="93">
        <f t="shared" ref="F1401:G1401" si="668">F1402</f>
        <v>42101.684999999998</v>
      </c>
      <c r="G1401" s="93">
        <f t="shared" si="668"/>
        <v>42100.496329999994</v>
      </c>
      <c r="H1401" s="93">
        <f t="shared" si="664"/>
        <v>99.99714104181065</v>
      </c>
      <c r="I1401" s="93">
        <f t="shared" si="665"/>
        <v>99.997176668819776</v>
      </c>
    </row>
    <row r="1402" spans="1:9" ht="31.5">
      <c r="A1402" s="92" t="s">
        <v>62</v>
      </c>
      <c r="B1402" s="36" t="s">
        <v>1106</v>
      </c>
      <c r="C1402" s="36" t="s">
        <v>63</v>
      </c>
      <c r="D1402" s="93">
        <v>42101.7</v>
      </c>
      <c r="E1402" s="93">
        <f>КВСР!H2878</f>
        <v>42101.684999999998</v>
      </c>
      <c r="F1402" s="93">
        <f>КВСР!I2878</f>
        <v>42101.684999999998</v>
      </c>
      <c r="G1402" s="93">
        <f>КВСР!J2878</f>
        <v>42100.496329999994</v>
      </c>
      <c r="H1402" s="93">
        <f t="shared" si="664"/>
        <v>99.99714104181065</v>
      </c>
      <c r="I1402" s="93">
        <f t="shared" si="665"/>
        <v>99.997176668819776</v>
      </c>
    </row>
    <row r="1403" spans="1:9" ht="31.5">
      <c r="A1403" s="92" t="s">
        <v>64</v>
      </c>
      <c r="B1403" s="36" t="s">
        <v>1106</v>
      </c>
      <c r="C1403" s="36" t="s">
        <v>65</v>
      </c>
      <c r="D1403" s="93">
        <v>1716.4</v>
      </c>
      <c r="E1403" s="93">
        <f>E1404</f>
        <v>1716.43984</v>
      </c>
      <c r="F1403" s="93">
        <f t="shared" ref="F1403:G1403" si="669">F1404</f>
        <v>1716.43984</v>
      </c>
      <c r="G1403" s="93">
        <f t="shared" si="669"/>
        <v>1716.43984</v>
      </c>
      <c r="H1403" s="93">
        <f t="shared" si="664"/>
        <v>100.00232113726403</v>
      </c>
      <c r="I1403" s="93">
        <f t="shared" si="665"/>
        <v>100</v>
      </c>
    </row>
    <row r="1404" spans="1:9" ht="31.5">
      <c r="A1404" s="92" t="s">
        <v>66</v>
      </c>
      <c r="B1404" s="36" t="s">
        <v>1106</v>
      </c>
      <c r="C1404" s="36" t="s">
        <v>67</v>
      </c>
      <c r="D1404" s="93">
        <v>1716.4</v>
      </c>
      <c r="E1404" s="93">
        <f>КВСР!H2880</f>
        <v>1716.43984</v>
      </c>
      <c r="F1404" s="93">
        <f>КВСР!I2880</f>
        <v>1716.43984</v>
      </c>
      <c r="G1404" s="93">
        <f>КВСР!J2880</f>
        <v>1716.43984</v>
      </c>
      <c r="H1404" s="93">
        <f t="shared" si="664"/>
        <v>100.00232113726403</v>
      </c>
      <c r="I1404" s="93">
        <f t="shared" si="665"/>
        <v>100</v>
      </c>
    </row>
    <row r="1405" spans="1:9" ht="15.75">
      <c r="A1405" s="92" t="s">
        <v>72</v>
      </c>
      <c r="B1405" s="36" t="s">
        <v>1106</v>
      </c>
      <c r="C1405" s="36" t="s">
        <v>73</v>
      </c>
      <c r="D1405" s="93">
        <v>8.1</v>
      </c>
      <c r="E1405" s="93">
        <f>E1407+E1406</f>
        <v>8.1150000000000002</v>
      </c>
      <c r="F1405" s="93">
        <f t="shared" ref="F1405:G1405" si="670">F1407+F1406</f>
        <v>8.1150000000000002</v>
      </c>
      <c r="G1405" s="93">
        <f t="shared" si="670"/>
        <v>8.1150000000000002</v>
      </c>
      <c r="H1405" s="93">
        <f t="shared" si="664"/>
        <v>100.1851851851852</v>
      </c>
      <c r="I1405" s="93">
        <f t="shared" si="665"/>
        <v>100</v>
      </c>
    </row>
    <row r="1406" spans="1:9" ht="15.75">
      <c r="A1406" s="94" t="s">
        <v>86</v>
      </c>
      <c r="B1406" s="36" t="s">
        <v>1106</v>
      </c>
      <c r="C1406" s="36">
        <v>830</v>
      </c>
      <c r="D1406" s="93"/>
      <c r="E1406" s="93">
        <f>КВСР!H2882</f>
        <v>1.5</v>
      </c>
      <c r="F1406" s="93">
        <f>КВСР!I2882</f>
        <v>1.5</v>
      </c>
      <c r="G1406" s="93">
        <f>КВСР!J2882</f>
        <v>1.5</v>
      </c>
      <c r="H1406" s="93">
        <v>0</v>
      </c>
      <c r="I1406" s="93">
        <f t="shared" si="665"/>
        <v>100</v>
      </c>
    </row>
    <row r="1407" spans="1:9" ht="15.75">
      <c r="A1407" s="92" t="s">
        <v>74</v>
      </c>
      <c r="B1407" s="36" t="s">
        <v>1106</v>
      </c>
      <c r="C1407" s="36" t="s">
        <v>75</v>
      </c>
      <c r="D1407" s="93">
        <v>8.1</v>
      </c>
      <c r="E1407" s="93">
        <f>КВСР!H2883</f>
        <v>6.6150000000000002</v>
      </c>
      <c r="F1407" s="93">
        <f>КВСР!I2883</f>
        <v>6.6150000000000002</v>
      </c>
      <c r="G1407" s="93">
        <f>КВСР!J2883</f>
        <v>6.6150000000000002</v>
      </c>
      <c r="H1407" s="93">
        <f t="shared" si="664"/>
        <v>81.666666666666671</v>
      </c>
      <c r="I1407" s="93">
        <f t="shared" si="665"/>
        <v>100</v>
      </c>
    </row>
    <row r="1408" spans="1:9" ht="31.5">
      <c r="A1408" s="92" t="s">
        <v>76</v>
      </c>
      <c r="B1408" s="36" t="s">
        <v>1107</v>
      </c>
      <c r="C1408" s="36" t="s">
        <v>0</v>
      </c>
      <c r="D1408" s="93">
        <v>13448.1</v>
      </c>
      <c r="E1408" s="93">
        <f>E1409+E1411</f>
        <v>13448.1</v>
      </c>
      <c r="F1408" s="93">
        <f t="shared" ref="F1408:G1408" si="671">F1409+F1411</f>
        <v>13448.1</v>
      </c>
      <c r="G1408" s="93">
        <f t="shared" si="671"/>
        <v>13448.1</v>
      </c>
      <c r="H1408" s="93">
        <f t="shared" si="664"/>
        <v>100</v>
      </c>
      <c r="I1408" s="93">
        <f t="shared" si="665"/>
        <v>100</v>
      </c>
    </row>
    <row r="1409" spans="1:9" ht="63">
      <c r="A1409" s="92" t="s">
        <v>60</v>
      </c>
      <c r="B1409" s="36" t="s">
        <v>1107</v>
      </c>
      <c r="C1409" s="36" t="s">
        <v>61</v>
      </c>
      <c r="D1409" s="93">
        <v>11260.8</v>
      </c>
      <c r="E1409" s="93">
        <f>E1410</f>
        <v>11260.8112</v>
      </c>
      <c r="F1409" s="93">
        <f t="shared" ref="F1409:G1409" si="672">F1410</f>
        <v>11260.8112</v>
      </c>
      <c r="G1409" s="93">
        <f t="shared" si="672"/>
        <v>11260.8112</v>
      </c>
      <c r="H1409" s="93">
        <f t="shared" si="664"/>
        <v>100.00009946007388</v>
      </c>
      <c r="I1409" s="93">
        <f t="shared" si="665"/>
        <v>100</v>
      </c>
    </row>
    <row r="1410" spans="1:9" ht="15.75">
      <c r="A1410" s="92" t="s">
        <v>78</v>
      </c>
      <c r="B1410" s="36" t="s">
        <v>1107</v>
      </c>
      <c r="C1410" s="36" t="s">
        <v>79</v>
      </c>
      <c r="D1410" s="93">
        <v>11260.8</v>
      </c>
      <c r="E1410" s="93">
        <f>КВСР!H2886</f>
        <v>11260.8112</v>
      </c>
      <c r="F1410" s="93">
        <f>КВСР!I2886</f>
        <v>11260.8112</v>
      </c>
      <c r="G1410" s="93">
        <f>КВСР!J2886</f>
        <v>11260.8112</v>
      </c>
      <c r="H1410" s="93">
        <f t="shared" si="664"/>
        <v>100.00009946007388</v>
      </c>
      <c r="I1410" s="93">
        <f t="shared" si="665"/>
        <v>100</v>
      </c>
    </row>
    <row r="1411" spans="1:9" ht="31.5">
      <c r="A1411" s="92" t="s">
        <v>64</v>
      </c>
      <c r="B1411" s="36" t="s">
        <v>1107</v>
      </c>
      <c r="C1411" s="36" t="s">
        <v>65</v>
      </c>
      <c r="D1411" s="93">
        <v>2187.3000000000002</v>
      </c>
      <c r="E1411" s="93">
        <f>E1412</f>
        <v>2187.2887999999998</v>
      </c>
      <c r="F1411" s="93">
        <f t="shared" ref="F1411:G1411" si="673">F1412</f>
        <v>2187.2887999999998</v>
      </c>
      <c r="G1411" s="93">
        <f t="shared" si="673"/>
        <v>2187.2887999999998</v>
      </c>
      <c r="H1411" s="93">
        <f t="shared" si="664"/>
        <v>99.999487953184271</v>
      </c>
      <c r="I1411" s="93">
        <f t="shared" si="665"/>
        <v>100</v>
      </c>
    </row>
    <row r="1412" spans="1:9" ht="31.5">
      <c r="A1412" s="92" t="s">
        <v>66</v>
      </c>
      <c r="B1412" s="36" t="s">
        <v>1107</v>
      </c>
      <c r="C1412" s="36" t="s">
        <v>67</v>
      </c>
      <c r="D1412" s="93">
        <v>2187.3000000000002</v>
      </c>
      <c r="E1412" s="93">
        <f>КВСР!H2888</f>
        <v>2187.2887999999998</v>
      </c>
      <c r="F1412" s="93">
        <f>КВСР!I2888</f>
        <v>2187.2887999999998</v>
      </c>
      <c r="G1412" s="93">
        <f>КВСР!J2888</f>
        <v>2187.2887999999998</v>
      </c>
      <c r="H1412" s="93">
        <f t="shared" si="664"/>
        <v>99.999487953184271</v>
      </c>
      <c r="I1412" s="93">
        <f t="shared" si="665"/>
        <v>100</v>
      </c>
    </row>
    <row r="1413" spans="1:9" ht="15.75">
      <c r="A1413" s="85" t="s">
        <v>0</v>
      </c>
      <c r="B1413" s="87" t="s">
        <v>0</v>
      </c>
      <c r="C1413" s="88" t="s">
        <v>0</v>
      </c>
      <c r="D1413" s="86" t="s">
        <v>0</v>
      </c>
      <c r="E1413" s="86"/>
      <c r="F1413" s="86"/>
      <c r="G1413" s="86"/>
      <c r="H1413" s="86"/>
      <c r="I1413" s="86"/>
    </row>
    <row r="1414" spans="1:9" ht="47.25">
      <c r="A1414" s="85" t="s">
        <v>1021</v>
      </c>
      <c r="B1414" s="88" t="s">
        <v>1022</v>
      </c>
      <c r="C1414" s="88" t="s">
        <v>0</v>
      </c>
      <c r="D1414" s="86">
        <v>47104.1</v>
      </c>
      <c r="E1414" s="86">
        <f>E1415</f>
        <v>47104.1</v>
      </c>
      <c r="F1414" s="86">
        <f t="shared" ref="F1414:G1414" si="674">F1415</f>
        <v>46299.603040000002</v>
      </c>
      <c r="G1414" s="86">
        <f t="shared" si="674"/>
        <v>46299.603040000002</v>
      </c>
      <c r="H1414" s="86">
        <f t="shared" si="664"/>
        <v>98.292087185616552</v>
      </c>
      <c r="I1414" s="86">
        <f t="shared" si="665"/>
        <v>98.292087185616552</v>
      </c>
    </row>
    <row r="1415" spans="1:9" ht="31.5">
      <c r="A1415" s="92" t="s">
        <v>58</v>
      </c>
      <c r="B1415" s="36" t="s">
        <v>1023</v>
      </c>
      <c r="C1415" s="36" t="s">
        <v>0</v>
      </c>
      <c r="D1415" s="93">
        <v>47104.1</v>
      </c>
      <c r="E1415" s="93">
        <f>E1416+E1418+E1420</f>
        <v>47104.1</v>
      </c>
      <c r="F1415" s="93">
        <f t="shared" ref="F1415:G1415" si="675">F1416+F1418+F1420</f>
        <v>46299.603040000002</v>
      </c>
      <c r="G1415" s="93">
        <f t="shared" si="675"/>
        <v>46299.603040000002</v>
      </c>
      <c r="H1415" s="93">
        <f t="shared" si="664"/>
        <v>98.292087185616552</v>
      </c>
      <c r="I1415" s="93">
        <f t="shared" si="665"/>
        <v>98.292087185616552</v>
      </c>
    </row>
    <row r="1416" spans="1:9" ht="63">
      <c r="A1416" s="92" t="s">
        <v>60</v>
      </c>
      <c r="B1416" s="36" t="s">
        <v>1023</v>
      </c>
      <c r="C1416" s="36" t="s">
        <v>61</v>
      </c>
      <c r="D1416" s="93">
        <v>45409.4</v>
      </c>
      <c r="E1416" s="93">
        <f>E1417</f>
        <v>45409.4</v>
      </c>
      <c r="F1416" s="93">
        <f t="shared" ref="F1416:G1416" si="676">F1417</f>
        <v>44625.93937</v>
      </c>
      <c r="G1416" s="93">
        <f t="shared" si="676"/>
        <v>44625.93937</v>
      </c>
      <c r="H1416" s="93">
        <f t="shared" si="664"/>
        <v>98.274673019242712</v>
      </c>
      <c r="I1416" s="93">
        <f t="shared" si="665"/>
        <v>98.274673019242712</v>
      </c>
    </row>
    <row r="1417" spans="1:9" ht="31.5">
      <c r="A1417" s="92" t="s">
        <v>62</v>
      </c>
      <c r="B1417" s="36" t="s">
        <v>1023</v>
      </c>
      <c r="C1417" s="36" t="s">
        <v>63</v>
      </c>
      <c r="D1417" s="93">
        <v>45409.4</v>
      </c>
      <c r="E1417" s="93">
        <f>КВСР!H2627</f>
        <v>45409.4</v>
      </c>
      <c r="F1417" s="93">
        <f>КВСР!I2627</f>
        <v>44625.93937</v>
      </c>
      <c r="G1417" s="93">
        <f>КВСР!J2627</f>
        <v>44625.93937</v>
      </c>
      <c r="H1417" s="93">
        <f t="shared" si="664"/>
        <v>98.274673019242712</v>
      </c>
      <c r="I1417" s="93">
        <f t="shared" si="665"/>
        <v>98.274673019242712</v>
      </c>
    </row>
    <row r="1418" spans="1:9" ht="31.5">
      <c r="A1418" s="92" t="s">
        <v>64</v>
      </c>
      <c r="B1418" s="36" t="s">
        <v>1023</v>
      </c>
      <c r="C1418" s="36" t="s">
        <v>65</v>
      </c>
      <c r="D1418" s="93">
        <v>1664.5</v>
      </c>
      <c r="E1418" s="93">
        <f>E1419</f>
        <v>1664.5</v>
      </c>
      <c r="F1418" s="93">
        <f t="shared" ref="F1418:G1418" si="677">F1419</f>
        <v>1664.5</v>
      </c>
      <c r="G1418" s="93">
        <f t="shared" si="677"/>
        <v>1664.5</v>
      </c>
      <c r="H1418" s="93">
        <f t="shared" si="664"/>
        <v>100</v>
      </c>
      <c r="I1418" s="93">
        <f t="shared" si="665"/>
        <v>100</v>
      </c>
    </row>
    <row r="1419" spans="1:9" ht="31.5">
      <c r="A1419" s="92" t="s">
        <v>66</v>
      </c>
      <c r="B1419" s="36" t="s">
        <v>1023</v>
      </c>
      <c r="C1419" s="36" t="s">
        <v>67</v>
      </c>
      <c r="D1419" s="93">
        <v>1664.5</v>
      </c>
      <c r="E1419" s="93">
        <f>КВСР!H2629</f>
        <v>1664.5</v>
      </c>
      <c r="F1419" s="93">
        <f>КВСР!I2629</f>
        <v>1664.5</v>
      </c>
      <c r="G1419" s="93">
        <f>КВСР!J2629</f>
        <v>1664.5</v>
      </c>
      <c r="H1419" s="93">
        <f t="shared" si="664"/>
        <v>100</v>
      </c>
      <c r="I1419" s="93">
        <f t="shared" si="665"/>
        <v>100</v>
      </c>
    </row>
    <row r="1420" spans="1:9" ht="15.75">
      <c r="A1420" s="92" t="s">
        <v>72</v>
      </c>
      <c r="B1420" s="36" t="s">
        <v>1023</v>
      </c>
      <c r="C1420" s="36" t="s">
        <v>73</v>
      </c>
      <c r="D1420" s="93">
        <v>30.2</v>
      </c>
      <c r="E1420" s="93">
        <f>E1422+E1421</f>
        <v>30.2</v>
      </c>
      <c r="F1420" s="93">
        <f t="shared" ref="F1420:G1420" si="678">F1422+F1421</f>
        <v>9.1636699999999998</v>
      </c>
      <c r="G1420" s="93">
        <f t="shared" si="678"/>
        <v>9.1636699999999998</v>
      </c>
      <c r="H1420" s="93">
        <f t="shared" si="664"/>
        <v>30.343278145695361</v>
      </c>
      <c r="I1420" s="93">
        <f t="shared" si="665"/>
        <v>30.343278145695361</v>
      </c>
    </row>
    <row r="1421" spans="1:9" ht="15.75">
      <c r="A1421" s="94" t="s">
        <v>86</v>
      </c>
      <c r="B1421" s="36" t="s">
        <v>1023</v>
      </c>
      <c r="C1421" s="36">
        <v>830</v>
      </c>
      <c r="D1421" s="93"/>
      <c r="E1421" s="93">
        <f>КВСР!H2631</f>
        <v>5</v>
      </c>
      <c r="F1421" s="93">
        <f>КВСР!I2631</f>
        <v>5</v>
      </c>
      <c r="G1421" s="93">
        <f>КВСР!J2631</f>
        <v>5</v>
      </c>
      <c r="H1421" s="93">
        <v>0</v>
      </c>
      <c r="I1421" s="93">
        <f t="shared" si="665"/>
        <v>100</v>
      </c>
    </row>
    <row r="1422" spans="1:9" ht="15.75">
      <c r="A1422" s="92" t="s">
        <v>74</v>
      </c>
      <c r="B1422" s="36" t="s">
        <v>1023</v>
      </c>
      <c r="C1422" s="36" t="s">
        <v>75</v>
      </c>
      <c r="D1422" s="93">
        <v>30.2</v>
      </c>
      <c r="E1422" s="93">
        <f>КВСР!H2632</f>
        <v>25.2</v>
      </c>
      <c r="F1422" s="93">
        <f>КВСР!I2632</f>
        <v>4.1636699999999998</v>
      </c>
      <c r="G1422" s="93">
        <f>КВСР!J2632</f>
        <v>4.1636699999999998</v>
      </c>
      <c r="H1422" s="93">
        <f t="shared" si="664"/>
        <v>13.786986754966888</v>
      </c>
      <c r="I1422" s="93">
        <f t="shared" si="665"/>
        <v>16.522499999999997</v>
      </c>
    </row>
    <row r="1423" spans="1:9" ht="15.75">
      <c r="A1423" s="85" t="s">
        <v>0</v>
      </c>
      <c r="B1423" s="87" t="s">
        <v>0</v>
      </c>
      <c r="C1423" s="88" t="s">
        <v>0</v>
      </c>
      <c r="D1423" s="86" t="s">
        <v>0</v>
      </c>
      <c r="E1423" s="86"/>
      <c r="F1423" s="86"/>
      <c r="G1423" s="86"/>
      <c r="H1423" s="86"/>
      <c r="I1423" s="86"/>
    </row>
    <row r="1424" spans="1:9" ht="47.25">
      <c r="A1424" s="85" t="s">
        <v>523</v>
      </c>
      <c r="B1424" s="88" t="s">
        <v>524</v>
      </c>
      <c r="C1424" s="88" t="s">
        <v>0</v>
      </c>
      <c r="D1424" s="86">
        <v>3119</v>
      </c>
      <c r="E1424" s="86">
        <f>E1425+E1428</f>
        <v>2844.8217800000002</v>
      </c>
      <c r="F1424" s="86">
        <f t="shared" ref="F1424:G1424" si="679">F1425+F1428</f>
        <v>2844.8217800000002</v>
      </c>
      <c r="G1424" s="86">
        <f t="shared" si="679"/>
        <v>2844.8217800000002</v>
      </c>
      <c r="H1424" s="86">
        <f t="shared" si="664"/>
        <v>91.209419044565578</v>
      </c>
      <c r="I1424" s="86">
        <f t="shared" si="665"/>
        <v>100</v>
      </c>
    </row>
    <row r="1425" spans="1:9" ht="31.5">
      <c r="A1425" s="92" t="s">
        <v>621</v>
      </c>
      <c r="B1425" s="36" t="s">
        <v>622</v>
      </c>
      <c r="C1425" s="36" t="s">
        <v>0</v>
      </c>
      <c r="D1425" s="93">
        <v>2194</v>
      </c>
      <c r="E1425" s="93">
        <f>E1426</f>
        <v>1919.82178</v>
      </c>
      <c r="F1425" s="93">
        <f t="shared" ref="F1425:G1426" si="680">F1426</f>
        <v>1919.82178</v>
      </c>
      <c r="G1425" s="93">
        <f t="shared" si="680"/>
        <v>1919.82178</v>
      </c>
      <c r="H1425" s="93">
        <f t="shared" si="664"/>
        <v>87.503271649954414</v>
      </c>
      <c r="I1425" s="93">
        <f t="shared" si="665"/>
        <v>100</v>
      </c>
    </row>
    <row r="1426" spans="1:9" ht="15.75">
      <c r="A1426" s="92" t="s">
        <v>26</v>
      </c>
      <c r="B1426" s="36" t="s">
        <v>622</v>
      </c>
      <c r="C1426" s="36" t="s">
        <v>27</v>
      </c>
      <c r="D1426" s="93">
        <v>2194</v>
      </c>
      <c r="E1426" s="93">
        <f>E1427</f>
        <v>1919.82178</v>
      </c>
      <c r="F1426" s="93">
        <f t="shared" si="680"/>
        <v>1919.82178</v>
      </c>
      <c r="G1426" s="93">
        <f t="shared" si="680"/>
        <v>1919.82178</v>
      </c>
      <c r="H1426" s="93">
        <f t="shared" si="664"/>
        <v>87.503271649954414</v>
      </c>
      <c r="I1426" s="93">
        <f t="shared" si="665"/>
        <v>100</v>
      </c>
    </row>
    <row r="1427" spans="1:9" ht="15.75">
      <c r="A1427" s="92" t="s">
        <v>56</v>
      </c>
      <c r="B1427" s="36" t="s">
        <v>622</v>
      </c>
      <c r="C1427" s="36" t="s">
        <v>57</v>
      </c>
      <c r="D1427" s="93">
        <v>2194</v>
      </c>
      <c r="E1427" s="93">
        <f>КВСР!H1472</f>
        <v>1919.82178</v>
      </c>
      <c r="F1427" s="93">
        <f>КВСР!I1472</f>
        <v>1919.82178</v>
      </c>
      <c r="G1427" s="93">
        <f>КВСР!J1472</f>
        <v>1919.82178</v>
      </c>
      <c r="H1427" s="93">
        <f t="shared" si="664"/>
        <v>87.503271649954414</v>
      </c>
      <c r="I1427" s="93">
        <f t="shared" si="665"/>
        <v>100</v>
      </c>
    </row>
    <row r="1428" spans="1:9" ht="31.5">
      <c r="A1428" s="92" t="s">
        <v>525</v>
      </c>
      <c r="B1428" s="36" t="s">
        <v>526</v>
      </c>
      <c r="C1428" s="36" t="s">
        <v>0</v>
      </c>
      <c r="D1428" s="93">
        <v>925</v>
      </c>
      <c r="E1428" s="93">
        <f>E1429</f>
        <v>925</v>
      </c>
      <c r="F1428" s="93">
        <f t="shared" ref="F1428:G1429" si="681">F1429</f>
        <v>925</v>
      </c>
      <c r="G1428" s="93">
        <f t="shared" si="681"/>
        <v>925</v>
      </c>
      <c r="H1428" s="93">
        <f t="shared" si="664"/>
        <v>100</v>
      </c>
      <c r="I1428" s="93">
        <f t="shared" si="665"/>
        <v>100</v>
      </c>
    </row>
    <row r="1429" spans="1:9" ht="15.75">
      <c r="A1429" s="92" t="s">
        <v>26</v>
      </c>
      <c r="B1429" s="36" t="s">
        <v>526</v>
      </c>
      <c r="C1429" s="36" t="s">
        <v>27</v>
      </c>
      <c r="D1429" s="93">
        <v>925</v>
      </c>
      <c r="E1429" s="93">
        <f>E1430</f>
        <v>925</v>
      </c>
      <c r="F1429" s="93">
        <f t="shared" si="681"/>
        <v>925</v>
      </c>
      <c r="G1429" s="93">
        <f t="shared" si="681"/>
        <v>925</v>
      </c>
      <c r="H1429" s="93">
        <f t="shared" si="664"/>
        <v>100</v>
      </c>
      <c r="I1429" s="93">
        <f t="shared" si="665"/>
        <v>100</v>
      </c>
    </row>
    <row r="1430" spans="1:9" ht="15.75">
      <c r="A1430" s="92" t="s">
        <v>28</v>
      </c>
      <c r="B1430" s="36" t="s">
        <v>526</v>
      </c>
      <c r="C1430" s="36" t="s">
        <v>29</v>
      </c>
      <c r="D1430" s="93">
        <v>925</v>
      </c>
      <c r="E1430" s="93">
        <f>КВСР!H1269</f>
        <v>925</v>
      </c>
      <c r="F1430" s="93">
        <f>КВСР!I1269</f>
        <v>925</v>
      </c>
      <c r="G1430" s="93">
        <f>КВСР!J1269</f>
        <v>925</v>
      </c>
      <c r="H1430" s="93">
        <f t="shared" si="664"/>
        <v>100</v>
      </c>
      <c r="I1430" s="93">
        <f t="shared" si="665"/>
        <v>100</v>
      </c>
    </row>
    <row r="1431" spans="1:9" ht="15.75">
      <c r="A1431" s="85" t="s">
        <v>0</v>
      </c>
      <c r="B1431" s="87" t="s">
        <v>0</v>
      </c>
      <c r="C1431" s="88" t="s">
        <v>0</v>
      </c>
      <c r="D1431" s="86" t="s">
        <v>0</v>
      </c>
      <c r="E1431" s="86"/>
      <c r="F1431" s="86"/>
      <c r="G1431" s="86"/>
      <c r="H1431" s="86"/>
      <c r="I1431" s="86"/>
    </row>
    <row r="1432" spans="1:9" ht="47.25">
      <c r="A1432" s="85" t="s">
        <v>235</v>
      </c>
      <c r="B1432" s="88" t="s">
        <v>236</v>
      </c>
      <c r="C1432" s="88" t="s">
        <v>0</v>
      </c>
      <c r="D1432" s="86">
        <v>944780.80000000005</v>
      </c>
      <c r="E1432" s="86">
        <f>E1433+E1446+E1454+E1465</f>
        <v>926720.58617000002</v>
      </c>
      <c r="F1432" s="86">
        <f t="shared" ref="F1432:G1432" si="682">F1433+F1446+F1454+F1465</f>
        <v>922703.84943000006</v>
      </c>
      <c r="G1432" s="86">
        <f t="shared" si="682"/>
        <v>919808.06566000008</v>
      </c>
      <c r="H1432" s="86">
        <f t="shared" si="664"/>
        <v>97.356769491928716</v>
      </c>
      <c r="I1432" s="86">
        <f t="shared" si="665"/>
        <v>99.254087951302736</v>
      </c>
    </row>
    <row r="1433" spans="1:9" ht="15.75">
      <c r="A1433" s="85" t="s">
        <v>245</v>
      </c>
      <c r="B1433" s="88" t="s">
        <v>246</v>
      </c>
      <c r="C1433" s="88" t="s">
        <v>0</v>
      </c>
      <c r="D1433" s="86">
        <v>102087</v>
      </c>
      <c r="E1433" s="86">
        <f>E1434+E1439+E1442</f>
        <v>100317.1</v>
      </c>
      <c r="F1433" s="86">
        <f t="shared" ref="F1433:G1433" si="683">F1434+F1439+F1442</f>
        <v>100317.07092</v>
      </c>
      <c r="G1433" s="86">
        <f t="shared" si="683"/>
        <v>100262.74926999999</v>
      </c>
      <c r="H1433" s="86">
        <f t="shared" si="664"/>
        <v>98.213043061310429</v>
      </c>
      <c r="I1433" s="86">
        <f t="shared" si="665"/>
        <v>99.945821071382625</v>
      </c>
    </row>
    <row r="1434" spans="1:9" ht="31.5">
      <c r="A1434" s="92" t="s">
        <v>247</v>
      </c>
      <c r="B1434" s="36" t="s">
        <v>248</v>
      </c>
      <c r="C1434" s="36" t="s">
        <v>0</v>
      </c>
      <c r="D1434" s="93">
        <v>62247</v>
      </c>
      <c r="E1434" s="93">
        <f>E1435+E1437</f>
        <v>60477.1</v>
      </c>
      <c r="F1434" s="93">
        <f t="shared" ref="F1434:G1434" si="684">F1435+F1437</f>
        <v>60477.070919999998</v>
      </c>
      <c r="G1434" s="93">
        <f t="shared" si="684"/>
        <v>60427.837589999996</v>
      </c>
      <c r="H1434" s="93">
        <f t="shared" si="664"/>
        <v>97.077509904091755</v>
      </c>
      <c r="I1434" s="93">
        <f t="shared" si="665"/>
        <v>99.918543696705029</v>
      </c>
    </row>
    <row r="1435" spans="1:9" ht="31.5">
      <c r="A1435" s="92" t="s">
        <v>64</v>
      </c>
      <c r="B1435" s="36" t="s">
        <v>248</v>
      </c>
      <c r="C1435" s="36" t="s">
        <v>65</v>
      </c>
      <c r="D1435" s="93">
        <v>53694.9</v>
      </c>
      <c r="E1435" s="93">
        <f>E1436</f>
        <v>53694.9</v>
      </c>
      <c r="F1435" s="93">
        <f t="shared" ref="F1435:G1435" si="685">F1436</f>
        <v>53694.9</v>
      </c>
      <c r="G1435" s="93">
        <f t="shared" si="685"/>
        <v>53645.666669999999</v>
      </c>
      <c r="H1435" s="93">
        <f t="shared" si="664"/>
        <v>99.908309113155994</v>
      </c>
      <c r="I1435" s="93">
        <f t="shared" si="665"/>
        <v>99.908309113155994</v>
      </c>
    </row>
    <row r="1436" spans="1:9" ht="31.5">
      <c r="A1436" s="92" t="s">
        <v>66</v>
      </c>
      <c r="B1436" s="36" t="s">
        <v>248</v>
      </c>
      <c r="C1436" s="36" t="s">
        <v>67</v>
      </c>
      <c r="D1436" s="93">
        <v>53694.9</v>
      </c>
      <c r="E1436" s="93">
        <f>КВСР!H406</f>
        <v>53694.9</v>
      </c>
      <c r="F1436" s="93">
        <f>КВСР!I406</f>
        <v>53694.9</v>
      </c>
      <c r="G1436" s="93">
        <f>КВСР!J406</f>
        <v>53645.666669999999</v>
      </c>
      <c r="H1436" s="93">
        <f t="shared" si="664"/>
        <v>99.908309113155994</v>
      </c>
      <c r="I1436" s="93">
        <f t="shared" si="665"/>
        <v>99.908309113155994</v>
      </c>
    </row>
    <row r="1437" spans="1:9" ht="31.5">
      <c r="A1437" s="92" t="s">
        <v>82</v>
      </c>
      <c r="B1437" s="36" t="s">
        <v>248</v>
      </c>
      <c r="C1437" s="36" t="s">
        <v>83</v>
      </c>
      <c r="D1437" s="93">
        <v>8552.1</v>
      </c>
      <c r="E1437" s="93">
        <f>E1438</f>
        <v>6782.2</v>
      </c>
      <c r="F1437" s="93">
        <f t="shared" ref="F1437:G1437" si="686">F1438</f>
        <v>6782.1709199999996</v>
      </c>
      <c r="G1437" s="93">
        <f t="shared" si="686"/>
        <v>6782.1709199999996</v>
      </c>
      <c r="H1437" s="93">
        <f t="shared" si="664"/>
        <v>79.304158276914436</v>
      </c>
      <c r="I1437" s="93">
        <f t="shared" si="665"/>
        <v>99.999571230574148</v>
      </c>
    </row>
    <row r="1438" spans="1:9" ht="15.75">
      <c r="A1438" s="92" t="s">
        <v>84</v>
      </c>
      <c r="B1438" s="36" t="s">
        <v>248</v>
      </c>
      <c r="C1438" s="36" t="s">
        <v>85</v>
      </c>
      <c r="D1438" s="93">
        <v>8552.1</v>
      </c>
      <c r="E1438" s="93">
        <f>КВСР!H408</f>
        <v>6782.2</v>
      </c>
      <c r="F1438" s="93">
        <f>КВСР!I408</f>
        <v>6782.1709199999996</v>
      </c>
      <c r="G1438" s="93">
        <f>КВСР!J408</f>
        <v>6782.1709199999996</v>
      </c>
      <c r="H1438" s="93">
        <f t="shared" si="664"/>
        <v>79.304158276914436</v>
      </c>
      <c r="I1438" s="93">
        <f t="shared" si="665"/>
        <v>99.999571230574148</v>
      </c>
    </row>
    <row r="1439" spans="1:9" ht="31.5">
      <c r="A1439" s="92" t="s">
        <v>76</v>
      </c>
      <c r="B1439" s="36" t="s">
        <v>249</v>
      </c>
      <c r="C1439" s="36" t="s">
        <v>0</v>
      </c>
      <c r="D1439" s="93">
        <v>37840</v>
      </c>
      <c r="E1439" s="93">
        <f>E1440</f>
        <v>37840</v>
      </c>
      <c r="F1439" s="93">
        <f t="shared" ref="F1439:G1440" si="687">F1440</f>
        <v>37840</v>
      </c>
      <c r="G1439" s="93">
        <f t="shared" si="687"/>
        <v>37839.911690000001</v>
      </c>
      <c r="H1439" s="93">
        <f t="shared" si="664"/>
        <v>99.999766622621564</v>
      </c>
      <c r="I1439" s="93">
        <f t="shared" si="665"/>
        <v>99.999766622621564</v>
      </c>
    </row>
    <row r="1440" spans="1:9" ht="31.5">
      <c r="A1440" s="92" t="s">
        <v>82</v>
      </c>
      <c r="B1440" s="36" t="s">
        <v>249</v>
      </c>
      <c r="C1440" s="36" t="s">
        <v>83</v>
      </c>
      <c r="D1440" s="93">
        <v>37840</v>
      </c>
      <c r="E1440" s="93">
        <f>E1441</f>
        <v>37840</v>
      </c>
      <c r="F1440" s="93">
        <f t="shared" si="687"/>
        <v>37840</v>
      </c>
      <c r="G1440" s="93">
        <f t="shared" si="687"/>
        <v>37839.911690000001</v>
      </c>
      <c r="H1440" s="93">
        <f t="shared" si="664"/>
        <v>99.999766622621564</v>
      </c>
      <c r="I1440" s="93">
        <f t="shared" si="665"/>
        <v>99.999766622621564</v>
      </c>
    </row>
    <row r="1441" spans="1:9" ht="15.75">
      <c r="A1441" s="92" t="s">
        <v>84</v>
      </c>
      <c r="B1441" s="36" t="s">
        <v>249</v>
      </c>
      <c r="C1441" s="36" t="s">
        <v>85</v>
      </c>
      <c r="D1441" s="93">
        <v>37840</v>
      </c>
      <c r="E1441" s="93">
        <f>КВСР!H411</f>
        <v>37840</v>
      </c>
      <c r="F1441" s="93">
        <f>КВСР!I411</f>
        <v>37840</v>
      </c>
      <c r="G1441" s="93">
        <f>КВСР!J411</f>
        <v>37839.911690000001</v>
      </c>
      <c r="H1441" s="93">
        <f t="shared" si="664"/>
        <v>99.999766622621564</v>
      </c>
      <c r="I1441" s="93">
        <f t="shared" si="665"/>
        <v>99.999766622621564</v>
      </c>
    </row>
    <row r="1442" spans="1:9" ht="31.5">
      <c r="A1442" s="92" t="s">
        <v>250</v>
      </c>
      <c r="B1442" s="36" t="s">
        <v>251</v>
      </c>
      <c r="C1442" s="36" t="s">
        <v>0</v>
      </c>
      <c r="D1442" s="93">
        <v>2000</v>
      </c>
      <c r="E1442" s="93">
        <f>E1443</f>
        <v>2000</v>
      </c>
      <c r="F1442" s="93">
        <f t="shared" ref="F1442:G1443" si="688">F1443</f>
        <v>2000</v>
      </c>
      <c r="G1442" s="93">
        <f t="shared" si="688"/>
        <v>1994.99999</v>
      </c>
      <c r="H1442" s="93">
        <f t="shared" si="664"/>
        <v>99.749999500000001</v>
      </c>
      <c r="I1442" s="93">
        <f t="shared" si="665"/>
        <v>99.749999500000001</v>
      </c>
    </row>
    <row r="1443" spans="1:9" ht="31.5">
      <c r="A1443" s="92" t="s">
        <v>64</v>
      </c>
      <c r="B1443" s="36" t="s">
        <v>251</v>
      </c>
      <c r="C1443" s="36" t="s">
        <v>65</v>
      </c>
      <c r="D1443" s="93">
        <v>2000</v>
      </c>
      <c r="E1443" s="93">
        <f>E1444</f>
        <v>2000</v>
      </c>
      <c r="F1443" s="93">
        <f t="shared" si="688"/>
        <v>2000</v>
      </c>
      <c r="G1443" s="93">
        <f t="shared" si="688"/>
        <v>1994.99999</v>
      </c>
      <c r="H1443" s="93">
        <f t="shared" si="664"/>
        <v>99.749999500000001</v>
      </c>
      <c r="I1443" s="93">
        <f t="shared" si="665"/>
        <v>99.749999500000001</v>
      </c>
    </row>
    <row r="1444" spans="1:9" ht="31.5">
      <c r="A1444" s="92" t="s">
        <v>66</v>
      </c>
      <c r="B1444" s="36" t="s">
        <v>251</v>
      </c>
      <c r="C1444" s="36" t="s">
        <v>67</v>
      </c>
      <c r="D1444" s="93">
        <v>2000</v>
      </c>
      <c r="E1444" s="93">
        <f>КВСР!H414</f>
        <v>2000</v>
      </c>
      <c r="F1444" s="93">
        <f>КВСР!I414</f>
        <v>2000</v>
      </c>
      <c r="G1444" s="93">
        <f>КВСР!J414</f>
        <v>1994.99999</v>
      </c>
      <c r="H1444" s="93">
        <f t="shared" si="664"/>
        <v>99.749999500000001</v>
      </c>
      <c r="I1444" s="93">
        <f t="shared" si="665"/>
        <v>99.749999500000001</v>
      </c>
    </row>
    <row r="1445" spans="1:9" ht="15.75">
      <c r="A1445" s="85" t="s">
        <v>0</v>
      </c>
      <c r="B1445" s="87" t="s">
        <v>0</v>
      </c>
      <c r="C1445" s="88" t="s">
        <v>0</v>
      </c>
      <c r="D1445" s="86" t="s">
        <v>0</v>
      </c>
      <c r="E1445" s="86"/>
      <c r="F1445" s="86"/>
      <c r="G1445" s="86"/>
      <c r="H1445" s="86"/>
      <c r="I1445" s="86"/>
    </row>
    <row r="1446" spans="1:9" ht="15.75">
      <c r="A1446" s="85" t="s">
        <v>252</v>
      </c>
      <c r="B1446" s="88" t="s">
        <v>253</v>
      </c>
      <c r="C1446" s="88" t="s">
        <v>0</v>
      </c>
      <c r="D1446" s="86">
        <v>28578.799999999999</v>
      </c>
      <c r="E1446" s="86">
        <f>E1447+E1450</f>
        <v>23965.4</v>
      </c>
      <c r="F1446" s="86">
        <f t="shared" ref="F1446:G1446" si="689">F1447+F1450</f>
        <v>23963.200339999999</v>
      </c>
      <c r="G1446" s="86">
        <f t="shared" si="689"/>
        <v>23593.13077</v>
      </c>
      <c r="H1446" s="86">
        <f t="shared" si="664"/>
        <v>82.554658593082991</v>
      </c>
      <c r="I1446" s="86">
        <f t="shared" si="665"/>
        <v>98.446638779240061</v>
      </c>
    </row>
    <row r="1447" spans="1:9" ht="31.5">
      <c r="A1447" s="92" t="s">
        <v>247</v>
      </c>
      <c r="B1447" s="36" t="s">
        <v>254</v>
      </c>
      <c r="C1447" s="36" t="s">
        <v>0</v>
      </c>
      <c r="D1447" s="93">
        <v>12309.1</v>
      </c>
      <c r="E1447" s="93">
        <f>E1448</f>
        <v>7695.7</v>
      </c>
      <c r="F1447" s="93">
        <f t="shared" ref="F1447:G1448" si="690">F1448</f>
        <v>7693.5003399999996</v>
      </c>
      <c r="G1447" s="93">
        <f t="shared" si="690"/>
        <v>7693.5003399999996</v>
      </c>
      <c r="H1447" s="93">
        <f t="shared" si="664"/>
        <v>62.502541534312009</v>
      </c>
      <c r="I1447" s="93">
        <f t="shared" si="665"/>
        <v>99.971417025091938</v>
      </c>
    </row>
    <row r="1448" spans="1:9" ht="31.5">
      <c r="A1448" s="92" t="s">
        <v>82</v>
      </c>
      <c r="B1448" s="36" t="s">
        <v>254</v>
      </c>
      <c r="C1448" s="36" t="s">
        <v>83</v>
      </c>
      <c r="D1448" s="93">
        <v>12309.1</v>
      </c>
      <c r="E1448" s="93">
        <f>E1449</f>
        <v>7695.7</v>
      </c>
      <c r="F1448" s="93">
        <f t="shared" si="690"/>
        <v>7693.5003399999996</v>
      </c>
      <c r="G1448" s="93">
        <f t="shared" si="690"/>
        <v>7693.5003399999996</v>
      </c>
      <c r="H1448" s="93">
        <f t="shared" si="664"/>
        <v>62.502541534312009</v>
      </c>
      <c r="I1448" s="93">
        <f t="shared" si="665"/>
        <v>99.971417025091938</v>
      </c>
    </row>
    <row r="1449" spans="1:9" ht="15.75">
      <c r="A1449" s="92" t="s">
        <v>84</v>
      </c>
      <c r="B1449" s="36" t="s">
        <v>254</v>
      </c>
      <c r="C1449" s="36" t="s">
        <v>85</v>
      </c>
      <c r="D1449" s="93">
        <v>12309.1</v>
      </c>
      <c r="E1449" s="93">
        <f>КВСР!H418</f>
        <v>7695.7</v>
      </c>
      <c r="F1449" s="93">
        <f>КВСР!I418</f>
        <v>7693.5003399999996</v>
      </c>
      <c r="G1449" s="93">
        <f>КВСР!J418</f>
        <v>7693.5003399999996</v>
      </c>
      <c r="H1449" s="93">
        <f t="shared" si="664"/>
        <v>62.502541534312009</v>
      </c>
      <c r="I1449" s="93">
        <f t="shared" si="665"/>
        <v>99.971417025091938</v>
      </c>
    </row>
    <row r="1450" spans="1:9" ht="31.5">
      <c r="A1450" s="92" t="s">
        <v>76</v>
      </c>
      <c r="B1450" s="36" t="s">
        <v>255</v>
      </c>
      <c r="C1450" s="36" t="s">
        <v>0</v>
      </c>
      <c r="D1450" s="93">
        <v>16269.7</v>
      </c>
      <c r="E1450" s="93">
        <f>E1451</f>
        <v>16269.7</v>
      </c>
      <c r="F1450" s="93">
        <f t="shared" ref="F1450:G1451" si="691">F1451</f>
        <v>16269.7</v>
      </c>
      <c r="G1450" s="93">
        <f t="shared" si="691"/>
        <v>15899.630429999999</v>
      </c>
      <c r="H1450" s="93">
        <f t="shared" si="664"/>
        <v>97.725406307430362</v>
      </c>
      <c r="I1450" s="93">
        <f t="shared" si="665"/>
        <v>97.725406307430362</v>
      </c>
    </row>
    <row r="1451" spans="1:9" ht="31.5">
      <c r="A1451" s="92" t="s">
        <v>82</v>
      </c>
      <c r="B1451" s="36" t="s">
        <v>255</v>
      </c>
      <c r="C1451" s="36" t="s">
        <v>83</v>
      </c>
      <c r="D1451" s="93">
        <v>16269.7</v>
      </c>
      <c r="E1451" s="93">
        <f>E1452</f>
        <v>16269.7</v>
      </c>
      <c r="F1451" s="93">
        <f t="shared" si="691"/>
        <v>16269.7</v>
      </c>
      <c r="G1451" s="93">
        <f t="shared" si="691"/>
        <v>15899.630429999999</v>
      </c>
      <c r="H1451" s="93">
        <f t="shared" si="664"/>
        <v>97.725406307430362</v>
      </c>
      <c r="I1451" s="93">
        <f t="shared" si="665"/>
        <v>97.725406307430362</v>
      </c>
    </row>
    <row r="1452" spans="1:9" ht="15.75">
      <c r="A1452" s="92" t="s">
        <v>84</v>
      </c>
      <c r="B1452" s="36" t="s">
        <v>255</v>
      </c>
      <c r="C1452" s="36" t="s">
        <v>85</v>
      </c>
      <c r="D1452" s="93">
        <v>16269.7</v>
      </c>
      <c r="E1452" s="93">
        <f>КВСР!H421</f>
        <v>16269.7</v>
      </c>
      <c r="F1452" s="93">
        <f>КВСР!I421</f>
        <v>16269.7</v>
      </c>
      <c r="G1452" s="93">
        <f>КВСР!J421</f>
        <v>15899.630429999999</v>
      </c>
      <c r="H1452" s="93">
        <f t="shared" si="664"/>
        <v>97.725406307430362</v>
      </c>
      <c r="I1452" s="93">
        <f t="shared" si="665"/>
        <v>97.725406307430362</v>
      </c>
    </row>
    <row r="1453" spans="1:9" ht="15.75">
      <c r="A1453" s="85" t="s">
        <v>0</v>
      </c>
      <c r="B1453" s="87" t="s">
        <v>0</v>
      </c>
      <c r="C1453" s="88" t="s">
        <v>0</v>
      </c>
      <c r="D1453" s="86" t="s">
        <v>0</v>
      </c>
      <c r="E1453" s="86"/>
      <c r="F1453" s="86"/>
      <c r="G1453" s="86"/>
      <c r="H1453" s="86"/>
      <c r="I1453" s="86"/>
    </row>
    <row r="1454" spans="1:9" ht="15.75">
      <c r="A1454" s="85" t="s">
        <v>256</v>
      </c>
      <c r="B1454" s="88" t="s">
        <v>257</v>
      </c>
      <c r="C1454" s="88" t="s">
        <v>0</v>
      </c>
      <c r="D1454" s="86">
        <v>251445.3</v>
      </c>
      <c r="E1454" s="86">
        <f>E1455+E1458+E1461</f>
        <v>243265.5</v>
      </c>
      <c r="F1454" s="86">
        <f t="shared" ref="F1454:G1454" si="692">F1455+F1458+F1461</f>
        <v>239284.72461</v>
      </c>
      <c r="G1454" s="86">
        <f t="shared" si="692"/>
        <v>239231.72469999999</v>
      </c>
      <c r="H1454" s="86">
        <f t="shared" si="664"/>
        <v>95.142651184969452</v>
      </c>
      <c r="I1454" s="86">
        <f t="shared" si="665"/>
        <v>98.341821877742632</v>
      </c>
    </row>
    <row r="1455" spans="1:9" ht="31.5">
      <c r="A1455" s="92" t="s">
        <v>247</v>
      </c>
      <c r="B1455" s="36" t="s">
        <v>258</v>
      </c>
      <c r="C1455" s="36" t="s">
        <v>0</v>
      </c>
      <c r="D1455" s="93">
        <v>73075.8</v>
      </c>
      <c r="E1455" s="93">
        <f>E1456</f>
        <v>70515.3</v>
      </c>
      <c r="F1455" s="93">
        <f t="shared" ref="F1455:G1456" si="693">F1456</f>
        <v>70513.724610000005</v>
      </c>
      <c r="G1455" s="93">
        <f t="shared" si="693"/>
        <v>70513.724610000005</v>
      </c>
      <c r="H1455" s="93">
        <f t="shared" si="664"/>
        <v>96.493948215414676</v>
      </c>
      <c r="I1455" s="93">
        <f t="shared" si="665"/>
        <v>99.997765889104912</v>
      </c>
    </row>
    <row r="1456" spans="1:9" ht="31.5">
      <c r="A1456" s="92" t="s">
        <v>82</v>
      </c>
      <c r="B1456" s="36" t="s">
        <v>258</v>
      </c>
      <c r="C1456" s="36" t="s">
        <v>83</v>
      </c>
      <c r="D1456" s="93">
        <v>73075.8</v>
      </c>
      <c r="E1456" s="93">
        <f>E1457</f>
        <v>70515.3</v>
      </c>
      <c r="F1456" s="93">
        <f t="shared" si="693"/>
        <v>70513.724610000005</v>
      </c>
      <c r="G1456" s="93">
        <f t="shared" si="693"/>
        <v>70513.724610000005</v>
      </c>
      <c r="H1456" s="93">
        <f t="shared" si="664"/>
        <v>96.493948215414676</v>
      </c>
      <c r="I1456" s="93">
        <f t="shared" si="665"/>
        <v>99.997765889104912</v>
      </c>
    </row>
    <row r="1457" spans="1:9" ht="15.75">
      <c r="A1457" s="92" t="s">
        <v>84</v>
      </c>
      <c r="B1457" s="36" t="s">
        <v>258</v>
      </c>
      <c r="C1457" s="36" t="s">
        <v>85</v>
      </c>
      <c r="D1457" s="93">
        <v>73075.8</v>
      </c>
      <c r="E1457" s="93">
        <f>КВСР!H425</f>
        <v>70515.3</v>
      </c>
      <c r="F1457" s="93">
        <f>КВСР!I425</f>
        <v>70513.724610000005</v>
      </c>
      <c r="G1457" s="93">
        <f>КВСР!J425</f>
        <v>70513.724610000005</v>
      </c>
      <c r="H1457" s="93">
        <f t="shared" si="664"/>
        <v>96.493948215414676</v>
      </c>
      <c r="I1457" s="93">
        <f t="shared" si="665"/>
        <v>99.997765889104912</v>
      </c>
    </row>
    <row r="1458" spans="1:9" ht="31.5">
      <c r="A1458" s="92" t="s">
        <v>259</v>
      </c>
      <c r="B1458" s="36" t="s">
        <v>260</v>
      </c>
      <c r="C1458" s="36" t="s">
        <v>0</v>
      </c>
      <c r="D1458" s="93">
        <v>9598.5</v>
      </c>
      <c r="E1458" s="93">
        <f>E1459</f>
        <v>3979.2</v>
      </c>
      <c r="F1458" s="93">
        <f t="shared" ref="F1458:G1459" si="694">F1459</f>
        <v>0</v>
      </c>
      <c r="G1458" s="93">
        <f t="shared" si="694"/>
        <v>0</v>
      </c>
      <c r="H1458" s="93">
        <f t="shared" si="664"/>
        <v>0</v>
      </c>
      <c r="I1458" s="93">
        <f t="shared" si="665"/>
        <v>0</v>
      </c>
    </row>
    <row r="1459" spans="1:9" ht="31.5">
      <c r="A1459" s="92" t="s">
        <v>64</v>
      </c>
      <c r="B1459" s="36" t="s">
        <v>260</v>
      </c>
      <c r="C1459" s="36" t="s">
        <v>65</v>
      </c>
      <c r="D1459" s="93">
        <v>9598.5</v>
      </c>
      <c r="E1459" s="93">
        <f>E1460</f>
        <v>3979.2</v>
      </c>
      <c r="F1459" s="93">
        <f t="shared" si="694"/>
        <v>0</v>
      </c>
      <c r="G1459" s="93">
        <f t="shared" si="694"/>
        <v>0</v>
      </c>
      <c r="H1459" s="93">
        <f t="shared" si="664"/>
        <v>0</v>
      </c>
      <c r="I1459" s="93">
        <f t="shared" si="665"/>
        <v>0</v>
      </c>
    </row>
    <row r="1460" spans="1:9" ht="31.5">
      <c r="A1460" s="92" t="s">
        <v>66</v>
      </c>
      <c r="B1460" s="36" t="s">
        <v>260</v>
      </c>
      <c r="C1460" s="36" t="s">
        <v>67</v>
      </c>
      <c r="D1460" s="93">
        <v>9598.5</v>
      </c>
      <c r="E1460" s="93">
        <f>КВСР!H428</f>
        <v>3979.2</v>
      </c>
      <c r="F1460" s="93">
        <f>КВСР!I428</f>
        <v>0</v>
      </c>
      <c r="G1460" s="93">
        <f>КВСР!J428</f>
        <v>0</v>
      </c>
      <c r="H1460" s="93">
        <f t="shared" ref="H1460:H1521" si="695">G1460/D1460*100</f>
        <v>0</v>
      </c>
      <c r="I1460" s="93">
        <f t="shared" ref="I1460:I1523" si="696">G1460/E1460*100</f>
        <v>0</v>
      </c>
    </row>
    <row r="1461" spans="1:9" ht="31.5">
      <c r="A1461" s="92" t="s">
        <v>76</v>
      </c>
      <c r="B1461" s="36" t="s">
        <v>261</v>
      </c>
      <c r="C1461" s="36" t="s">
        <v>0</v>
      </c>
      <c r="D1461" s="93">
        <v>168771</v>
      </c>
      <c r="E1461" s="93">
        <f>E1462</f>
        <v>168771</v>
      </c>
      <c r="F1461" s="93">
        <f t="shared" ref="F1461:G1462" si="697">F1462</f>
        <v>168771</v>
      </c>
      <c r="G1461" s="93">
        <f t="shared" si="697"/>
        <v>168718.00008999999</v>
      </c>
      <c r="H1461" s="93">
        <f t="shared" si="695"/>
        <v>99.968596553910317</v>
      </c>
      <c r="I1461" s="93">
        <f t="shared" si="696"/>
        <v>99.968596553910317</v>
      </c>
    </row>
    <row r="1462" spans="1:9" ht="31.5">
      <c r="A1462" s="92" t="s">
        <v>82</v>
      </c>
      <c r="B1462" s="36" t="s">
        <v>261</v>
      </c>
      <c r="C1462" s="36" t="s">
        <v>83</v>
      </c>
      <c r="D1462" s="93">
        <v>168771</v>
      </c>
      <c r="E1462" s="93">
        <f>E1463</f>
        <v>168771</v>
      </c>
      <c r="F1462" s="93">
        <f t="shared" si="697"/>
        <v>168771</v>
      </c>
      <c r="G1462" s="93">
        <f t="shared" si="697"/>
        <v>168718.00008999999</v>
      </c>
      <c r="H1462" s="93">
        <f t="shared" si="695"/>
        <v>99.968596553910317</v>
      </c>
      <c r="I1462" s="93">
        <f t="shared" si="696"/>
        <v>99.968596553910317</v>
      </c>
    </row>
    <row r="1463" spans="1:9" ht="15.75">
      <c r="A1463" s="92" t="s">
        <v>84</v>
      </c>
      <c r="B1463" s="36" t="s">
        <v>261</v>
      </c>
      <c r="C1463" s="36" t="s">
        <v>85</v>
      </c>
      <c r="D1463" s="93">
        <v>168771</v>
      </c>
      <c r="E1463" s="93">
        <f>КВСР!H431</f>
        <v>168771</v>
      </c>
      <c r="F1463" s="93">
        <f>КВСР!I431</f>
        <v>168771</v>
      </c>
      <c r="G1463" s="93">
        <f>КВСР!J431</f>
        <v>168718.00008999999</v>
      </c>
      <c r="H1463" s="93">
        <f t="shared" si="695"/>
        <v>99.968596553910317</v>
      </c>
      <c r="I1463" s="93">
        <f t="shared" si="696"/>
        <v>99.968596553910317</v>
      </c>
    </row>
    <row r="1464" spans="1:9" ht="15.75">
      <c r="A1464" s="85" t="s">
        <v>0</v>
      </c>
      <c r="B1464" s="87" t="s">
        <v>0</v>
      </c>
      <c r="C1464" s="88" t="s">
        <v>0</v>
      </c>
      <c r="D1464" s="86" t="s">
        <v>0</v>
      </c>
      <c r="E1464" s="86"/>
      <c r="F1464" s="86"/>
      <c r="G1464" s="86"/>
      <c r="H1464" s="86"/>
      <c r="I1464" s="86"/>
    </row>
    <row r="1465" spans="1:9" ht="47.25">
      <c r="A1465" s="85" t="s">
        <v>237</v>
      </c>
      <c r="B1465" s="88" t="s">
        <v>238</v>
      </c>
      <c r="C1465" s="88" t="s">
        <v>0</v>
      </c>
      <c r="D1465" s="86">
        <v>562669.69999999995</v>
      </c>
      <c r="E1465" s="86">
        <f>E1466+E1475+E1485+E1493</f>
        <v>559172.58617000002</v>
      </c>
      <c r="F1465" s="86">
        <f t="shared" ref="F1465:G1465" si="698">F1466+F1475+F1485+F1493</f>
        <v>559138.85356000008</v>
      </c>
      <c r="G1465" s="86">
        <f t="shared" si="698"/>
        <v>556720.4609200001</v>
      </c>
      <c r="H1465" s="86">
        <f t="shared" si="695"/>
        <v>98.942676479646963</v>
      </c>
      <c r="I1465" s="86">
        <f t="shared" si="696"/>
        <v>99.561472555942785</v>
      </c>
    </row>
    <row r="1466" spans="1:9" ht="31.5">
      <c r="A1466" s="92" t="s">
        <v>247</v>
      </c>
      <c r="B1466" s="36" t="s">
        <v>262</v>
      </c>
      <c r="C1466" s="36" t="s">
        <v>0</v>
      </c>
      <c r="D1466" s="93">
        <v>394612.9</v>
      </c>
      <c r="E1466" s="93">
        <f>E1467+E1470+E1472</f>
        <v>391115.80000000005</v>
      </c>
      <c r="F1466" s="93">
        <f t="shared" ref="F1466:G1466" si="699">F1467+F1470+F1472</f>
        <v>391115.80000000005</v>
      </c>
      <c r="G1466" s="93">
        <f t="shared" si="699"/>
        <v>389270.58416000003</v>
      </c>
      <c r="H1466" s="93">
        <f t="shared" si="695"/>
        <v>98.646188241692045</v>
      </c>
      <c r="I1466" s="93">
        <f t="shared" si="696"/>
        <v>99.52821751511955</v>
      </c>
    </row>
    <row r="1467" spans="1:9" ht="63">
      <c r="A1467" s="92" t="s">
        <v>60</v>
      </c>
      <c r="B1467" s="36" t="s">
        <v>262</v>
      </c>
      <c r="C1467" s="36" t="s">
        <v>61</v>
      </c>
      <c r="D1467" s="93">
        <v>349797.5</v>
      </c>
      <c r="E1467" s="93">
        <f>E1468+E1469</f>
        <v>349755.02020000003</v>
      </c>
      <c r="F1467" s="93">
        <f t="shared" ref="F1467:G1467" si="700">F1468+F1469</f>
        <v>349755.02020000003</v>
      </c>
      <c r="G1467" s="93">
        <f t="shared" si="700"/>
        <v>348651.86064000003</v>
      </c>
      <c r="H1467" s="93">
        <f t="shared" si="695"/>
        <v>99.672484977737128</v>
      </c>
      <c r="I1467" s="93">
        <f t="shared" si="696"/>
        <v>99.684590786039564</v>
      </c>
    </row>
    <row r="1468" spans="1:9" ht="15.75">
      <c r="A1468" s="92" t="s">
        <v>78</v>
      </c>
      <c r="B1468" s="36" t="s">
        <v>262</v>
      </c>
      <c r="C1468" s="36" t="s">
        <v>79</v>
      </c>
      <c r="D1468" s="93">
        <v>123822.3</v>
      </c>
      <c r="E1468" s="93">
        <f>КВСР!H435</f>
        <v>123822.3</v>
      </c>
      <c r="F1468" s="93">
        <f>КВСР!I435</f>
        <v>123822.3</v>
      </c>
      <c r="G1468" s="93">
        <f>КВСР!J435</f>
        <v>123303.45113</v>
      </c>
      <c r="H1468" s="93">
        <f t="shared" si="695"/>
        <v>99.580972999209351</v>
      </c>
      <c r="I1468" s="93">
        <f t="shared" si="696"/>
        <v>99.580972999209351</v>
      </c>
    </row>
    <row r="1469" spans="1:9" ht="31.5">
      <c r="A1469" s="92" t="s">
        <v>62</v>
      </c>
      <c r="B1469" s="36" t="s">
        <v>262</v>
      </c>
      <c r="C1469" s="36" t="s">
        <v>63</v>
      </c>
      <c r="D1469" s="93">
        <v>225975.2</v>
      </c>
      <c r="E1469" s="93">
        <f>КВСР!H436</f>
        <v>225932.72020000001</v>
      </c>
      <c r="F1469" s="93">
        <f>КВСР!I436</f>
        <v>225932.72020000001</v>
      </c>
      <c r="G1469" s="93">
        <f>КВСР!J436</f>
        <v>225348.40951000003</v>
      </c>
      <c r="H1469" s="93">
        <f t="shared" si="695"/>
        <v>99.722628638009837</v>
      </c>
      <c r="I1469" s="93">
        <f t="shared" si="696"/>
        <v>99.741378455726675</v>
      </c>
    </row>
    <row r="1470" spans="1:9" ht="31.5">
      <c r="A1470" s="92" t="s">
        <v>64</v>
      </c>
      <c r="B1470" s="36" t="s">
        <v>262</v>
      </c>
      <c r="C1470" s="36" t="s">
        <v>65</v>
      </c>
      <c r="D1470" s="93">
        <v>44040.800000000003</v>
      </c>
      <c r="E1470" s="93">
        <f>E1471</f>
        <v>40543.699999999997</v>
      </c>
      <c r="F1470" s="93">
        <f t="shared" ref="F1470:G1470" si="701">F1471</f>
        <v>40543.699999999997</v>
      </c>
      <c r="G1470" s="93">
        <f t="shared" si="701"/>
        <v>39822.002520000002</v>
      </c>
      <c r="H1470" s="93">
        <f t="shared" si="695"/>
        <v>90.420706526675261</v>
      </c>
      <c r="I1470" s="93">
        <f t="shared" si="696"/>
        <v>98.219951607771378</v>
      </c>
    </row>
    <row r="1471" spans="1:9" ht="31.5">
      <c r="A1471" s="92" t="s">
        <v>66</v>
      </c>
      <c r="B1471" s="36" t="s">
        <v>262</v>
      </c>
      <c r="C1471" s="36" t="s">
        <v>67</v>
      </c>
      <c r="D1471" s="93">
        <v>44040.800000000003</v>
      </c>
      <c r="E1471" s="93">
        <f>КВСР!H438</f>
        <v>40543.699999999997</v>
      </c>
      <c r="F1471" s="93">
        <f>КВСР!I438</f>
        <v>40543.699999999997</v>
      </c>
      <c r="G1471" s="93">
        <f>КВСР!J438</f>
        <v>39822.002520000002</v>
      </c>
      <c r="H1471" s="93">
        <f t="shared" si="695"/>
        <v>90.420706526675261</v>
      </c>
      <c r="I1471" s="93">
        <f t="shared" si="696"/>
        <v>98.219951607771378</v>
      </c>
    </row>
    <row r="1472" spans="1:9" ht="15.75">
      <c r="A1472" s="92" t="s">
        <v>72</v>
      </c>
      <c r="B1472" s="36" t="s">
        <v>262</v>
      </c>
      <c r="C1472" s="36" t="s">
        <v>73</v>
      </c>
      <c r="D1472" s="93">
        <v>774.6</v>
      </c>
      <c r="E1472" s="93">
        <f>E1473+E1474</f>
        <v>817.07979999999998</v>
      </c>
      <c r="F1472" s="93">
        <f t="shared" ref="F1472:G1472" si="702">F1473+F1474</f>
        <v>817.07979999999998</v>
      </c>
      <c r="G1472" s="93">
        <f t="shared" si="702"/>
        <v>796.721</v>
      </c>
      <c r="H1472" s="93">
        <f t="shared" si="695"/>
        <v>102.85579654014975</v>
      </c>
      <c r="I1472" s="93">
        <f t="shared" si="696"/>
        <v>97.508346186015132</v>
      </c>
    </row>
    <row r="1473" spans="1:9" ht="15.75">
      <c r="A1473" s="92" t="s">
        <v>86</v>
      </c>
      <c r="B1473" s="36" t="s">
        <v>262</v>
      </c>
      <c r="C1473" s="36" t="s">
        <v>87</v>
      </c>
      <c r="D1473" s="93">
        <v>180</v>
      </c>
      <c r="E1473" s="93">
        <f>КВСР!H440</f>
        <v>225.50479999999999</v>
      </c>
      <c r="F1473" s="93">
        <f>КВСР!I440</f>
        <v>225.50479999999999</v>
      </c>
      <c r="G1473" s="93">
        <f>КВСР!J440</f>
        <v>224.51742999999999</v>
      </c>
      <c r="H1473" s="93">
        <f t="shared" si="695"/>
        <v>124.73190555555556</v>
      </c>
      <c r="I1473" s="93">
        <f t="shared" si="696"/>
        <v>99.562151226936194</v>
      </c>
    </row>
    <row r="1474" spans="1:9" ht="15.75">
      <c r="A1474" s="92" t="s">
        <v>74</v>
      </c>
      <c r="B1474" s="36" t="s">
        <v>262</v>
      </c>
      <c r="C1474" s="36" t="s">
        <v>75</v>
      </c>
      <c r="D1474" s="93">
        <v>594.6</v>
      </c>
      <c r="E1474" s="93">
        <f>КВСР!H441</f>
        <v>591.57500000000005</v>
      </c>
      <c r="F1474" s="93">
        <f>КВСР!I441</f>
        <v>591.57500000000005</v>
      </c>
      <c r="G1474" s="93">
        <f>КВСР!J441</f>
        <v>572.20357000000001</v>
      </c>
      <c r="H1474" s="93">
        <f t="shared" si="695"/>
        <v>96.233361923982514</v>
      </c>
      <c r="I1474" s="93">
        <f t="shared" si="696"/>
        <v>96.725448168026034</v>
      </c>
    </row>
    <row r="1475" spans="1:9" ht="31.5">
      <c r="A1475" s="92" t="s">
        <v>58</v>
      </c>
      <c r="B1475" s="36" t="s">
        <v>239</v>
      </c>
      <c r="C1475" s="36" t="s">
        <v>0</v>
      </c>
      <c r="D1475" s="93">
        <v>57434.5</v>
      </c>
      <c r="E1475" s="93">
        <f>E1476+E1478+E1480+E1482</f>
        <v>57359.463700000008</v>
      </c>
      <c r="F1475" s="93">
        <f t="shared" ref="F1475:G1475" si="703">F1476+F1478+F1480+F1482</f>
        <v>57325.731090000001</v>
      </c>
      <c r="G1475" s="93">
        <f t="shared" si="703"/>
        <v>56902.168369999999</v>
      </c>
      <c r="H1475" s="93">
        <f t="shared" si="695"/>
        <v>99.073150057892036</v>
      </c>
      <c r="I1475" s="93">
        <f t="shared" si="696"/>
        <v>99.202755220321194</v>
      </c>
    </row>
    <row r="1476" spans="1:9" ht="63">
      <c r="A1476" s="92" t="s">
        <v>60</v>
      </c>
      <c r="B1476" s="36" t="s">
        <v>239</v>
      </c>
      <c r="C1476" s="36" t="s">
        <v>61</v>
      </c>
      <c r="D1476" s="93">
        <v>49460</v>
      </c>
      <c r="E1476" s="93">
        <f>E1477</f>
        <v>49085.053770000006</v>
      </c>
      <c r="F1476" s="93">
        <f t="shared" ref="F1476:G1476" si="704">F1477</f>
        <v>49051.32116</v>
      </c>
      <c r="G1476" s="93">
        <f t="shared" si="704"/>
        <v>48735.403409999999</v>
      </c>
      <c r="H1476" s="93">
        <f t="shared" si="695"/>
        <v>98.534984654266069</v>
      </c>
      <c r="I1476" s="93">
        <f t="shared" si="696"/>
        <v>99.287664302786794</v>
      </c>
    </row>
    <row r="1477" spans="1:9" ht="31.5">
      <c r="A1477" s="92" t="s">
        <v>62</v>
      </c>
      <c r="B1477" s="36" t="s">
        <v>239</v>
      </c>
      <c r="C1477" s="36" t="s">
        <v>63</v>
      </c>
      <c r="D1477" s="93">
        <v>49460</v>
      </c>
      <c r="E1477" s="93">
        <f>КВСР!H384</f>
        <v>49085.053770000006</v>
      </c>
      <c r="F1477" s="93">
        <f>КВСР!I384</f>
        <v>49051.32116</v>
      </c>
      <c r="G1477" s="93">
        <f>КВСР!J384</f>
        <v>48735.403409999999</v>
      </c>
      <c r="H1477" s="93">
        <f t="shared" si="695"/>
        <v>98.534984654266069</v>
      </c>
      <c r="I1477" s="93">
        <f t="shared" si="696"/>
        <v>99.287664302786794</v>
      </c>
    </row>
    <row r="1478" spans="1:9" ht="31.5">
      <c r="A1478" s="92" t="s">
        <v>64</v>
      </c>
      <c r="B1478" s="36" t="s">
        <v>239</v>
      </c>
      <c r="C1478" s="36" t="s">
        <v>65</v>
      </c>
      <c r="D1478" s="93">
        <v>6178</v>
      </c>
      <c r="E1478" s="93">
        <f>E1479</f>
        <v>6178</v>
      </c>
      <c r="F1478" s="93">
        <f t="shared" ref="F1478:G1478" si="705">F1479</f>
        <v>6178</v>
      </c>
      <c r="G1478" s="93">
        <f t="shared" si="705"/>
        <v>6081.7737500000003</v>
      </c>
      <c r="H1478" s="93">
        <f t="shared" si="695"/>
        <v>98.442436872774365</v>
      </c>
      <c r="I1478" s="93">
        <f t="shared" si="696"/>
        <v>98.442436872774365</v>
      </c>
    </row>
    <row r="1479" spans="1:9" ht="31.5">
      <c r="A1479" s="92" t="s">
        <v>66</v>
      </c>
      <c r="B1479" s="36" t="s">
        <v>239</v>
      </c>
      <c r="C1479" s="36" t="s">
        <v>67</v>
      </c>
      <c r="D1479" s="93">
        <v>6178</v>
      </c>
      <c r="E1479" s="93">
        <f>КВСР!H386</f>
        <v>6178</v>
      </c>
      <c r="F1479" s="93">
        <f>КВСР!I386</f>
        <v>6178</v>
      </c>
      <c r="G1479" s="93">
        <f>КВСР!J386</f>
        <v>6081.7737500000003</v>
      </c>
      <c r="H1479" s="93">
        <f t="shared" si="695"/>
        <v>98.442436872774365</v>
      </c>
      <c r="I1479" s="93">
        <f t="shared" si="696"/>
        <v>98.442436872774365</v>
      </c>
    </row>
    <row r="1480" spans="1:9" ht="15.75">
      <c r="A1480" s="92" t="s">
        <v>68</v>
      </c>
      <c r="B1480" s="36" t="s">
        <v>239</v>
      </c>
      <c r="C1480" s="36" t="s">
        <v>69</v>
      </c>
      <c r="D1480" s="93">
        <v>60</v>
      </c>
      <c r="E1480" s="93">
        <f>E1481</f>
        <v>60</v>
      </c>
      <c r="F1480" s="93">
        <f t="shared" ref="F1480:G1480" si="706">F1481</f>
        <v>60</v>
      </c>
      <c r="G1480" s="93">
        <f t="shared" si="706"/>
        <v>60</v>
      </c>
      <c r="H1480" s="93">
        <f t="shared" si="695"/>
        <v>100</v>
      </c>
      <c r="I1480" s="93">
        <f t="shared" si="696"/>
        <v>100</v>
      </c>
    </row>
    <row r="1481" spans="1:9" ht="15.75">
      <c r="A1481" s="92" t="s">
        <v>70</v>
      </c>
      <c r="B1481" s="36" t="s">
        <v>239</v>
      </c>
      <c r="C1481" s="36" t="s">
        <v>71</v>
      </c>
      <c r="D1481" s="93">
        <v>60</v>
      </c>
      <c r="E1481" s="93">
        <f>КВСР!H388</f>
        <v>60</v>
      </c>
      <c r="F1481" s="93">
        <f>КВСР!I388</f>
        <v>60</v>
      </c>
      <c r="G1481" s="93">
        <f>КВСР!J388</f>
        <v>60</v>
      </c>
      <c r="H1481" s="93">
        <f t="shared" si="695"/>
        <v>100</v>
      </c>
      <c r="I1481" s="93">
        <f t="shared" si="696"/>
        <v>100</v>
      </c>
    </row>
    <row r="1482" spans="1:9" ht="15.75">
      <c r="A1482" s="92" t="s">
        <v>72</v>
      </c>
      <c r="B1482" s="36" t="s">
        <v>239</v>
      </c>
      <c r="C1482" s="36" t="s">
        <v>73</v>
      </c>
      <c r="D1482" s="93">
        <v>1736.5</v>
      </c>
      <c r="E1482" s="93">
        <f>E1483+E1484</f>
        <v>2036.4099299999998</v>
      </c>
      <c r="F1482" s="93">
        <f t="shared" ref="F1482:G1482" si="707">F1483+F1484</f>
        <v>2036.4099299999998</v>
      </c>
      <c r="G1482" s="93">
        <f t="shared" si="707"/>
        <v>2024.9912100000001</v>
      </c>
      <c r="H1482" s="93">
        <f t="shared" si="695"/>
        <v>116.61337230060467</v>
      </c>
      <c r="I1482" s="93">
        <f t="shared" si="696"/>
        <v>99.439272033013523</v>
      </c>
    </row>
    <row r="1483" spans="1:9" ht="15.75">
      <c r="A1483" s="92" t="s">
        <v>86</v>
      </c>
      <c r="B1483" s="36" t="s">
        <v>239</v>
      </c>
      <c r="C1483" s="36" t="s">
        <v>87</v>
      </c>
      <c r="D1483" s="93">
        <v>120</v>
      </c>
      <c r="E1483" s="93">
        <f>КВСР!H390</f>
        <v>501.11147</v>
      </c>
      <c r="F1483" s="93">
        <f>КВСР!I390</f>
        <v>501.11147</v>
      </c>
      <c r="G1483" s="93">
        <f>КВСР!J390</f>
        <v>501.11147</v>
      </c>
      <c r="H1483" s="93">
        <f t="shared" si="695"/>
        <v>417.59289166666667</v>
      </c>
      <c r="I1483" s="93">
        <f t="shared" si="696"/>
        <v>100</v>
      </c>
    </row>
    <row r="1484" spans="1:9" ht="15.75">
      <c r="A1484" s="92" t="s">
        <v>74</v>
      </c>
      <c r="B1484" s="36" t="s">
        <v>239</v>
      </c>
      <c r="C1484" s="36" t="s">
        <v>75</v>
      </c>
      <c r="D1484" s="93">
        <v>1616.5</v>
      </c>
      <c r="E1484" s="93">
        <f>КВСР!H391</f>
        <v>1535.2984599999997</v>
      </c>
      <c r="F1484" s="93">
        <f>КВСР!I391</f>
        <v>1535.2984599999997</v>
      </c>
      <c r="G1484" s="93">
        <f>КВСР!J391</f>
        <v>1523.8797400000001</v>
      </c>
      <c r="H1484" s="93">
        <f t="shared" si="695"/>
        <v>94.270321064027229</v>
      </c>
      <c r="I1484" s="93">
        <f t="shared" si="696"/>
        <v>99.25625405759871</v>
      </c>
    </row>
    <row r="1485" spans="1:9" ht="31.5">
      <c r="A1485" s="92" t="s">
        <v>76</v>
      </c>
      <c r="B1485" s="36" t="s">
        <v>263</v>
      </c>
      <c r="C1485" s="36" t="s">
        <v>0</v>
      </c>
      <c r="D1485" s="93">
        <v>39194.5</v>
      </c>
      <c r="E1485" s="93">
        <f>E1486+E1488+E1490</f>
        <v>39269.534470000006</v>
      </c>
      <c r="F1485" s="93">
        <f t="shared" ref="F1485:G1485" si="708">F1486+F1488+F1490</f>
        <v>39269.534470000006</v>
      </c>
      <c r="G1485" s="93">
        <f t="shared" si="708"/>
        <v>39148.537000000004</v>
      </c>
      <c r="H1485" s="93">
        <f t="shared" si="695"/>
        <v>99.882730995420289</v>
      </c>
      <c r="I1485" s="93">
        <f t="shared" si="696"/>
        <v>99.691879540633622</v>
      </c>
    </row>
    <row r="1486" spans="1:9" ht="63">
      <c r="A1486" s="92" t="s">
        <v>60</v>
      </c>
      <c r="B1486" s="36" t="s">
        <v>263</v>
      </c>
      <c r="C1486" s="36" t="s">
        <v>61</v>
      </c>
      <c r="D1486" s="93">
        <v>34746.199999999997</v>
      </c>
      <c r="E1486" s="93">
        <f>E1487</f>
        <v>34746.234470000003</v>
      </c>
      <c r="F1486" s="93">
        <f t="shared" ref="F1486:G1486" si="709">F1487</f>
        <v>34746.234470000003</v>
      </c>
      <c r="G1486" s="93">
        <f t="shared" si="709"/>
        <v>34741.624609999999</v>
      </c>
      <c r="H1486" s="93">
        <f t="shared" si="695"/>
        <v>99.986831970114721</v>
      </c>
      <c r="I1486" s="93">
        <f t="shared" si="696"/>
        <v>99.986732778183523</v>
      </c>
    </row>
    <row r="1487" spans="1:9" ht="15.75">
      <c r="A1487" s="92" t="s">
        <v>78</v>
      </c>
      <c r="B1487" s="36" t="s">
        <v>263</v>
      </c>
      <c r="C1487" s="36" t="s">
        <v>79</v>
      </c>
      <c r="D1487" s="93">
        <v>34746.199999999997</v>
      </c>
      <c r="E1487" s="93">
        <f>КВСР!H444</f>
        <v>34746.234470000003</v>
      </c>
      <c r="F1487" s="93">
        <f>КВСР!I444</f>
        <v>34746.234470000003</v>
      </c>
      <c r="G1487" s="93">
        <f>КВСР!J444</f>
        <v>34741.624609999999</v>
      </c>
      <c r="H1487" s="93">
        <f t="shared" si="695"/>
        <v>99.986831970114721</v>
      </c>
      <c r="I1487" s="93">
        <f t="shared" si="696"/>
        <v>99.986732778183523</v>
      </c>
    </row>
    <row r="1488" spans="1:9" ht="31.5">
      <c r="A1488" s="92" t="s">
        <v>64</v>
      </c>
      <c r="B1488" s="36" t="s">
        <v>263</v>
      </c>
      <c r="C1488" s="36" t="s">
        <v>65</v>
      </c>
      <c r="D1488" s="93">
        <v>3221.3</v>
      </c>
      <c r="E1488" s="93">
        <f>E1489</f>
        <v>3221.3</v>
      </c>
      <c r="F1488" s="93">
        <f t="shared" ref="F1488:G1488" si="710">F1489</f>
        <v>3221.3</v>
      </c>
      <c r="G1488" s="93">
        <f t="shared" si="710"/>
        <v>3221.04817</v>
      </c>
      <c r="H1488" s="93">
        <f t="shared" si="695"/>
        <v>99.992182348741181</v>
      </c>
      <c r="I1488" s="93">
        <f t="shared" si="696"/>
        <v>99.992182348741181</v>
      </c>
    </row>
    <row r="1489" spans="1:9" ht="31.5">
      <c r="A1489" s="92" t="s">
        <v>66</v>
      </c>
      <c r="B1489" s="36" t="s">
        <v>263</v>
      </c>
      <c r="C1489" s="36" t="s">
        <v>67</v>
      </c>
      <c r="D1489" s="93">
        <v>3221.3</v>
      </c>
      <c r="E1489" s="93">
        <f>КВСР!H446</f>
        <v>3221.3</v>
      </c>
      <c r="F1489" s="93">
        <f>КВСР!I446</f>
        <v>3221.3</v>
      </c>
      <c r="G1489" s="93">
        <f>КВСР!J446</f>
        <v>3221.04817</v>
      </c>
      <c r="H1489" s="93">
        <f t="shared" si="695"/>
        <v>99.992182348741181</v>
      </c>
      <c r="I1489" s="93">
        <f t="shared" si="696"/>
        <v>99.992182348741181</v>
      </c>
    </row>
    <row r="1490" spans="1:9" ht="15.75">
      <c r="A1490" s="92" t="s">
        <v>72</v>
      </c>
      <c r="B1490" s="36" t="s">
        <v>263</v>
      </c>
      <c r="C1490" s="36" t="s">
        <v>73</v>
      </c>
      <c r="D1490" s="93">
        <v>1227</v>
      </c>
      <c r="E1490" s="93">
        <f>E1492+E1491</f>
        <v>1302</v>
      </c>
      <c r="F1490" s="93">
        <f t="shared" ref="F1490:G1490" si="711">F1492+F1491</f>
        <v>1302</v>
      </c>
      <c r="G1490" s="93">
        <f t="shared" si="711"/>
        <v>1185.8642199999999</v>
      </c>
      <c r="H1490" s="93">
        <f t="shared" si="695"/>
        <v>96.647450692746531</v>
      </c>
      <c r="I1490" s="93">
        <f t="shared" si="696"/>
        <v>91.08020122887865</v>
      </c>
    </row>
    <row r="1491" spans="1:9" ht="15.75">
      <c r="A1491" s="92" t="s">
        <v>86</v>
      </c>
      <c r="B1491" s="36" t="s">
        <v>263</v>
      </c>
      <c r="C1491" s="36">
        <v>830</v>
      </c>
      <c r="D1491" s="93"/>
      <c r="E1491" s="93">
        <f>КВСР!H448</f>
        <v>75</v>
      </c>
      <c r="F1491" s="93">
        <f>КВСР!I448</f>
        <v>75</v>
      </c>
      <c r="G1491" s="93">
        <f>КВСР!J448</f>
        <v>75</v>
      </c>
      <c r="H1491" s="93">
        <v>0</v>
      </c>
      <c r="I1491" s="93">
        <f t="shared" si="696"/>
        <v>100</v>
      </c>
    </row>
    <row r="1492" spans="1:9" ht="15.75">
      <c r="A1492" s="92" t="s">
        <v>74</v>
      </c>
      <c r="B1492" s="36" t="s">
        <v>263</v>
      </c>
      <c r="C1492" s="36" t="s">
        <v>75</v>
      </c>
      <c r="D1492" s="93">
        <v>1227</v>
      </c>
      <c r="E1492" s="93">
        <f>КВСР!H449</f>
        <v>1227</v>
      </c>
      <c r="F1492" s="93">
        <f>КВСР!I449</f>
        <v>1227</v>
      </c>
      <c r="G1492" s="93">
        <f>КВСР!J449</f>
        <v>1110.8642199999999</v>
      </c>
      <c r="H1492" s="93">
        <f t="shared" si="695"/>
        <v>90.534981255093712</v>
      </c>
      <c r="I1492" s="93">
        <f t="shared" si="696"/>
        <v>90.534981255093712</v>
      </c>
    </row>
    <row r="1493" spans="1:9" ht="31.5">
      <c r="A1493" s="92" t="s">
        <v>250</v>
      </c>
      <c r="B1493" s="36" t="s">
        <v>264</v>
      </c>
      <c r="C1493" s="36" t="s">
        <v>0</v>
      </c>
      <c r="D1493" s="93">
        <v>71427.8</v>
      </c>
      <c r="E1493" s="93">
        <f>E1494+E1496</f>
        <v>71427.788</v>
      </c>
      <c r="F1493" s="93">
        <f t="shared" ref="F1493:G1493" si="712">F1494+F1496</f>
        <v>71427.788</v>
      </c>
      <c r="G1493" s="93">
        <f t="shared" si="712"/>
        <v>71399.171390000003</v>
      </c>
      <c r="H1493" s="93">
        <f t="shared" si="695"/>
        <v>99.959919513130743</v>
      </c>
      <c r="I1493" s="93">
        <f t="shared" si="696"/>
        <v>99.959936306581412</v>
      </c>
    </row>
    <row r="1494" spans="1:9" ht="63">
      <c r="A1494" s="92" t="s">
        <v>60</v>
      </c>
      <c r="B1494" s="36" t="s">
        <v>264</v>
      </c>
      <c r="C1494" s="36" t="s">
        <v>61</v>
      </c>
      <c r="D1494" s="93">
        <v>71047.600000000006</v>
      </c>
      <c r="E1494" s="93">
        <f>E1495</f>
        <v>71047.588000000003</v>
      </c>
      <c r="F1494" s="93">
        <f t="shared" ref="F1494:G1494" si="713">F1495</f>
        <v>71047.588000000003</v>
      </c>
      <c r="G1494" s="93">
        <f t="shared" si="713"/>
        <v>71019.59031</v>
      </c>
      <c r="H1494" s="93">
        <f t="shared" si="695"/>
        <v>99.960576163023092</v>
      </c>
      <c r="I1494" s="93">
        <f t="shared" si="696"/>
        <v>99.960593046452189</v>
      </c>
    </row>
    <row r="1495" spans="1:9" ht="31.5">
      <c r="A1495" s="92" t="s">
        <v>62</v>
      </c>
      <c r="B1495" s="36" t="s">
        <v>264</v>
      </c>
      <c r="C1495" s="36" t="s">
        <v>63</v>
      </c>
      <c r="D1495" s="93">
        <v>71047.600000000006</v>
      </c>
      <c r="E1495" s="93">
        <f>КВСР!H452</f>
        <v>71047.588000000003</v>
      </c>
      <c r="F1495" s="93">
        <f>КВСР!I452</f>
        <v>71047.588000000003</v>
      </c>
      <c r="G1495" s="93">
        <f>КВСР!J452</f>
        <v>71019.59031</v>
      </c>
      <c r="H1495" s="93">
        <f t="shared" si="695"/>
        <v>99.960576163023092</v>
      </c>
      <c r="I1495" s="93">
        <f t="shared" si="696"/>
        <v>99.960593046452189</v>
      </c>
    </row>
    <row r="1496" spans="1:9" ht="31.5">
      <c r="A1496" s="92" t="s">
        <v>64</v>
      </c>
      <c r="B1496" s="36" t="s">
        <v>264</v>
      </c>
      <c r="C1496" s="36" t="s">
        <v>65</v>
      </c>
      <c r="D1496" s="93">
        <v>380.2</v>
      </c>
      <c r="E1496" s="93">
        <f>E1497</f>
        <v>380.2</v>
      </c>
      <c r="F1496" s="93">
        <f t="shared" ref="F1496:G1496" si="714">F1497</f>
        <v>380.2</v>
      </c>
      <c r="G1496" s="93">
        <f t="shared" si="714"/>
        <v>379.58107999999999</v>
      </c>
      <c r="H1496" s="93">
        <f t="shared" si="695"/>
        <v>99.837211993687532</v>
      </c>
      <c r="I1496" s="93">
        <f t="shared" si="696"/>
        <v>99.837211993687532</v>
      </c>
    </row>
    <row r="1497" spans="1:9" ht="31.5">
      <c r="A1497" s="92" t="s">
        <v>66</v>
      </c>
      <c r="B1497" s="36" t="s">
        <v>264</v>
      </c>
      <c r="C1497" s="36" t="s">
        <v>67</v>
      </c>
      <c r="D1497" s="93">
        <v>380.2</v>
      </c>
      <c r="E1497" s="93">
        <f>КВСР!H454</f>
        <v>380.2</v>
      </c>
      <c r="F1497" s="93">
        <f>КВСР!I454</f>
        <v>380.2</v>
      </c>
      <c r="G1497" s="93">
        <f>КВСР!J454</f>
        <v>379.58107999999999</v>
      </c>
      <c r="H1497" s="93">
        <f t="shared" si="695"/>
        <v>99.837211993687532</v>
      </c>
      <c r="I1497" s="93">
        <f t="shared" si="696"/>
        <v>99.837211993687532</v>
      </c>
    </row>
    <row r="1498" spans="1:9" ht="15.75">
      <c r="A1498" s="85" t="s">
        <v>0</v>
      </c>
      <c r="B1498" s="87" t="s">
        <v>0</v>
      </c>
      <c r="C1498" s="88" t="s">
        <v>0</v>
      </c>
      <c r="D1498" s="86" t="s">
        <v>0</v>
      </c>
      <c r="E1498" s="86"/>
      <c r="F1498" s="86"/>
      <c r="G1498" s="86"/>
      <c r="H1498" s="86"/>
      <c r="I1498" s="86"/>
    </row>
    <row r="1499" spans="1:9" ht="47.25">
      <c r="A1499" s="85" t="s">
        <v>176</v>
      </c>
      <c r="B1499" s="88" t="s">
        <v>177</v>
      </c>
      <c r="C1499" s="88" t="s">
        <v>0</v>
      </c>
      <c r="D1499" s="86">
        <v>3479912.7</v>
      </c>
      <c r="E1499" s="86">
        <f>E1500+E1511</f>
        <v>3479912.6723499997</v>
      </c>
      <c r="F1499" s="86">
        <f t="shared" ref="F1499:G1499" si="715">F1500+F1511</f>
        <v>3467680.9076100001</v>
      </c>
      <c r="G1499" s="86">
        <f t="shared" si="715"/>
        <v>3464948.47058</v>
      </c>
      <c r="H1499" s="86">
        <f t="shared" si="695"/>
        <v>99.569982619966297</v>
      </c>
      <c r="I1499" s="86">
        <f t="shared" si="696"/>
        <v>99.569983411109732</v>
      </c>
    </row>
    <row r="1500" spans="1:9" ht="31.5">
      <c r="A1500" s="85" t="s">
        <v>178</v>
      </c>
      <c r="B1500" s="88" t="s">
        <v>179</v>
      </c>
      <c r="C1500" s="88" t="s">
        <v>0</v>
      </c>
      <c r="D1500" s="86">
        <v>122801</v>
      </c>
      <c r="E1500" s="86">
        <f>E1501+E1504+E1507</f>
        <v>122801</v>
      </c>
      <c r="F1500" s="86">
        <f t="shared" ref="F1500:G1500" si="716">F1501+F1504+F1507</f>
        <v>113678.66319000001</v>
      </c>
      <c r="G1500" s="86">
        <f t="shared" si="716"/>
        <v>113411.62803000001</v>
      </c>
      <c r="H1500" s="86">
        <f t="shared" si="695"/>
        <v>92.353993884414635</v>
      </c>
      <c r="I1500" s="86">
        <f t="shared" si="696"/>
        <v>92.353993884414635</v>
      </c>
    </row>
    <row r="1501" spans="1:9" ht="31.5">
      <c r="A1501" s="92" t="s">
        <v>180</v>
      </c>
      <c r="B1501" s="36" t="s">
        <v>181</v>
      </c>
      <c r="C1501" s="36" t="s">
        <v>0</v>
      </c>
      <c r="D1501" s="93">
        <v>900</v>
      </c>
      <c r="E1501" s="93">
        <f>E1502</f>
        <v>900</v>
      </c>
      <c r="F1501" s="93">
        <f t="shared" ref="F1501:G1502" si="717">F1502</f>
        <v>636.50633000000005</v>
      </c>
      <c r="G1501" s="93">
        <f t="shared" si="717"/>
        <v>636.50633000000005</v>
      </c>
      <c r="H1501" s="93">
        <f t="shared" si="695"/>
        <v>70.722925555555562</v>
      </c>
      <c r="I1501" s="93">
        <f t="shared" si="696"/>
        <v>70.722925555555562</v>
      </c>
    </row>
    <row r="1502" spans="1:9" ht="31.5">
      <c r="A1502" s="92" t="s">
        <v>64</v>
      </c>
      <c r="B1502" s="36" t="s">
        <v>181</v>
      </c>
      <c r="C1502" s="36" t="s">
        <v>65</v>
      </c>
      <c r="D1502" s="93">
        <v>900</v>
      </c>
      <c r="E1502" s="93">
        <f>E1503</f>
        <v>900</v>
      </c>
      <c r="F1502" s="93">
        <f t="shared" si="717"/>
        <v>636.50633000000005</v>
      </c>
      <c r="G1502" s="93">
        <f t="shared" si="717"/>
        <v>636.50633000000005</v>
      </c>
      <c r="H1502" s="93">
        <f t="shared" si="695"/>
        <v>70.722925555555562</v>
      </c>
      <c r="I1502" s="93">
        <f t="shared" si="696"/>
        <v>70.722925555555562</v>
      </c>
    </row>
    <row r="1503" spans="1:9" ht="31.5">
      <c r="A1503" s="92" t="s">
        <v>66</v>
      </c>
      <c r="B1503" s="36" t="s">
        <v>181</v>
      </c>
      <c r="C1503" s="36" t="s">
        <v>67</v>
      </c>
      <c r="D1503" s="93">
        <v>900</v>
      </c>
      <c r="E1503" s="93">
        <f>КВСР!H223</f>
        <v>900</v>
      </c>
      <c r="F1503" s="93">
        <f>КВСР!I223</f>
        <v>636.50633000000005</v>
      </c>
      <c r="G1503" s="93">
        <f>КВСР!J223</f>
        <v>636.50633000000005</v>
      </c>
      <c r="H1503" s="93">
        <f t="shared" si="695"/>
        <v>70.722925555555562</v>
      </c>
      <c r="I1503" s="93">
        <f t="shared" si="696"/>
        <v>70.722925555555562</v>
      </c>
    </row>
    <row r="1504" spans="1:9" ht="47.25">
      <c r="A1504" s="92" t="s">
        <v>216</v>
      </c>
      <c r="B1504" s="36" t="s">
        <v>217</v>
      </c>
      <c r="C1504" s="36" t="s">
        <v>0</v>
      </c>
      <c r="D1504" s="93">
        <v>115255</v>
      </c>
      <c r="E1504" s="93">
        <f>E1505</f>
        <v>115255</v>
      </c>
      <c r="F1504" s="93">
        <f t="shared" ref="F1504:G1505" si="718">F1505</f>
        <v>106396.15686</v>
      </c>
      <c r="G1504" s="93">
        <f t="shared" si="718"/>
        <v>106129.1217</v>
      </c>
      <c r="H1504" s="93">
        <f t="shared" si="695"/>
        <v>92.082010932280596</v>
      </c>
      <c r="I1504" s="93">
        <f t="shared" si="696"/>
        <v>92.082010932280596</v>
      </c>
    </row>
    <row r="1505" spans="1:9" ht="15.75">
      <c r="A1505" s="92" t="s">
        <v>26</v>
      </c>
      <c r="B1505" s="36" t="s">
        <v>217</v>
      </c>
      <c r="C1505" s="36" t="s">
        <v>27</v>
      </c>
      <c r="D1505" s="93">
        <v>115255</v>
      </c>
      <c r="E1505" s="93">
        <f>E1506</f>
        <v>115255</v>
      </c>
      <c r="F1505" s="93">
        <f t="shared" si="718"/>
        <v>106396.15686</v>
      </c>
      <c r="G1505" s="93">
        <f t="shared" si="718"/>
        <v>106129.1217</v>
      </c>
      <c r="H1505" s="93">
        <f t="shared" si="695"/>
        <v>92.082010932280596</v>
      </c>
      <c r="I1505" s="93">
        <f t="shared" si="696"/>
        <v>92.082010932280596</v>
      </c>
    </row>
    <row r="1506" spans="1:9" ht="15.75">
      <c r="A1506" s="92" t="s">
        <v>56</v>
      </c>
      <c r="B1506" s="36" t="s">
        <v>217</v>
      </c>
      <c r="C1506" s="36" t="s">
        <v>57</v>
      </c>
      <c r="D1506" s="93">
        <v>115255</v>
      </c>
      <c r="E1506" s="93">
        <f>КВСР!H318</f>
        <v>115255</v>
      </c>
      <c r="F1506" s="93">
        <f>КВСР!I318</f>
        <v>106396.15686</v>
      </c>
      <c r="G1506" s="93">
        <f>КВСР!J318</f>
        <v>106129.1217</v>
      </c>
      <c r="H1506" s="93">
        <f t="shared" si="695"/>
        <v>92.082010932280596</v>
      </c>
      <c r="I1506" s="93">
        <f t="shared" si="696"/>
        <v>92.082010932280596</v>
      </c>
    </row>
    <row r="1507" spans="1:9" ht="63">
      <c r="A1507" s="92" t="s">
        <v>218</v>
      </c>
      <c r="B1507" s="36" t="s">
        <v>219</v>
      </c>
      <c r="C1507" s="36" t="s">
        <v>0</v>
      </c>
      <c r="D1507" s="93">
        <v>6646</v>
      </c>
      <c r="E1507" s="93">
        <f>E1508</f>
        <v>6646</v>
      </c>
      <c r="F1507" s="93">
        <f t="shared" ref="F1507:G1508" si="719">F1508</f>
        <v>6646</v>
      </c>
      <c r="G1507" s="93">
        <f t="shared" si="719"/>
        <v>6646</v>
      </c>
      <c r="H1507" s="93">
        <f t="shared" si="695"/>
        <v>100</v>
      </c>
      <c r="I1507" s="93">
        <f t="shared" si="696"/>
        <v>100</v>
      </c>
    </row>
    <row r="1508" spans="1:9" ht="15.75">
      <c r="A1508" s="92" t="s">
        <v>26</v>
      </c>
      <c r="B1508" s="36" t="s">
        <v>219</v>
      </c>
      <c r="C1508" s="36" t="s">
        <v>27</v>
      </c>
      <c r="D1508" s="93">
        <v>6646</v>
      </c>
      <c r="E1508" s="93">
        <f>E1509</f>
        <v>6646</v>
      </c>
      <c r="F1508" s="93">
        <f t="shared" si="719"/>
        <v>6646</v>
      </c>
      <c r="G1508" s="93">
        <f t="shared" si="719"/>
        <v>6646</v>
      </c>
      <c r="H1508" s="93">
        <f t="shared" si="695"/>
        <v>100</v>
      </c>
      <c r="I1508" s="93">
        <f t="shared" si="696"/>
        <v>100</v>
      </c>
    </row>
    <row r="1509" spans="1:9" ht="15.75">
      <c r="A1509" s="92" t="s">
        <v>56</v>
      </c>
      <c r="B1509" s="36" t="s">
        <v>219</v>
      </c>
      <c r="C1509" s="36" t="s">
        <v>57</v>
      </c>
      <c r="D1509" s="93">
        <v>6646</v>
      </c>
      <c r="E1509" s="93">
        <f>КВСР!H321</f>
        <v>6646</v>
      </c>
      <c r="F1509" s="93">
        <f>КВСР!I321</f>
        <v>6646</v>
      </c>
      <c r="G1509" s="93">
        <f>КВСР!J321</f>
        <v>6646</v>
      </c>
      <c r="H1509" s="93">
        <f t="shared" si="695"/>
        <v>100</v>
      </c>
      <c r="I1509" s="93">
        <f t="shared" si="696"/>
        <v>100</v>
      </c>
    </row>
    <row r="1510" spans="1:9" ht="15.75">
      <c r="A1510" s="85" t="s">
        <v>0</v>
      </c>
      <c r="B1510" s="87" t="s">
        <v>0</v>
      </c>
      <c r="C1510" s="88" t="s">
        <v>0</v>
      </c>
      <c r="D1510" s="86" t="s">
        <v>0</v>
      </c>
      <c r="E1510" s="86"/>
      <c r="F1510" s="86"/>
      <c r="G1510" s="86"/>
      <c r="H1510" s="86"/>
      <c r="I1510" s="86"/>
    </row>
    <row r="1511" spans="1:9" ht="47.25">
      <c r="A1511" s="85" t="s">
        <v>182</v>
      </c>
      <c r="B1511" s="88" t="s">
        <v>183</v>
      </c>
      <c r="C1511" s="88" t="s">
        <v>0</v>
      </c>
      <c r="D1511" s="86">
        <v>3357111.7</v>
      </c>
      <c r="E1511" s="86">
        <f>E1512+E1522+E1525+E1536+E1539+E1542+E1545+E1548+E1551+E1554+E1557</f>
        <v>3357111.6723499997</v>
      </c>
      <c r="F1511" s="86">
        <f t="shared" ref="F1511:G1511" si="720">F1512+F1522+F1525+F1536+F1539+F1542+F1545+F1548+F1551+F1554+F1557</f>
        <v>3354002.2444199999</v>
      </c>
      <c r="G1511" s="86">
        <f t="shared" si="720"/>
        <v>3351536.8425500002</v>
      </c>
      <c r="H1511" s="86">
        <f t="shared" si="695"/>
        <v>99.83393887519442</v>
      </c>
      <c r="I1511" s="86">
        <f t="shared" si="696"/>
        <v>99.833939697451385</v>
      </c>
    </row>
    <row r="1512" spans="1:9" ht="31.5">
      <c r="A1512" s="92" t="s">
        <v>58</v>
      </c>
      <c r="B1512" s="36" t="s">
        <v>184</v>
      </c>
      <c r="C1512" s="36" t="s">
        <v>0</v>
      </c>
      <c r="D1512" s="93">
        <v>109297.4</v>
      </c>
      <c r="E1512" s="93">
        <f>E1513+E1515+E1517+E1519</f>
        <v>109297.35885</v>
      </c>
      <c r="F1512" s="93">
        <f t="shared" ref="F1512:G1512" si="721">F1513+F1515+F1517+F1519</f>
        <v>109297.35885</v>
      </c>
      <c r="G1512" s="93">
        <f t="shared" si="721"/>
        <v>108779.07281</v>
      </c>
      <c r="H1512" s="93">
        <f t="shared" si="695"/>
        <v>99.525764391467689</v>
      </c>
      <c r="I1512" s="93">
        <f t="shared" si="696"/>
        <v>99.525801862503087</v>
      </c>
    </row>
    <row r="1513" spans="1:9" ht="63">
      <c r="A1513" s="92" t="s">
        <v>60</v>
      </c>
      <c r="B1513" s="36" t="s">
        <v>184</v>
      </c>
      <c r="C1513" s="36" t="s">
        <v>61</v>
      </c>
      <c r="D1513" s="93">
        <v>100628.3</v>
      </c>
      <c r="E1513" s="93">
        <f>E1514</f>
        <v>100628.3</v>
      </c>
      <c r="F1513" s="93">
        <f t="shared" ref="F1513:G1513" si="722">F1514</f>
        <v>100628.3</v>
      </c>
      <c r="G1513" s="93">
        <f t="shared" si="722"/>
        <v>100113.19554</v>
      </c>
      <c r="H1513" s="93">
        <f t="shared" si="695"/>
        <v>99.48811173397543</v>
      </c>
      <c r="I1513" s="93">
        <f t="shared" si="696"/>
        <v>99.48811173397543</v>
      </c>
    </row>
    <row r="1514" spans="1:9" ht="31.5">
      <c r="A1514" s="92" t="s">
        <v>62</v>
      </c>
      <c r="B1514" s="36" t="s">
        <v>184</v>
      </c>
      <c r="C1514" s="36" t="s">
        <v>63</v>
      </c>
      <c r="D1514" s="93">
        <v>100628.3</v>
      </c>
      <c r="E1514" s="93">
        <f>КВСР!H227+КВСР!H2766</f>
        <v>100628.3</v>
      </c>
      <c r="F1514" s="93">
        <f>КВСР!I227+КВСР!I2766</f>
        <v>100628.3</v>
      </c>
      <c r="G1514" s="93">
        <f>КВСР!J227+КВСР!J2766</f>
        <v>100113.19554</v>
      </c>
      <c r="H1514" s="93">
        <f t="shared" si="695"/>
        <v>99.48811173397543</v>
      </c>
      <c r="I1514" s="93">
        <f t="shared" si="696"/>
        <v>99.48811173397543</v>
      </c>
    </row>
    <row r="1515" spans="1:9" ht="31.5">
      <c r="A1515" s="92" t="s">
        <v>64</v>
      </c>
      <c r="B1515" s="36" t="s">
        <v>184</v>
      </c>
      <c r="C1515" s="36" t="s">
        <v>65</v>
      </c>
      <c r="D1515" s="93">
        <v>8542.2999999999993</v>
      </c>
      <c r="E1515" s="93">
        <f>E1516</f>
        <v>8413.2919500000007</v>
      </c>
      <c r="F1515" s="93">
        <f t="shared" ref="F1515:G1515" si="723">F1516</f>
        <v>8413.2919500000007</v>
      </c>
      <c r="G1515" s="93">
        <f t="shared" si="723"/>
        <v>8411.8675199999998</v>
      </c>
      <c r="H1515" s="93">
        <f t="shared" si="695"/>
        <v>98.473098814136719</v>
      </c>
      <c r="I1515" s="93">
        <f t="shared" si="696"/>
        <v>99.983069290731066</v>
      </c>
    </row>
    <row r="1516" spans="1:9" ht="31.5">
      <c r="A1516" s="92" t="s">
        <v>66</v>
      </c>
      <c r="B1516" s="36" t="s">
        <v>184</v>
      </c>
      <c r="C1516" s="36" t="s">
        <v>67</v>
      </c>
      <c r="D1516" s="93">
        <v>8542.2999999999993</v>
      </c>
      <c r="E1516" s="93">
        <f>КВСР!H229+КВСР!H2767</f>
        <v>8413.2919500000007</v>
      </c>
      <c r="F1516" s="93">
        <f>КВСР!I229+КВСР!I2767</f>
        <v>8413.2919500000007</v>
      </c>
      <c r="G1516" s="93">
        <f>КВСР!J229+КВСР!J2767</f>
        <v>8411.8675199999998</v>
      </c>
      <c r="H1516" s="93">
        <f t="shared" si="695"/>
        <v>98.473098814136719</v>
      </c>
      <c r="I1516" s="93">
        <f t="shared" si="696"/>
        <v>99.983069290731066</v>
      </c>
    </row>
    <row r="1517" spans="1:9" ht="15.75">
      <c r="A1517" s="92" t="s">
        <v>68</v>
      </c>
      <c r="B1517" s="36" t="s">
        <v>184</v>
      </c>
      <c r="C1517" s="36" t="s">
        <v>69</v>
      </c>
      <c r="D1517" s="93">
        <v>45</v>
      </c>
      <c r="E1517" s="93">
        <f>E1518</f>
        <v>45</v>
      </c>
      <c r="F1517" s="93">
        <f t="shared" ref="F1517:G1517" si="724">F1518</f>
        <v>45</v>
      </c>
      <c r="G1517" s="93">
        <f t="shared" si="724"/>
        <v>45</v>
      </c>
      <c r="H1517" s="93">
        <f t="shared" si="695"/>
        <v>100</v>
      </c>
      <c r="I1517" s="93">
        <f t="shared" si="696"/>
        <v>100</v>
      </c>
    </row>
    <row r="1518" spans="1:9" ht="15.75">
      <c r="A1518" s="92" t="s">
        <v>70</v>
      </c>
      <c r="B1518" s="36" t="s">
        <v>184</v>
      </c>
      <c r="C1518" s="36" t="s">
        <v>71</v>
      </c>
      <c r="D1518" s="93">
        <v>45</v>
      </c>
      <c r="E1518" s="93">
        <f>КВСР!H231</f>
        <v>45</v>
      </c>
      <c r="F1518" s="93">
        <f>КВСР!I231</f>
        <v>45</v>
      </c>
      <c r="G1518" s="93">
        <f>КВСР!J231</f>
        <v>45</v>
      </c>
      <c r="H1518" s="93">
        <f t="shared" si="695"/>
        <v>100</v>
      </c>
      <c r="I1518" s="93">
        <f t="shared" si="696"/>
        <v>100</v>
      </c>
    </row>
    <row r="1519" spans="1:9" ht="15.75">
      <c r="A1519" s="92" t="s">
        <v>72</v>
      </c>
      <c r="B1519" s="36" t="s">
        <v>184</v>
      </c>
      <c r="C1519" s="36" t="s">
        <v>73</v>
      </c>
      <c r="D1519" s="93">
        <v>81.8</v>
      </c>
      <c r="E1519" s="93">
        <f>E1520+E1521</f>
        <v>210.76690000000002</v>
      </c>
      <c r="F1519" s="93">
        <f t="shared" ref="F1519:G1519" si="725">F1520+F1521</f>
        <v>210.76690000000002</v>
      </c>
      <c r="G1519" s="93">
        <f t="shared" si="725"/>
        <v>209.00975</v>
      </c>
      <c r="H1519" s="93">
        <f t="shared" si="695"/>
        <v>255.51314180929094</v>
      </c>
      <c r="I1519" s="93">
        <f t="shared" si="696"/>
        <v>99.166306474119025</v>
      </c>
    </row>
    <row r="1520" spans="1:9" ht="15.75">
      <c r="A1520" s="92" t="s">
        <v>86</v>
      </c>
      <c r="B1520" s="36" t="s">
        <v>184</v>
      </c>
      <c r="C1520" s="36" t="s">
        <v>87</v>
      </c>
      <c r="D1520" s="93">
        <v>75</v>
      </c>
      <c r="E1520" s="93">
        <f>КВСР!H2770</f>
        <v>203.96690000000001</v>
      </c>
      <c r="F1520" s="93">
        <f>КВСР!I2770</f>
        <v>203.96690000000001</v>
      </c>
      <c r="G1520" s="93">
        <f>КВСР!J2770</f>
        <v>203.96690000000001</v>
      </c>
      <c r="H1520" s="93">
        <f t="shared" si="695"/>
        <v>271.95586666666668</v>
      </c>
      <c r="I1520" s="93">
        <f t="shared" si="696"/>
        <v>100</v>
      </c>
    </row>
    <row r="1521" spans="1:9" ht="15.75">
      <c r="A1521" s="92" t="s">
        <v>74</v>
      </c>
      <c r="B1521" s="36" t="s">
        <v>184</v>
      </c>
      <c r="C1521" s="36" t="s">
        <v>75</v>
      </c>
      <c r="D1521" s="93">
        <v>6.8</v>
      </c>
      <c r="E1521" s="93">
        <f>КВСР!H233</f>
        <v>6.8000000000000007</v>
      </c>
      <c r="F1521" s="93">
        <f>КВСР!I233</f>
        <v>6.8000000000000007</v>
      </c>
      <c r="G1521" s="93">
        <f>КВСР!J233</f>
        <v>5.0428499999999996</v>
      </c>
      <c r="H1521" s="93">
        <f t="shared" si="695"/>
        <v>74.159558823529409</v>
      </c>
      <c r="I1521" s="93">
        <f t="shared" si="696"/>
        <v>74.159558823529409</v>
      </c>
    </row>
    <row r="1522" spans="1:9" ht="15.75">
      <c r="A1522" s="94" t="s">
        <v>638</v>
      </c>
      <c r="B1522" s="36" t="s">
        <v>1139</v>
      </c>
      <c r="C1522" s="36"/>
      <c r="D1522" s="93"/>
      <c r="E1522" s="93">
        <f>E1523</f>
        <v>80.63</v>
      </c>
      <c r="F1522" s="93">
        <f t="shared" ref="F1522:G1523" si="726">F1523</f>
        <v>80.63</v>
      </c>
      <c r="G1522" s="93">
        <f t="shared" si="726"/>
        <v>80.63</v>
      </c>
      <c r="H1522" s="93">
        <v>0</v>
      </c>
      <c r="I1522" s="93">
        <f t="shared" si="696"/>
        <v>100</v>
      </c>
    </row>
    <row r="1523" spans="1:9" ht="15.75">
      <c r="A1523" s="92" t="s">
        <v>72</v>
      </c>
      <c r="B1523" s="36" t="s">
        <v>1139</v>
      </c>
      <c r="C1523" s="36" t="s">
        <v>73</v>
      </c>
      <c r="D1523" s="93"/>
      <c r="E1523" s="93">
        <f>E1524</f>
        <v>80.63</v>
      </c>
      <c r="F1523" s="93">
        <f t="shared" si="726"/>
        <v>80.63</v>
      </c>
      <c r="G1523" s="93">
        <f t="shared" si="726"/>
        <v>80.63</v>
      </c>
      <c r="H1523" s="93">
        <v>0</v>
      </c>
      <c r="I1523" s="93">
        <f t="shared" si="696"/>
        <v>100</v>
      </c>
    </row>
    <row r="1524" spans="1:9" ht="15.75">
      <c r="A1524" s="92" t="s">
        <v>86</v>
      </c>
      <c r="B1524" s="36" t="s">
        <v>1139</v>
      </c>
      <c r="C1524" s="36" t="s">
        <v>87</v>
      </c>
      <c r="D1524" s="93"/>
      <c r="E1524" s="93">
        <f>КВСР!H325</f>
        <v>80.63</v>
      </c>
      <c r="F1524" s="93">
        <f>КВСР!I325</f>
        <v>80.63</v>
      </c>
      <c r="G1524" s="93">
        <f>КВСР!J325</f>
        <v>80.63</v>
      </c>
      <c r="H1524" s="93">
        <v>0</v>
      </c>
      <c r="I1524" s="93">
        <f t="shared" ref="I1524:I1587" si="727">G1524/E1524*100</f>
        <v>100</v>
      </c>
    </row>
    <row r="1525" spans="1:9" ht="31.5">
      <c r="A1525" s="92" t="s">
        <v>76</v>
      </c>
      <c r="B1525" s="36" t="s">
        <v>193</v>
      </c>
      <c r="C1525" s="36" t="s">
        <v>0</v>
      </c>
      <c r="D1525" s="93">
        <v>34731.199999999997</v>
      </c>
      <c r="E1525" s="93">
        <f>E1526+E1528+E1530+E1532+E1534</f>
        <v>34731.199999999997</v>
      </c>
      <c r="F1525" s="93">
        <f t="shared" ref="F1525:G1525" si="728">F1526+F1528+F1530+F1532+F1534</f>
        <v>34731.199999999997</v>
      </c>
      <c r="G1525" s="93">
        <f t="shared" si="728"/>
        <v>32784.084170000002</v>
      </c>
      <c r="H1525" s="93">
        <f t="shared" ref="H1525:H1587" si="729">G1525/D1525*100</f>
        <v>94.393755960058982</v>
      </c>
      <c r="I1525" s="93">
        <f t="shared" si="727"/>
        <v>94.393755960058982</v>
      </c>
    </row>
    <row r="1526" spans="1:9" ht="63">
      <c r="A1526" s="92" t="s">
        <v>60</v>
      </c>
      <c r="B1526" s="36" t="s">
        <v>193</v>
      </c>
      <c r="C1526" s="36" t="s">
        <v>61</v>
      </c>
      <c r="D1526" s="93">
        <v>30482</v>
      </c>
      <c r="E1526" s="93">
        <f>E1527</f>
        <v>30482.01109</v>
      </c>
      <c r="F1526" s="93">
        <f t="shared" ref="F1526:G1526" si="730">F1527</f>
        <v>30482.01109</v>
      </c>
      <c r="G1526" s="93">
        <f t="shared" si="730"/>
        <v>28632.840120000001</v>
      </c>
      <c r="H1526" s="93">
        <f t="shared" si="729"/>
        <v>93.933600551144934</v>
      </c>
      <c r="I1526" s="93">
        <f t="shared" si="727"/>
        <v>93.93356637611538</v>
      </c>
    </row>
    <row r="1527" spans="1:9" ht="15.75">
      <c r="A1527" s="92" t="s">
        <v>78</v>
      </c>
      <c r="B1527" s="36" t="s">
        <v>193</v>
      </c>
      <c r="C1527" s="36" t="s">
        <v>79</v>
      </c>
      <c r="D1527" s="93">
        <v>30482</v>
      </c>
      <c r="E1527" s="93">
        <f>КВСР!H255</f>
        <v>30482.01109</v>
      </c>
      <c r="F1527" s="93">
        <f>КВСР!I255</f>
        <v>30482.01109</v>
      </c>
      <c r="G1527" s="93">
        <f>КВСР!J255</f>
        <v>28632.840120000001</v>
      </c>
      <c r="H1527" s="93">
        <f t="shared" si="729"/>
        <v>93.933600551144934</v>
      </c>
      <c r="I1527" s="93">
        <f t="shared" si="727"/>
        <v>93.93356637611538</v>
      </c>
    </row>
    <row r="1528" spans="1:9" ht="31.5">
      <c r="A1528" s="92" t="s">
        <v>64</v>
      </c>
      <c r="B1528" s="36" t="s">
        <v>193</v>
      </c>
      <c r="C1528" s="36" t="s">
        <v>65</v>
      </c>
      <c r="D1528" s="93">
        <v>2236.8000000000002</v>
      </c>
      <c r="E1528" s="93">
        <f>E1529</f>
        <v>2236.8000000000002</v>
      </c>
      <c r="F1528" s="93">
        <f t="shared" ref="F1528:G1528" si="731">F1529</f>
        <v>2236.8000000000002</v>
      </c>
      <c r="G1528" s="93">
        <f t="shared" si="731"/>
        <v>2183.9910599999998</v>
      </c>
      <c r="H1528" s="93">
        <f t="shared" si="729"/>
        <v>97.639085300429173</v>
      </c>
      <c r="I1528" s="93">
        <f t="shared" si="727"/>
        <v>97.639085300429173</v>
      </c>
    </row>
    <row r="1529" spans="1:9" ht="31.5">
      <c r="A1529" s="92" t="s">
        <v>66</v>
      </c>
      <c r="B1529" s="36" t="s">
        <v>193</v>
      </c>
      <c r="C1529" s="36" t="s">
        <v>67</v>
      </c>
      <c r="D1529" s="93">
        <v>2236.8000000000002</v>
      </c>
      <c r="E1529" s="93">
        <f>КВСР!H257</f>
        <v>2236.8000000000002</v>
      </c>
      <c r="F1529" s="93">
        <f>КВСР!I257</f>
        <v>2236.8000000000002</v>
      </c>
      <c r="G1529" s="93">
        <f>КВСР!J257</f>
        <v>2183.9910599999998</v>
      </c>
      <c r="H1529" s="93">
        <f t="shared" si="729"/>
        <v>97.639085300429173</v>
      </c>
      <c r="I1529" s="93">
        <f t="shared" si="727"/>
        <v>97.639085300429173</v>
      </c>
    </row>
    <row r="1530" spans="1:9" ht="15.75">
      <c r="A1530" s="92" t="s">
        <v>68</v>
      </c>
      <c r="B1530" s="36" t="s">
        <v>193</v>
      </c>
      <c r="C1530" s="36" t="s">
        <v>69</v>
      </c>
      <c r="D1530" s="93">
        <v>1426.2</v>
      </c>
      <c r="E1530" s="93">
        <f>E1531</f>
        <v>1426.1889100000001</v>
      </c>
      <c r="F1530" s="93">
        <f t="shared" ref="F1530:G1530" si="732">F1531</f>
        <v>1426.1889100000001</v>
      </c>
      <c r="G1530" s="93">
        <f t="shared" si="732"/>
        <v>1426.1889100000001</v>
      </c>
      <c r="H1530" s="93">
        <f t="shared" si="729"/>
        <v>99.999222409199277</v>
      </c>
      <c r="I1530" s="93">
        <f t="shared" si="727"/>
        <v>100</v>
      </c>
    </row>
    <row r="1531" spans="1:9" ht="31.5">
      <c r="A1531" s="92" t="s">
        <v>80</v>
      </c>
      <c r="B1531" s="36" t="s">
        <v>193</v>
      </c>
      <c r="C1531" s="36" t="s">
        <v>81</v>
      </c>
      <c r="D1531" s="93">
        <v>1426.2</v>
      </c>
      <c r="E1531" s="93">
        <f>КВСР!H259</f>
        <v>1426.1889100000001</v>
      </c>
      <c r="F1531" s="93">
        <f>КВСР!I259</f>
        <v>1426.1889100000001</v>
      </c>
      <c r="G1531" s="93">
        <f>КВСР!J259</f>
        <v>1426.1889100000001</v>
      </c>
      <c r="H1531" s="93">
        <f t="shared" si="729"/>
        <v>99.999222409199277</v>
      </c>
      <c r="I1531" s="93">
        <f t="shared" si="727"/>
        <v>100</v>
      </c>
    </row>
    <row r="1532" spans="1:9" ht="31.5">
      <c r="A1532" s="92" t="s">
        <v>82</v>
      </c>
      <c r="B1532" s="36" t="s">
        <v>193</v>
      </c>
      <c r="C1532" s="36" t="s">
        <v>83</v>
      </c>
      <c r="D1532" s="93">
        <v>400</v>
      </c>
      <c r="E1532" s="93">
        <f>E1533</f>
        <v>400</v>
      </c>
      <c r="F1532" s="93">
        <f t="shared" ref="F1532:G1532" si="733">F1533</f>
        <v>400</v>
      </c>
      <c r="G1532" s="93">
        <f t="shared" si="733"/>
        <v>400</v>
      </c>
      <c r="H1532" s="93">
        <f t="shared" si="729"/>
        <v>100</v>
      </c>
      <c r="I1532" s="93">
        <f t="shared" si="727"/>
        <v>100</v>
      </c>
    </row>
    <row r="1533" spans="1:9" ht="15.75">
      <c r="A1533" s="92" t="s">
        <v>84</v>
      </c>
      <c r="B1533" s="36" t="s">
        <v>193</v>
      </c>
      <c r="C1533" s="36" t="s">
        <v>85</v>
      </c>
      <c r="D1533" s="93">
        <v>400</v>
      </c>
      <c r="E1533" s="93">
        <f>КВСР!H269</f>
        <v>400</v>
      </c>
      <c r="F1533" s="93">
        <f>КВСР!I269</f>
        <v>400</v>
      </c>
      <c r="G1533" s="93">
        <f>КВСР!J269</f>
        <v>400</v>
      </c>
      <c r="H1533" s="93">
        <f t="shared" si="729"/>
        <v>100</v>
      </c>
      <c r="I1533" s="93">
        <f t="shared" si="727"/>
        <v>100</v>
      </c>
    </row>
    <row r="1534" spans="1:9" ht="15.75">
      <c r="A1534" s="92" t="s">
        <v>72</v>
      </c>
      <c r="B1534" s="36" t="s">
        <v>193</v>
      </c>
      <c r="C1534" s="36" t="s">
        <v>73</v>
      </c>
      <c r="D1534" s="93">
        <v>186.2</v>
      </c>
      <c r="E1534" s="93">
        <f>E1535</f>
        <v>186.2</v>
      </c>
      <c r="F1534" s="93">
        <f t="shared" ref="F1534:G1534" si="734">F1535</f>
        <v>186.2</v>
      </c>
      <c r="G1534" s="93">
        <f t="shared" si="734"/>
        <v>141.06407999999999</v>
      </c>
      <c r="H1534" s="93">
        <f t="shared" si="729"/>
        <v>75.759441460794847</v>
      </c>
      <c r="I1534" s="93">
        <f t="shared" si="727"/>
        <v>75.759441460794847</v>
      </c>
    </row>
    <row r="1535" spans="1:9" ht="15.75">
      <c r="A1535" s="92" t="s">
        <v>74</v>
      </c>
      <c r="B1535" s="36" t="s">
        <v>193</v>
      </c>
      <c r="C1535" s="36" t="s">
        <v>75</v>
      </c>
      <c r="D1535" s="93">
        <v>186.2</v>
      </c>
      <c r="E1535" s="93">
        <f>КВСР!H261</f>
        <v>186.2</v>
      </c>
      <c r="F1535" s="93">
        <f>КВСР!I261</f>
        <v>186.2</v>
      </c>
      <c r="G1535" s="93">
        <f>КВСР!J261</f>
        <v>141.06407999999999</v>
      </c>
      <c r="H1535" s="93">
        <f t="shared" si="729"/>
        <v>75.759441460794847</v>
      </c>
      <c r="I1535" s="93">
        <f t="shared" si="727"/>
        <v>75.759441460794847</v>
      </c>
    </row>
    <row r="1536" spans="1:9" ht="47.25">
      <c r="A1536" s="92" t="s">
        <v>220</v>
      </c>
      <c r="B1536" s="36" t="s">
        <v>221</v>
      </c>
      <c r="C1536" s="36" t="s">
        <v>0</v>
      </c>
      <c r="D1536" s="93">
        <v>78078</v>
      </c>
      <c r="E1536" s="93">
        <f>E1537</f>
        <v>78078</v>
      </c>
      <c r="F1536" s="93">
        <f t="shared" ref="F1536:G1537" si="735">F1537</f>
        <v>78055.834210000001</v>
      </c>
      <c r="G1536" s="93">
        <f t="shared" si="735"/>
        <v>78055.834210000001</v>
      </c>
      <c r="H1536" s="93">
        <f t="shared" si="729"/>
        <v>99.971610709803016</v>
      </c>
      <c r="I1536" s="93">
        <f t="shared" si="727"/>
        <v>99.971610709803016</v>
      </c>
    </row>
    <row r="1537" spans="1:9" ht="15.75">
      <c r="A1537" s="92" t="s">
        <v>72</v>
      </c>
      <c r="B1537" s="36" t="s">
        <v>221</v>
      </c>
      <c r="C1537" s="36" t="s">
        <v>73</v>
      </c>
      <c r="D1537" s="93">
        <v>78078</v>
      </c>
      <c r="E1537" s="93">
        <f>E1538</f>
        <v>78078</v>
      </c>
      <c r="F1537" s="93">
        <f t="shared" si="735"/>
        <v>78055.834210000001</v>
      </c>
      <c r="G1537" s="93">
        <f t="shared" si="735"/>
        <v>78055.834210000001</v>
      </c>
      <c r="H1537" s="93">
        <f t="shared" si="729"/>
        <v>99.971610709803016</v>
      </c>
      <c r="I1537" s="93">
        <f t="shared" si="727"/>
        <v>99.971610709803016</v>
      </c>
    </row>
    <row r="1538" spans="1:9" ht="47.25">
      <c r="A1538" s="92" t="s">
        <v>222</v>
      </c>
      <c r="B1538" s="36" t="s">
        <v>221</v>
      </c>
      <c r="C1538" s="36" t="s">
        <v>223</v>
      </c>
      <c r="D1538" s="93">
        <v>78078</v>
      </c>
      <c r="E1538" s="93">
        <f>КВСР!H328</f>
        <v>78078</v>
      </c>
      <c r="F1538" s="93">
        <f>КВСР!I328</f>
        <v>78055.834210000001</v>
      </c>
      <c r="G1538" s="93">
        <f>КВСР!J328</f>
        <v>78055.834210000001</v>
      </c>
      <c r="H1538" s="93">
        <f t="shared" si="729"/>
        <v>99.971610709803016</v>
      </c>
      <c r="I1538" s="93">
        <f t="shared" si="727"/>
        <v>99.971610709803016</v>
      </c>
    </row>
    <row r="1539" spans="1:9" ht="63">
      <c r="A1539" s="92" t="s">
        <v>224</v>
      </c>
      <c r="B1539" s="36" t="s">
        <v>225</v>
      </c>
      <c r="C1539" s="36" t="s">
        <v>0</v>
      </c>
      <c r="D1539" s="93">
        <v>926828.9</v>
      </c>
      <c r="E1539" s="93">
        <f>E1540</f>
        <v>926818.39599999995</v>
      </c>
      <c r="F1539" s="93">
        <f t="shared" ref="F1539:G1540" si="736">F1540</f>
        <v>926818.39599999995</v>
      </c>
      <c r="G1539" s="93">
        <f t="shared" si="736"/>
        <v>926818.39599999995</v>
      </c>
      <c r="H1539" s="93">
        <f t="shared" si="729"/>
        <v>99.998866673233849</v>
      </c>
      <c r="I1539" s="93">
        <f t="shared" si="727"/>
        <v>100</v>
      </c>
    </row>
    <row r="1540" spans="1:9" ht="15.75">
      <c r="A1540" s="92" t="s">
        <v>72</v>
      </c>
      <c r="B1540" s="36" t="s">
        <v>225</v>
      </c>
      <c r="C1540" s="36" t="s">
        <v>73</v>
      </c>
      <c r="D1540" s="93">
        <v>926828.9</v>
      </c>
      <c r="E1540" s="93">
        <f>E1541</f>
        <v>926818.39599999995</v>
      </c>
      <c r="F1540" s="93">
        <f t="shared" si="736"/>
        <v>926818.39599999995</v>
      </c>
      <c r="G1540" s="93">
        <f t="shared" si="736"/>
        <v>926818.39599999995</v>
      </c>
      <c r="H1540" s="93">
        <f t="shared" si="729"/>
        <v>99.998866673233849</v>
      </c>
      <c r="I1540" s="93">
        <f t="shared" si="727"/>
        <v>100</v>
      </c>
    </row>
    <row r="1541" spans="1:9" ht="47.25">
      <c r="A1541" s="92" t="s">
        <v>222</v>
      </c>
      <c r="B1541" s="36" t="s">
        <v>225</v>
      </c>
      <c r="C1541" s="36" t="s">
        <v>223</v>
      </c>
      <c r="D1541" s="93">
        <v>926828.9</v>
      </c>
      <c r="E1541" s="93">
        <f>КВСР!H331</f>
        <v>926818.39599999995</v>
      </c>
      <c r="F1541" s="93">
        <f>КВСР!I331</f>
        <v>926818.39599999995</v>
      </c>
      <c r="G1541" s="93">
        <f>КВСР!J331</f>
        <v>926818.39599999995</v>
      </c>
      <c r="H1541" s="93">
        <f t="shared" si="729"/>
        <v>99.998866673233849</v>
      </c>
      <c r="I1541" s="93">
        <f t="shared" si="727"/>
        <v>100</v>
      </c>
    </row>
    <row r="1542" spans="1:9" ht="63">
      <c r="A1542" s="92" t="s">
        <v>226</v>
      </c>
      <c r="B1542" s="36" t="s">
        <v>227</v>
      </c>
      <c r="C1542" s="36" t="s">
        <v>0</v>
      </c>
      <c r="D1542" s="93">
        <v>1556018.2</v>
      </c>
      <c r="E1542" s="93">
        <f>E1543</f>
        <v>1555981.07956</v>
      </c>
      <c r="F1542" s="93">
        <f t="shared" ref="F1542:G1543" si="737">F1543</f>
        <v>1555981.07956</v>
      </c>
      <c r="G1542" s="93">
        <f t="shared" si="737"/>
        <v>1555981.07956</v>
      </c>
      <c r="H1542" s="93">
        <f t="shared" si="729"/>
        <v>99.997614395512855</v>
      </c>
      <c r="I1542" s="93">
        <f t="shared" si="727"/>
        <v>100</v>
      </c>
    </row>
    <row r="1543" spans="1:9" ht="15.75">
      <c r="A1543" s="92" t="s">
        <v>72</v>
      </c>
      <c r="B1543" s="36" t="s">
        <v>227</v>
      </c>
      <c r="C1543" s="36" t="s">
        <v>73</v>
      </c>
      <c r="D1543" s="93">
        <v>1556018.2</v>
      </c>
      <c r="E1543" s="93">
        <f>E1544</f>
        <v>1555981.07956</v>
      </c>
      <c r="F1543" s="93">
        <f t="shared" si="737"/>
        <v>1555981.07956</v>
      </c>
      <c r="G1543" s="93">
        <f t="shared" si="737"/>
        <v>1555981.07956</v>
      </c>
      <c r="H1543" s="93">
        <f t="shared" si="729"/>
        <v>99.997614395512855</v>
      </c>
      <c r="I1543" s="93">
        <f t="shared" si="727"/>
        <v>100</v>
      </c>
    </row>
    <row r="1544" spans="1:9" ht="47.25">
      <c r="A1544" s="92" t="s">
        <v>222</v>
      </c>
      <c r="B1544" s="36" t="s">
        <v>227</v>
      </c>
      <c r="C1544" s="36" t="s">
        <v>223</v>
      </c>
      <c r="D1544" s="93">
        <v>1556018.2</v>
      </c>
      <c r="E1544" s="93">
        <f>КВСР!H334</f>
        <v>1555981.07956</v>
      </c>
      <c r="F1544" s="93">
        <f>КВСР!I334</f>
        <v>1555981.07956</v>
      </c>
      <c r="G1544" s="93">
        <f>КВСР!J334</f>
        <v>1555981.07956</v>
      </c>
      <c r="H1544" s="93">
        <f t="shared" si="729"/>
        <v>99.997614395512855</v>
      </c>
      <c r="I1544" s="93">
        <f t="shared" si="727"/>
        <v>100</v>
      </c>
    </row>
    <row r="1545" spans="1:9" ht="47.25">
      <c r="A1545" s="92" t="s">
        <v>228</v>
      </c>
      <c r="B1545" s="36" t="s">
        <v>229</v>
      </c>
      <c r="C1545" s="36" t="s">
        <v>0</v>
      </c>
      <c r="D1545" s="93">
        <v>93571.5</v>
      </c>
      <c r="E1545" s="93">
        <f>E1546</f>
        <v>93571.5</v>
      </c>
      <c r="F1545" s="93">
        <f t="shared" ref="F1545:G1546" si="738">F1546</f>
        <v>93571.5</v>
      </c>
      <c r="G1545" s="93">
        <f t="shared" si="738"/>
        <v>93571.5</v>
      </c>
      <c r="H1545" s="93">
        <f t="shared" si="729"/>
        <v>100</v>
      </c>
      <c r="I1545" s="93">
        <f t="shared" si="727"/>
        <v>100</v>
      </c>
    </row>
    <row r="1546" spans="1:9" ht="15.75">
      <c r="A1546" s="92" t="s">
        <v>72</v>
      </c>
      <c r="B1546" s="36" t="s">
        <v>229</v>
      </c>
      <c r="C1546" s="36" t="s">
        <v>73</v>
      </c>
      <c r="D1546" s="93">
        <v>93571.5</v>
      </c>
      <c r="E1546" s="93">
        <f>E1547</f>
        <v>93571.5</v>
      </c>
      <c r="F1546" s="93">
        <f t="shared" si="738"/>
        <v>93571.5</v>
      </c>
      <c r="G1546" s="93">
        <f t="shared" si="738"/>
        <v>93571.5</v>
      </c>
      <c r="H1546" s="93">
        <f t="shared" si="729"/>
        <v>100</v>
      </c>
      <c r="I1546" s="93">
        <f t="shared" si="727"/>
        <v>100</v>
      </c>
    </row>
    <row r="1547" spans="1:9" ht="47.25">
      <c r="A1547" s="92" t="s">
        <v>222</v>
      </c>
      <c r="B1547" s="36" t="s">
        <v>229</v>
      </c>
      <c r="C1547" s="36" t="s">
        <v>223</v>
      </c>
      <c r="D1547" s="93">
        <v>93571.5</v>
      </c>
      <c r="E1547" s="93">
        <f>КВСР!H337</f>
        <v>93571.5</v>
      </c>
      <c r="F1547" s="93">
        <f>КВСР!I337</f>
        <v>93571.5</v>
      </c>
      <c r="G1547" s="93">
        <f>КВСР!J337</f>
        <v>93571.5</v>
      </c>
      <c r="H1547" s="93">
        <f t="shared" si="729"/>
        <v>100</v>
      </c>
      <c r="I1547" s="93">
        <f t="shared" si="727"/>
        <v>100</v>
      </c>
    </row>
    <row r="1548" spans="1:9" ht="63">
      <c r="A1548" s="92" t="s">
        <v>230</v>
      </c>
      <c r="B1548" s="36" t="s">
        <v>231</v>
      </c>
      <c r="C1548" s="36" t="s">
        <v>0</v>
      </c>
      <c r="D1548" s="93">
        <v>452973.3</v>
      </c>
      <c r="E1548" s="93">
        <f>E1549</f>
        <v>452940.3</v>
      </c>
      <c r="F1548" s="93">
        <f t="shared" ref="F1548:G1549" si="739">F1549</f>
        <v>452940.3</v>
      </c>
      <c r="G1548" s="93">
        <f t="shared" si="739"/>
        <v>452940.3</v>
      </c>
      <c r="H1548" s="93">
        <f t="shared" si="729"/>
        <v>99.992714802395639</v>
      </c>
      <c r="I1548" s="93">
        <f t="shared" si="727"/>
        <v>100</v>
      </c>
    </row>
    <row r="1549" spans="1:9" ht="15.75">
      <c r="A1549" s="92" t="s">
        <v>72</v>
      </c>
      <c r="B1549" s="36" t="s">
        <v>231</v>
      </c>
      <c r="C1549" s="36" t="s">
        <v>73</v>
      </c>
      <c r="D1549" s="93">
        <v>452973.3</v>
      </c>
      <c r="E1549" s="93">
        <f>E1550</f>
        <v>452940.3</v>
      </c>
      <c r="F1549" s="93">
        <f t="shared" si="739"/>
        <v>452940.3</v>
      </c>
      <c r="G1549" s="93">
        <f t="shared" si="739"/>
        <v>452940.3</v>
      </c>
      <c r="H1549" s="93">
        <f t="shared" si="729"/>
        <v>99.992714802395639</v>
      </c>
      <c r="I1549" s="93">
        <f t="shared" si="727"/>
        <v>100</v>
      </c>
    </row>
    <row r="1550" spans="1:9" ht="47.25">
      <c r="A1550" s="92" t="s">
        <v>222</v>
      </c>
      <c r="B1550" s="36" t="s">
        <v>231</v>
      </c>
      <c r="C1550" s="36" t="s">
        <v>223</v>
      </c>
      <c r="D1550" s="93">
        <v>452973.3</v>
      </c>
      <c r="E1550" s="93">
        <f>КВСР!H340</f>
        <v>452940.3</v>
      </c>
      <c r="F1550" s="93">
        <f>КВСР!I340</f>
        <v>452940.3</v>
      </c>
      <c r="G1550" s="93">
        <f>КВСР!J340</f>
        <v>452940.3</v>
      </c>
      <c r="H1550" s="93">
        <f t="shared" si="729"/>
        <v>99.992714802395639</v>
      </c>
      <c r="I1550" s="93">
        <f t="shared" si="727"/>
        <v>100</v>
      </c>
    </row>
    <row r="1551" spans="1:9" ht="47.25">
      <c r="A1551" s="92" t="s">
        <v>194</v>
      </c>
      <c r="B1551" s="36" t="s">
        <v>195</v>
      </c>
      <c r="C1551" s="36" t="s">
        <v>0</v>
      </c>
      <c r="D1551" s="93">
        <v>1854</v>
      </c>
      <c r="E1551" s="93">
        <f>E1552</f>
        <v>1854</v>
      </c>
      <c r="F1551" s="93">
        <f t="shared" ref="F1551:G1552" si="740">F1552</f>
        <v>1854</v>
      </c>
      <c r="G1551" s="93">
        <f t="shared" si="740"/>
        <v>1854</v>
      </c>
      <c r="H1551" s="93">
        <f t="shared" si="729"/>
        <v>100</v>
      </c>
      <c r="I1551" s="93">
        <f t="shared" si="727"/>
        <v>100</v>
      </c>
    </row>
    <row r="1552" spans="1:9" ht="31.5">
      <c r="A1552" s="92" t="s">
        <v>82</v>
      </c>
      <c r="B1552" s="36" t="s">
        <v>195</v>
      </c>
      <c r="C1552" s="36" t="s">
        <v>83</v>
      </c>
      <c r="D1552" s="93">
        <v>1854</v>
      </c>
      <c r="E1552" s="93">
        <f>E1553</f>
        <v>1854</v>
      </c>
      <c r="F1552" s="93">
        <f t="shared" si="740"/>
        <v>1854</v>
      </c>
      <c r="G1552" s="93">
        <f t="shared" si="740"/>
        <v>1854</v>
      </c>
      <c r="H1552" s="93">
        <f t="shared" si="729"/>
        <v>100</v>
      </c>
      <c r="I1552" s="93">
        <f t="shared" si="727"/>
        <v>100</v>
      </c>
    </row>
    <row r="1553" spans="1:9" ht="31.5">
      <c r="A1553" s="92" t="s">
        <v>196</v>
      </c>
      <c r="B1553" s="36" t="s">
        <v>195</v>
      </c>
      <c r="C1553" s="36" t="s">
        <v>197</v>
      </c>
      <c r="D1553" s="93">
        <v>1854</v>
      </c>
      <c r="E1553" s="93">
        <f>КВСР!H272</f>
        <v>1854</v>
      </c>
      <c r="F1553" s="93">
        <f>КВСР!I272</f>
        <v>1854</v>
      </c>
      <c r="G1553" s="93">
        <f>КВСР!J272</f>
        <v>1854</v>
      </c>
      <c r="H1553" s="93">
        <f t="shared" si="729"/>
        <v>100</v>
      </c>
      <c r="I1553" s="93">
        <f t="shared" si="727"/>
        <v>100</v>
      </c>
    </row>
    <row r="1554" spans="1:9" ht="47.25">
      <c r="A1554" s="92" t="s">
        <v>198</v>
      </c>
      <c r="B1554" s="36" t="s">
        <v>199</v>
      </c>
      <c r="C1554" s="36" t="s">
        <v>0</v>
      </c>
      <c r="D1554" s="93">
        <v>66525.2</v>
      </c>
      <c r="E1554" s="93">
        <f>E1555</f>
        <v>66525.207939999993</v>
      </c>
      <c r="F1554" s="93">
        <f t="shared" ref="F1554:G1555" si="741">F1555</f>
        <v>66525.207939999993</v>
      </c>
      <c r="G1554" s="93">
        <f t="shared" si="741"/>
        <v>66525.207939999993</v>
      </c>
      <c r="H1554" s="93">
        <f t="shared" si="729"/>
        <v>100.00001193532675</v>
      </c>
      <c r="I1554" s="93">
        <f t="shared" si="727"/>
        <v>100</v>
      </c>
    </row>
    <row r="1555" spans="1:9" ht="31.5">
      <c r="A1555" s="92" t="s">
        <v>82</v>
      </c>
      <c r="B1555" s="36" t="s">
        <v>199</v>
      </c>
      <c r="C1555" s="36" t="s">
        <v>83</v>
      </c>
      <c r="D1555" s="93">
        <v>66525.2</v>
      </c>
      <c r="E1555" s="93">
        <f>E1556</f>
        <v>66525.207939999993</v>
      </c>
      <c r="F1555" s="93">
        <f t="shared" si="741"/>
        <v>66525.207939999993</v>
      </c>
      <c r="G1555" s="93">
        <f t="shared" si="741"/>
        <v>66525.207939999993</v>
      </c>
      <c r="H1555" s="93">
        <f t="shared" si="729"/>
        <v>100.00001193532675</v>
      </c>
      <c r="I1555" s="93">
        <f t="shared" si="727"/>
        <v>100</v>
      </c>
    </row>
    <row r="1556" spans="1:9" ht="31.5">
      <c r="A1556" s="92" t="s">
        <v>196</v>
      </c>
      <c r="B1556" s="36" t="s">
        <v>199</v>
      </c>
      <c r="C1556" s="36" t="s">
        <v>197</v>
      </c>
      <c r="D1556" s="93">
        <v>66525.2</v>
      </c>
      <c r="E1556" s="93">
        <f>КВСР!H275</f>
        <v>66525.207939999993</v>
      </c>
      <c r="F1556" s="93">
        <f>КВСР!I275</f>
        <v>66525.207939999993</v>
      </c>
      <c r="G1556" s="93">
        <f>КВСР!J275</f>
        <v>66525.207939999993</v>
      </c>
      <c r="H1556" s="93">
        <f t="shared" si="729"/>
        <v>100.00001193532675</v>
      </c>
      <c r="I1556" s="93">
        <f t="shared" si="727"/>
        <v>100</v>
      </c>
    </row>
    <row r="1557" spans="1:9" ht="78.75">
      <c r="A1557" s="92" t="s">
        <v>200</v>
      </c>
      <c r="B1557" s="36" t="s">
        <v>201</v>
      </c>
      <c r="C1557" s="36" t="s">
        <v>0</v>
      </c>
      <c r="D1557" s="93">
        <v>37234</v>
      </c>
      <c r="E1557" s="93">
        <f>E1558</f>
        <v>37234</v>
      </c>
      <c r="F1557" s="93">
        <f t="shared" ref="F1557:G1558" si="742">F1558</f>
        <v>34146.737860000001</v>
      </c>
      <c r="G1557" s="93">
        <f t="shared" si="742"/>
        <v>34146.737860000001</v>
      </c>
      <c r="H1557" s="93">
        <f t="shared" si="729"/>
        <v>91.708486490841707</v>
      </c>
      <c r="I1557" s="93">
        <f t="shared" si="727"/>
        <v>91.708486490841707</v>
      </c>
    </row>
    <row r="1558" spans="1:9" ht="15.75">
      <c r="A1558" s="92" t="s">
        <v>26</v>
      </c>
      <c r="B1558" s="36" t="s">
        <v>201</v>
      </c>
      <c r="C1558" s="36" t="s">
        <v>27</v>
      </c>
      <c r="D1558" s="93">
        <v>37234</v>
      </c>
      <c r="E1558" s="93">
        <f>E1559</f>
        <v>37234</v>
      </c>
      <c r="F1558" s="93">
        <f t="shared" si="742"/>
        <v>34146.737860000001</v>
      </c>
      <c r="G1558" s="93">
        <f t="shared" si="742"/>
        <v>34146.737860000001</v>
      </c>
      <c r="H1558" s="93">
        <f t="shared" si="729"/>
        <v>91.708486490841707</v>
      </c>
      <c r="I1558" s="93">
        <f t="shared" si="727"/>
        <v>91.708486490841707</v>
      </c>
    </row>
    <row r="1559" spans="1:9" ht="15.75">
      <c r="A1559" s="92" t="s">
        <v>202</v>
      </c>
      <c r="B1559" s="36" t="s">
        <v>201</v>
      </c>
      <c r="C1559" s="36" t="s">
        <v>203</v>
      </c>
      <c r="D1559" s="93">
        <v>37234</v>
      </c>
      <c r="E1559" s="93">
        <f>КВСР!H278</f>
        <v>37234</v>
      </c>
      <c r="F1559" s="93">
        <f>КВСР!I278</f>
        <v>34146.737860000001</v>
      </c>
      <c r="G1559" s="93">
        <f>КВСР!J278</f>
        <v>34146.737860000001</v>
      </c>
      <c r="H1559" s="93">
        <f t="shared" si="729"/>
        <v>91.708486490841707</v>
      </c>
      <c r="I1559" s="93">
        <f t="shared" si="727"/>
        <v>91.708486490841707</v>
      </c>
    </row>
    <row r="1560" spans="1:9" ht="15.75">
      <c r="A1560" s="85" t="s">
        <v>0</v>
      </c>
      <c r="B1560" s="87" t="s">
        <v>0</v>
      </c>
      <c r="C1560" s="88" t="s">
        <v>0</v>
      </c>
      <c r="D1560" s="86" t="s">
        <v>0</v>
      </c>
      <c r="E1560" s="86"/>
      <c r="F1560" s="86"/>
      <c r="G1560" s="86"/>
      <c r="H1560" s="86"/>
      <c r="I1560" s="86"/>
    </row>
    <row r="1561" spans="1:9" ht="72.75" customHeight="1">
      <c r="A1561" s="85" t="s">
        <v>974</v>
      </c>
      <c r="B1561" s="88" t="s">
        <v>975</v>
      </c>
      <c r="C1561" s="88" t="s">
        <v>0</v>
      </c>
      <c r="D1561" s="86">
        <v>76150.8</v>
      </c>
      <c r="E1561" s="86">
        <f>E1562+E1575+E1580+E1592</f>
        <v>46505.582699999999</v>
      </c>
      <c r="F1561" s="86">
        <f t="shared" ref="F1561:G1561" si="743">F1562+F1575+F1580+F1592</f>
        <v>46504.9827</v>
      </c>
      <c r="G1561" s="86">
        <f t="shared" si="743"/>
        <v>46467.963360000002</v>
      </c>
      <c r="H1561" s="86">
        <f t="shared" si="729"/>
        <v>61.020978584597927</v>
      </c>
      <c r="I1561" s="86">
        <f t="shared" si="727"/>
        <v>99.919107905296727</v>
      </c>
    </row>
    <row r="1562" spans="1:9" ht="31.5">
      <c r="A1562" s="85" t="s">
        <v>976</v>
      </c>
      <c r="B1562" s="88" t="s">
        <v>977</v>
      </c>
      <c r="C1562" s="88" t="s">
        <v>0</v>
      </c>
      <c r="D1562" s="86">
        <v>10000</v>
      </c>
      <c r="E1562" s="86">
        <f>E1563+E1568+E1571</f>
        <v>10000</v>
      </c>
      <c r="F1562" s="86">
        <f t="shared" ref="F1562:G1562" si="744">F1563+F1568+F1571</f>
        <v>10000</v>
      </c>
      <c r="G1562" s="86">
        <f t="shared" si="744"/>
        <v>9995.9179999999997</v>
      </c>
      <c r="H1562" s="86">
        <f t="shared" si="729"/>
        <v>99.959179999999989</v>
      </c>
      <c r="I1562" s="86">
        <f t="shared" si="727"/>
        <v>99.959179999999989</v>
      </c>
    </row>
    <row r="1563" spans="1:9" ht="15.75">
      <c r="A1563" s="92" t="s">
        <v>638</v>
      </c>
      <c r="B1563" s="36" t="s">
        <v>978</v>
      </c>
      <c r="C1563" s="36" t="s">
        <v>0</v>
      </c>
      <c r="D1563" s="93">
        <v>500</v>
      </c>
      <c r="E1563" s="93">
        <f>E1564+E1566</f>
        <v>500</v>
      </c>
      <c r="F1563" s="93">
        <f t="shared" ref="F1563:G1563" si="745">F1564+F1566</f>
        <v>500</v>
      </c>
      <c r="G1563" s="93">
        <f t="shared" si="745"/>
        <v>495.91800000000001</v>
      </c>
      <c r="H1563" s="93">
        <f t="shared" si="729"/>
        <v>99.183599999999998</v>
      </c>
      <c r="I1563" s="93">
        <f t="shared" si="727"/>
        <v>99.183599999999998</v>
      </c>
    </row>
    <row r="1564" spans="1:9" ht="63">
      <c r="A1564" s="92" t="s">
        <v>60</v>
      </c>
      <c r="B1564" s="36" t="s">
        <v>978</v>
      </c>
      <c r="C1564" s="36" t="s">
        <v>61</v>
      </c>
      <c r="D1564" s="93">
        <v>276</v>
      </c>
      <c r="E1564" s="93">
        <f>E1565</f>
        <v>276</v>
      </c>
      <c r="F1564" s="93">
        <f t="shared" ref="F1564:G1564" si="746">F1565</f>
        <v>276</v>
      </c>
      <c r="G1564" s="93">
        <f t="shared" si="746"/>
        <v>274.62229000000002</v>
      </c>
      <c r="H1564" s="93">
        <f t="shared" si="729"/>
        <v>99.500829710144927</v>
      </c>
      <c r="I1564" s="93">
        <f t="shared" si="727"/>
        <v>99.500829710144927</v>
      </c>
    </row>
    <row r="1565" spans="1:9" ht="31.5">
      <c r="A1565" s="92" t="s">
        <v>62</v>
      </c>
      <c r="B1565" s="36" t="s">
        <v>978</v>
      </c>
      <c r="C1565" s="36" t="s">
        <v>63</v>
      </c>
      <c r="D1565" s="93">
        <v>276</v>
      </c>
      <c r="E1565" s="93">
        <f>КВСР!H2481</f>
        <v>276</v>
      </c>
      <c r="F1565" s="93">
        <f>КВСР!I2481</f>
        <v>276</v>
      </c>
      <c r="G1565" s="93">
        <f>КВСР!J2481</f>
        <v>274.62229000000002</v>
      </c>
      <c r="H1565" s="93">
        <f t="shared" si="729"/>
        <v>99.500829710144927</v>
      </c>
      <c r="I1565" s="93">
        <f t="shared" si="727"/>
        <v>99.500829710144927</v>
      </c>
    </row>
    <row r="1566" spans="1:9" ht="31.5">
      <c r="A1566" s="92" t="s">
        <v>64</v>
      </c>
      <c r="B1566" s="36" t="s">
        <v>978</v>
      </c>
      <c r="C1566" s="36" t="s">
        <v>65</v>
      </c>
      <c r="D1566" s="93">
        <v>224</v>
      </c>
      <c r="E1566" s="93">
        <f>E1567</f>
        <v>224</v>
      </c>
      <c r="F1566" s="93">
        <f t="shared" ref="F1566:G1566" si="747">F1567</f>
        <v>224</v>
      </c>
      <c r="G1566" s="93">
        <f t="shared" si="747"/>
        <v>221.29571000000001</v>
      </c>
      <c r="H1566" s="93">
        <f t="shared" si="729"/>
        <v>98.792727678571438</v>
      </c>
      <c r="I1566" s="93">
        <f t="shared" si="727"/>
        <v>98.792727678571438</v>
      </c>
    </row>
    <row r="1567" spans="1:9" ht="31.5">
      <c r="A1567" s="92" t="s">
        <v>66</v>
      </c>
      <c r="B1567" s="36" t="s">
        <v>978</v>
      </c>
      <c r="C1567" s="36" t="s">
        <v>67</v>
      </c>
      <c r="D1567" s="93">
        <v>224</v>
      </c>
      <c r="E1567" s="93">
        <f>КВСР!H2483</f>
        <v>224</v>
      </c>
      <c r="F1567" s="93">
        <f>КВСР!I2483</f>
        <v>224</v>
      </c>
      <c r="G1567" s="93">
        <f>КВСР!J2483</f>
        <v>221.29571000000001</v>
      </c>
      <c r="H1567" s="93">
        <f t="shared" si="729"/>
        <v>98.792727678571438</v>
      </c>
      <c r="I1567" s="93">
        <f t="shared" si="727"/>
        <v>98.792727678571438</v>
      </c>
    </row>
    <row r="1568" spans="1:9" ht="31.5">
      <c r="A1568" s="92" t="s">
        <v>646</v>
      </c>
      <c r="B1568" s="36" t="s">
        <v>979</v>
      </c>
      <c r="C1568" s="36" t="s">
        <v>0</v>
      </c>
      <c r="D1568" s="93">
        <v>7000</v>
      </c>
      <c r="E1568" s="93">
        <f>E1569</f>
        <v>7000</v>
      </c>
      <c r="F1568" s="93">
        <f t="shared" ref="F1568:G1569" si="748">F1569</f>
        <v>7000</v>
      </c>
      <c r="G1568" s="93">
        <f t="shared" si="748"/>
        <v>7000</v>
      </c>
      <c r="H1568" s="93">
        <f t="shared" si="729"/>
        <v>100</v>
      </c>
      <c r="I1568" s="93">
        <f t="shared" si="727"/>
        <v>100</v>
      </c>
    </row>
    <row r="1569" spans="1:9" ht="31.5">
      <c r="A1569" s="92" t="s">
        <v>82</v>
      </c>
      <c r="B1569" s="36" t="s">
        <v>979</v>
      </c>
      <c r="C1569" s="36" t="s">
        <v>83</v>
      </c>
      <c r="D1569" s="93">
        <v>7000</v>
      </c>
      <c r="E1569" s="93">
        <f>E1570</f>
        <v>7000</v>
      </c>
      <c r="F1569" s="93">
        <f t="shared" si="748"/>
        <v>7000</v>
      </c>
      <c r="G1569" s="93">
        <f t="shared" si="748"/>
        <v>7000</v>
      </c>
      <c r="H1569" s="93">
        <f t="shared" si="729"/>
        <v>100</v>
      </c>
      <c r="I1569" s="93">
        <f t="shared" si="727"/>
        <v>100</v>
      </c>
    </row>
    <row r="1570" spans="1:9" ht="31.5">
      <c r="A1570" s="92" t="s">
        <v>196</v>
      </c>
      <c r="B1570" s="36" t="s">
        <v>979</v>
      </c>
      <c r="C1570" s="36" t="s">
        <v>197</v>
      </c>
      <c r="D1570" s="93">
        <v>7000</v>
      </c>
      <c r="E1570" s="93">
        <f>КВСР!H2486</f>
        <v>7000</v>
      </c>
      <c r="F1570" s="93">
        <f>КВСР!I2486</f>
        <v>7000</v>
      </c>
      <c r="G1570" s="93">
        <f>КВСР!J2486</f>
        <v>7000</v>
      </c>
      <c r="H1570" s="93">
        <f t="shared" si="729"/>
        <v>100</v>
      </c>
      <c r="I1570" s="93">
        <f t="shared" si="727"/>
        <v>100</v>
      </c>
    </row>
    <row r="1571" spans="1:9" ht="31.5">
      <c r="A1571" s="92" t="s">
        <v>980</v>
      </c>
      <c r="B1571" s="36" t="s">
        <v>981</v>
      </c>
      <c r="C1571" s="36" t="s">
        <v>0</v>
      </c>
      <c r="D1571" s="93">
        <v>2500</v>
      </c>
      <c r="E1571" s="93">
        <f>E1572</f>
        <v>2500</v>
      </c>
      <c r="F1571" s="93">
        <f t="shared" ref="F1571:G1572" si="749">F1572</f>
        <v>2500</v>
      </c>
      <c r="G1571" s="93">
        <f t="shared" si="749"/>
        <v>2500</v>
      </c>
      <c r="H1571" s="93">
        <f t="shared" si="729"/>
        <v>100</v>
      </c>
      <c r="I1571" s="93">
        <f t="shared" si="727"/>
        <v>100</v>
      </c>
    </row>
    <row r="1572" spans="1:9" ht="15.75">
      <c r="A1572" s="92" t="s">
        <v>26</v>
      </c>
      <c r="B1572" s="36" t="s">
        <v>981</v>
      </c>
      <c r="C1572" s="36" t="s">
        <v>27</v>
      </c>
      <c r="D1572" s="93">
        <v>2500</v>
      </c>
      <c r="E1572" s="93">
        <f>E1573</f>
        <v>2500</v>
      </c>
      <c r="F1572" s="93">
        <f t="shared" si="749"/>
        <v>2500</v>
      </c>
      <c r="G1572" s="93">
        <f t="shared" si="749"/>
        <v>2500</v>
      </c>
      <c r="H1572" s="93">
        <f t="shared" si="729"/>
        <v>100</v>
      </c>
      <c r="I1572" s="93">
        <f t="shared" si="727"/>
        <v>100</v>
      </c>
    </row>
    <row r="1573" spans="1:9" ht="15.75">
      <c r="A1573" s="92" t="s">
        <v>56</v>
      </c>
      <c r="B1573" s="36" t="s">
        <v>981</v>
      </c>
      <c r="C1573" s="36" t="s">
        <v>57</v>
      </c>
      <c r="D1573" s="93">
        <v>2500</v>
      </c>
      <c r="E1573" s="93">
        <f>КВСР!H2489</f>
        <v>2500</v>
      </c>
      <c r="F1573" s="93">
        <f>КВСР!I2489</f>
        <v>2500</v>
      </c>
      <c r="G1573" s="93">
        <f>КВСР!J2489</f>
        <v>2500</v>
      </c>
      <c r="H1573" s="93">
        <f t="shared" si="729"/>
        <v>100</v>
      </c>
      <c r="I1573" s="93">
        <f t="shared" si="727"/>
        <v>100</v>
      </c>
    </row>
    <row r="1574" spans="1:9" ht="15.75">
      <c r="A1574" s="85" t="s">
        <v>0</v>
      </c>
      <c r="B1574" s="87" t="s">
        <v>0</v>
      </c>
      <c r="C1574" s="88" t="s">
        <v>0</v>
      </c>
      <c r="D1574" s="86" t="s">
        <v>0</v>
      </c>
      <c r="E1574" s="86"/>
      <c r="F1574" s="86"/>
      <c r="G1574" s="86"/>
      <c r="H1574" s="86"/>
      <c r="I1574" s="86"/>
    </row>
    <row r="1575" spans="1:9" ht="31.5">
      <c r="A1575" s="85" t="s">
        <v>982</v>
      </c>
      <c r="B1575" s="88" t="s">
        <v>983</v>
      </c>
      <c r="C1575" s="88" t="s">
        <v>0</v>
      </c>
      <c r="D1575" s="86">
        <v>12500</v>
      </c>
      <c r="E1575" s="86">
        <f>E1576</f>
        <v>12500</v>
      </c>
      <c r="F1575" s="86">
        <f t="shared" ref="F1575:G1577" si="750">F1576</f>
        <v>12500</v>
      </c>
      <c r="G1575" s="86">
        <f t="shared" si="750"/>
        <v>12467.136</v>
      </c>
      <c r="H1575" s="86">
        <f t="shared" si="729"/>
        <v>99.737088</v>
      </c>
      <c r="I1575" s="86">
        <f t="shared" si="727"/>
        <v>99.737088</v>
      </c>
    </row>
    <row r="1576" spans="1:9" ht="31.5">
      <c r="A1576" s="92" t="s">
        <v>984</v>
      </c>
      <c r="B1576" s="36" t="s">
        <v>985</v>
      </c>
      <c r="C1576" s="36" t="s">
        <v>0</v>
      </c>
      <c r="D1576" s="93">
        <v>12500</v>
      </c>
      <c r="E1576" s="93">
        <f>E1577</f>
        <v>12500</v>
      </c>
      <c r="F1576" s="93">
        <f t="shared" si="750"/>
        <v>12500</v>
      </c>
      <c r="G1576" s="93">
        <f t="shared" si="750"/>
        <v>12467.136</v>
      </c>
      <c r="H1576" s="93">
        <f t="shared" si="729"/>
        <v>99.737088</v>
      </c>
      <c r="I1576" s="93">
        <f t="shared" si="727"/>
        <v>99.737088</v>
      </c>
    </row>
    <row r="1577" spans="1:9" ht="15.75">
      <c r="A1577" s="92" t="s">
        <v>26</v>
      </c>
      <c r="B1577" s="36" t="s">
        <v>985</v>
      </c>
      <c r="C1577" s="36" t="s">
        <v>27</v>
      </c>
      <c r="D1577" s="93">
        <v>12500</v>
      </c>
      <c r="E1577" s="93">
        <f>E1578</f>
        <v>12500</v>
      </c>
      <c r="F1577" s="93">
        <f t="shared" si="750"/>
        <v>12500</v>
      </c>
      <c r="G1577" s="93">
        <f t="shared" si="750"/>
        <v>12467.136</v>
      </c>
      <c r="H1577" s="93">
        <f t="shared" si="729"/>
        <v>99.737088</v>
      </c>
      <c r="I1577" s="93">
        <f t="shared" si="727"/>
        <v>99.737088</v>
      </c>
    </row>
    <row r="1578" spans="1:9" ht="15.75">
      <c r="A1578" s="92" t="s">
        <v>56</v>
      </c>
      <c r="B1578" s="36" t="s">
        <v>985</v>
      </c>
      <c r="C1578" s="36" t="s">
        <v>57</v>
      </c>
      <c r="D1578" s="93">
        <v>12500</v>
      </c>
      <c r="E1578" s="93">
        <f>КВСР!H2493</f>
        <v>12500</v>
      </c>
      <c r="F1578" s="93">
        <f>КВСР!I2493</f>
        <v>12500</v>
      </c>
      <c r="G1578" s="93">
        <f>КВСР!J2493</f>
        <v>12467.136</v>
      </c>
      <c r="H1578" s="93">
        <f t="shared" si="729"/>
        <v>99.737088</v>
      </c>
      <c r="I1578" s="93">
        <f t="shared" si="727"/>
        <v>99.737088</v>
      </c>
    </row>
    <row r="1579" spans="1:9" ht="15.75">
      <c r="A1579" s="85" t="s">
        <v>0</v>
      </c>
      <c r="B1579" s="87" t="s">
        <v>0</v>
      </c>
      <c r="C1579" s="88" t="s">
        <v>0</v>
      </c>
      <c r="D1579" s="86" t="s">
        <v>0</v>
      </c>
      <c r="E1579" s="86"/>
      <c r="F1579" s="86"/>
      <c r="G1579" s="86"/>
      <c r="H1579" s="86"/>
      <c r="I1579" s="86"/>
    </row>
    <row r="1580" spans="1:9" ht="31.5">
      <c r="A1580" s="85" t="s">
        <v>986</v>
      </c>
      <c r="B1580" s="88" t="s">
        <v>987</v>
      </c>
      <c r="C1580" s="88" t="s">
        <v>0</v>
      </c>
      <c r="D1580" s="86">
        <v>52650.8</v>
      </c>
      <c r="E1580" s="86">
        <f>E1581+E1588</f>
        <v>23005.582699999999</v>
      </c>
      <c r="F1580" s="86">
        <f t="shared" ref="F1580:G1580" si="751">F1581+F1588</f>
        <v>23005.582699999999</v>
      </c>
      <c r="G1580" s="86">
        <f t="shared" si="751"/>
        <v>23005.582699999999</v>
      </c>
      <c r="H1580" s="86">
        <f t="shared" si="729"/>
        <v>43.694649843877009</v>
      </c>
      <c r="I1580" s="86">
        <f t="shared" si="727"/>
        <v>100</v>
      </c>
    </row>
    <row r="1581" spans="1:9" ht="31.5">
      <c r="A1581" s="92" t="s">
        <v>58</v>
      </c>
      <c r="B1581" s="36" t="s">
        <v>1040</v>
      </c>
      <c r="C1581" s="36" t="s">
        <v>0</v>
      </c>
      <c r="D1581" s="93">
        <v>40128.400000000001</v>
      </c>
      <c r="E1581" s="93">
        <f>E1582+E1584+E1586</f>
        <v>10483.182700000001</v>
      </c>
      <c r="F1581" s="93">
        <f t="shared" ref="F1581:G1581" si="752">F1582+F1584+F1586</f>
        <v>10483.182700000001</v>
      </c>
      <c r="G1581" s="93">
        <f t="shared" si="752"/>
        <v>10483.182700000001</v>
      </c>
      <c r="H1581" s="93">
        <f t="shared" si="729"/>
        <v>26.124098394154764</v>
      </c>
      <c r="I1581" s="93">
        <f t="shared" si="727"/>
        <v>100</v>
      </c>
    </row>
    <row r="1582" spans="1:9" ht="63">
      <c r="A1582" s="92" t="s">
        <v>60</v>
      </c>
      <c r="B1582" s="36" t="s">
        <v>1040</v>
      </c>
      <c r="C1582" s="36" t="s">
        <v>61</v>
      </c>
      <c r="D1582" s="93">
        <v>38487.5</v>
      </c>
      <c r="E1582" s="93">
        <f>E1583</f>
        <v>9309.5555000000004</v>
      </c>
      <c r="F1582" s="93">
        <f t="shared" ref="F1582:G1582" si="753">F1583</f>
        <v>9309.5555000000004</v>
      </c>
      <c r="G1582" s="93">
        <f t="shared" si="753"/>
        <v>9309.5555000000004</v>
      </c>
      <c r="H1582" s="93">
        <f t="shared" si="729"/>
        <v>24.188517050990583</v>
      </c>
      <c r="I1582" s="93">
        <f t="shared" si="727"/>
        <v>100</v>
      </c>
    </row>
    <row r="1583" spans="1:9" ht="31.5">
      <c r="A1583" s="92" t="s">
        <v>62</v>
      </c>
      <c r="B1583" s="36" t="s">
        <v>1040</v>
      </c>
      <c r="C1583" s="36" t="s">
        <v>63</v>
      </c>
      <c r="D1583" s="93">
        <v>38487.5</v>
      </c>
      <c r="E1583" s="93">
        <f>КВСР!H2662</f>
        <v>9309.5555000000004</v>
      </c>
      <c r="F1583" s="93">
        <f>КВСР!I2662</f>
        <v>9309.5555000000004</v>
      </c>
      <c r="G1583" s="93">
        <f>КВСР!J2662</f>
        <v>9309.5555000000004</v>
      </c>
      <c r="H1583" s="93">
        <f t="shared" si="729"/>
        <v>24.188517050990583</v>
      </c>
      <c r="I1583" s="93">
        <f t="shared" si="727"/>
        <v>100</v>
      </c>
    </row>
    <row r="1584" spans="1:9" ht="31.5">
      <c r="A1584" s="92" t="s">
        <v>64</v>
      </c>
      <c r="B1584" s="36" t="s">
        <v>1040</v>
      </c>
      <c r="C1584" s="36" t="s">
        <v>65</v>
      </c>
      <c r="D1584" s="93">
        <v>1637.9</v>
      </c>
      <c r="E1584" s="93">
        <f>E1585</f>
        <v>1172.49359</v>
      </c>
      <c r="F1584" s="93">
        <f t="shared" ref="F1584:G1584" si="754">F1585</f>
        <v>1172.49359</v>
      </c>
      <c r="G1584" s="93">
        <f t="shared" si="754"/>
        <v>1172.49359</v>
      </c>
      <c r="H1584" s="93">
        <f t="shared" si="729"/>
        <v>71.585175529641603</v>
      </c>
      <c r="I1584" s="93">
        <f t="shared" si="727"/>
        <v>100</v>
      </c>
    </row>
    <row r="1585" spans="1:9" ht="31.5">
      <c r="A1585" s="92" t="s">
        <v>66</v>
      </c>
      <c r="B1585" s="36" t="s">
        <v>1040</v>
      </c>
      <c r="C1585" s="36" t="s">
        <v>67</v>
      </c>
      <c r="D1585" s="93">
        <v>1637.9</v>
      </c>
      <c r="E1585" s="93">
        <f>КВСР!H2664</f>
        <v>1172.49359</v>
      </c>
      <c r="F1585" s="93">
        <f>КВСР!I2664</f>
        <v>1172.49359</v>
      </c>
      <c r="G1585" s="93">
        <f>КВСР!J2664</f>
        <v>1172.49359</v>
      </c>
      <c r="H1585" s="93">
        <f t="shared" si="729"/>
        <v>71.585175529641603</v>
      </c>
      <c r="I1585" s="93">
        <f t="shared" si="727"/>
        <v>100</v>
      </c>
    </row>
    <row r="1586" spans="1:9" ht="15.75">
      <c r="A1586" s="92" t="s">
        <v>72</v>
      </c>
      <c r="B1586" s="36" t="s">
        <v>1040</v>
      </c>
      <c r="C1586" s="36" t="s">
        <v>73</v>
      </c>
      <c r="D1586" s="93">
        <v>3</v>
      </c>
      <c r="E1586" s="93">
        <f>E1587</f>
        <v>1.13361</v>
      </c>
      <c r="F1586" s="93">
        <f t="shared" ref="F1586:G1586" si="755">F1587</f>
        <v>1.13361</v>
      </c>
      <c r="G1586" s="93">
        <f t="shared" si="755"/>
        <v>1.13361</v>
      </c>
      <c r="H1586" s="93">
        <f t="shared" si="729"/>
        <v>37.786999999999999</v>
      </c>
      <c r="I1586" s="93">
        <f t="shared" si="727"/>
        <v>100</v>
      </c>
    </row>
    <row r="1587" spans="1:9" ht="15.75">
      <c r="A1587" s="92" t="s">
        <v>74</v>
      </c>
      <c r="B1587" s="36" t="s">
        <v>1040</v>
      </c>
      <c r="C1587" s="36" t="s">
        <v>75</v>
      </c>
      <c r="D1587" s="93">
        <v>3</v>
      </c>
      <c r="E1587" s="93">
        <f>КВСР!H2666</f>
        <v>1.13361</v>
      </c>
      <c r="F1587" s="93">
        <f>КВСР!I2666</f>
        <v>1.13361</v>
      </c>
      <c r="G1587" s="93">
        <f>КВСР!J2666</f>
        <v>1.13361</v>
      </c>
      <c r="H1587" s="93">
        <f t="shared" si="729"/>
        <v>37.786999999999999</v>
      </c>
      <c r="I1587" s="93">
        <f t="shared" si="727"/>
        <v>100</v>
      </c>
    </row>
    <row r="1588" spans="1:9" ht="31.5">
      <c r="A1588" s="92" t="s">
        <v>76</v>
      </c>
      <c r="B1588" s="36" t="s">
        <v>988</v>
      </c>
      <c r="C1588" s="36" t="s">
        <v>0</v>
      </c>
      <c r="D1588" s="93">
        <v>12522.4</v>
      </c>
      <c r="E1588" s="93">
        <f>E1589</f>
        <v>12522.4</v>
      </c>
      <c r="F1588" s="93">
        <f t="shared" ref="F1588:G1589" si="756">F1589</f>
        <v>12522.4</v>
      </c>
      <c r="G1588" s="93">
        <f t="shared" si="756"/>
        <v>12522.4</v>
      </c>
      <c r="H1588" s="93">
        <f t="shared" ref="H1588:H1651" si="757">G1588/D1588*100</f>
        <v>100</v>
      </c>
      <c r="I1588" s="93">
        <f t="shared" ref="I1588:I1651" si="758">G1588/E1588*100</f>
        <v>100</v>
      </c>
    </row>
    <row r="1589" spans="1:9" ht="31.5">
      <c r="A1589" s="92" t="s">
        <v>82</v>
      </c>
      <c r="B1589" s="36" t="s">
        <v>988</v>
      </c>
      <c r="C1589" s="36" t="s">
        <v>83</v>
      </c>
      <c r="D1589" s="93">
        <v>12522.4</v>
      </c>
      <c r="E1589" s="93">
        <f>E1590</f>
        <v>12522.4</v>
      </c>
      <c r="F1589" s="93">
        <f t="shared" si="756"/>
        <v>12522.4</v>
      </c>
      <c r="G1589" s="93">
        <f t="shared" si="756"/>
        <v>12522.4</v>
      </c>
      <c r="H1589" s="93">
        <f t="shared" si="757"/>
        <v>100</v>
      </c>
      <c r="I1589" s="93">
        <f t="shared" si="758"/>
        <v>100</v>
      </c>
    </row>
    <row r="1590" spans="1:9" ht="15.75">
      <c r="A1590" s="92" t="s">
        <v>84</v>
      </c>
      <c r="B1590" s="36" t="s">
        <v>988</v>
      </c>
      <c r="C1590" s="36" t="s">
        <v>85</v>
      </c>
      <c r="D1590" s="93">
        <v>12522.4</v>
      </c>
      <c r="E1590" s="93">
        <f>КВСР!H2497</f>
        <v>12522.4</v>
      </c>
      <c r="F1590" s="93">
        <f>КВСР!I2497</f>
        <v>12522.4</v>
      </c>
      <c r="G1590" s="93">
        <f>КВСР!J2497</f>
        <v>12522.4</v>
      </c>
      <c r="H1590" s="93">
        <f t="shared" si="757"/>
        <v>100</v>
      </c>
      <c r="I1590" s="93">
        <f t="shared" si="758"/>
        <v>100</v>
      </c>
    </row>
    <row r="1591" spans="1:9" ht="15.75">
      <c r="A1591" s="85" t="s">
        <v>0</v>
      </c>
      <c r="B1591" s="87" t="s">
        <v>0</v>
      </c>
      <c r="C1591" s="88" t="s">
        <v>0</v>
      </c>
      <c r="D1591" s="86" t="s">
        <v>0</v>
      </c>
      <c r="E1591" s="86"/>
      <c r="F1591" s="86"/>
      <c r="G1591" s="86"/>
      <c r="H1591" s="86"/>
      <c r="I1591" s="86"/>
    </row>
    <row r="1592" spans="1:9" ht="47.25">
      <c r="A1592" s="85" t="s">
        <v>989</v>
      </c>
      <c r="B1592" s="88" t="s">
        <v>990</v>
      </c>
      <c r="C1592" s="88" t="s">
        <v>0</v>
      </c>
      <c r="D1592" s="86">
        <v>1000</v>
      </c>
      <c r="E1592" s="86">
        <f>E1593+E1596</f>
        <v>1000</v>
      </c>
      <c r="F1592" s="86">
        <f t="shared" ref="F1592:G1592" si="759">F1593+F1596</f>
        <v>999.4</v>
      </c>
      <c r="G1592" s="86">
        <f t="shared" si="759"/>
        <v>999.32665999999995</v>
      </c>
      <c r="H1592" s="86">
        <f t="shared" si="757"/>
        <v>99.932665999999998</v>
      </c>
      <c r="I1592" s="86">
        <f t="shared" si="758"/>
        <v>99.932665999999998</v>
      </c>
    </row>
    <row r="1593" spans="1:9" ht="31.5">
      <c r="A1593" s="92" t="s">
        <v>646</v>
      </c>
      <c r="B1593" s="36" t="s">
        <v>991</v>
      </c>
      <c r="C1593" s="36" t="s">
        <v>0</v>
      </c>
      <c r="D1593" s="93">
        <v>779.6</v>
      </c>
      <c r="E1593" s="93">
        <f>E1594</f>
        <v>779.6</v>
      </c>
      <c r="F1593" s="93">
        <f t="shared" ref="F1593:G1594" si="760">F1594</f>
        <v>779</v>
      </c>
      <c r="G1593" s="93">
        <f t="shared" si="760"/>
        <v>778.92665999999997</v>
      </c>
      <c r="H1593" s="93">
        <f t="shared" si="757"/>
        <v>99.913630066700861</v>
      </c>
      <c r="I1593" s="93">
        <f t="shared" si="758"/>
        <v>99.913630066700861</v>
      </c>
    </row>
    <row r="1594" spans="1:9" ht="31.5">
      <c r="A1594" s="92" t="s">
        <v>64</v>
      </c>
      <c r="B1594" s="36" t="s">
        <v>991</v>
      </c>
      <c r="C1594" s="36" t="s">
        <v>65</v>
      </c>
      <c r="D1594" s="93">
        <v>779.6</v>
      </c>
      <c r="E1594" s="93">
        <f>E1595</f>
        <v>779.6</v>
      </c>
      <c r="F1594" s="93">
        <f t="shared" si="760"/>
        <v>779</v>
      </c>
      <c r="G1594" s="93">
        <f t="shared" si="760"/>
        <v>778.92665999999997</v>
      </c>
      <c r="H1594" s="93">
        <f t="shared" si="757"/>
        <v>99.913630066700861</v>
      </c>
      <c r="I1594" s="93">
        <f t="shared" si="758"/>
        <v>99.913630066700861</v>
      </c>
    </row>
    <row r="1595" spans="1:9" ht="31.5">
      <c r="A1595" s="92" t="s">
        <v>66</v>
      </c>
      <c r="B1595" s="36" t="s">
        <v>991</v>
      </c>
      <c r="C1595" s="36" t="s">
        <v>67</v>
      </c>
      <c r="D1595" s="93">
        <v>779.6</v>
      </c>
      <c r="E1595" s="93">
        <f>КВСР!H2501</f>
        <v>779.6</v>
      </c>
      <c r="F1595" s="93">
        <f>КВСР!I2501</f>
        <v>779</v>
      </c>
      <c r="G1595" s="93">
        <f>КВСР!J2501</f>
        <v>778.92665999999997</v>
      </c>
      <c r="H1595" s="93">
        <f t="shared" si="757"/>
        <v>99.913630066700861</v>
      </c>
      <c r="I1595" s="93">
        <f t="shared" si="758"/>
        <v>99.913630066700861</v>
      </c>
    </row>
    <row r="1596" spans="1:9" ht="31.5">
      <c r="A1596" s="92" t="s">
        <v>394</v>
      </c>
      <c r="B1596" s="36" t="s">
        <v>992</v>
      </c>
      <c r="C1596" s="36" t="s">
        <v>0</v>
      </c>
      <c r="D1596" s="93">
        <v>220.4</v>
      </c>
      <c r="E1596" s="93">
        <f>E1597</f>
        <v>220.4</v>
      </c>
      <c r="F1596" s="93">
        <f t="shared" ref="F1596:G1597" si="761">F1597</f>
        <v>220.4</v>
      </c>
      <c r="G1596" s="93">
        <f t="shared" si="761"/>
        <v>220.4</v>
      </c>
      <c r="H1596" s="93">
        <f t="shared" si="757"/>
        <v>100</v>
      </c>
      <c r="I1596" s="93">
        <f t="shared" si="758"/>
        <v>100</v>
      </c>
    </row>
    <row r="1597" spans="1:9" ht="31.5">
      <c r="A1597" s="92" t="s">
        <v>82</v>
      </c>
      <c r="B1597" s="36" t="s">
        <v>992</v>
      </c>
      <c r="C1597" s="36" t="s">
        <v>83</v>
      </c>
      <c r="D1597" s="93">
        <v>220.4</v>
      </c>
      <c r="E1597" s="93">
        <f>E1598</f>
        <v>220.4</v>
      </c>
      <c r="F1597" s="93">
        <f t="shared" si="761"/>
        <v>220.4</v>
      </c>
      <c r="G1597" s="93">
        <f t="shared" si="761"/>
        <v>220.4</v>
      </c>
      <c r="H1597" s="93">
        <f t="shared" si="757"/>
        <v>100</v>
      </c>
      <c r="I1597" s="93">
        <f t="shared" si="758"/>
        <v>100</v>
      </c>
    </row>
    <row r="1598" spans="1:9" ht="15.75">
      <c r="A1598" s="92" t="s">
        <v>84</v>
      </c>
      <c r="B1598" s="36" t="s">
        <v>992</v>
      </c>
      <c r="C1598" s="36" t="s">
        <v>85</v>
      </c>
      <c r="D1598" s="93">
        <v>220.4</v>
      </c>
      <c r="E1598" s="93">
        <f>КВСР!H2504</f>
        <v>220.4</v>
      </c>
      <c r="F1598" s="93">
        <f>КВСР!I2504</f>
        <v>220.4</v>
      </c>
      <c r="G1598" s="93">
        <f>КВСР!J2504</f>
        <v>220.4</v>
      </c>
      <c r="H1598" s="93">
        <f t="shared" si="757"/>
        <v>100</v>
      </c>
      <c r="I1598" s="93">
        <f t="shared" si="758"/>
        <v>100</v>
      </c>
    </row>
    <row r="1599" spans="1:9" ht="15.75">
      <c r="A1599" s="85" t="s">
        <v>0</v>
      </c>
      <c r="B1599" s="87" t="s">
        <v>0</v>
      </c>
      <c r="C1599" s="88" t="s">
        <v>0</v>
      </c>
      <c r="D1599" s="86" t="s">
        <v>0</v>
      </c>
      <c r="E1599" s="86"/>
      <c r="F1599" s="86"/>
      <c r="G1599" s="86"/>
      <c r="H1599" s="86"/>
      <c r="I1599" s="86"/>
    </row>
    <row r="1600" spans="1:9" ht="47.25">
      <c r="A1600" s="85" t="s">
        <v>409</v>
      </c>
      <c r="B1600" s="88" t="s">
        <v>410</v>
      </c>
      <c r="C1600" s="88" t="s">
        <v>0</v>
      </c>
      <c r="D1600" s="86">
        <v>6788185.4000000004</v>
      </c>
      <c r="E1600" s="86">
        <f>E1601+E1615+E1625+E1633+E1641+E1672</f>
        <v>6834885.3408500003</v>
      </c>
      <c r="F1600" s="86">
        <f t="shared" ref="F1600:G1600" si="762">F1601+F1615+F1625+F1633+F1641+F1672</f>
        <v>6487664.8655300001</v>
      </c>
      <c r="G1600" s="86">
        <f t="shared" si="762"/>
        <v>6436140.8019199995</v>
      </c>
      <c r="H1600" s="86">
        <f t="shared" si="757"/>
        <v>94.813862949588838</v>
      </c>
      <c r="I1600" s="86">
        <f t="shared" si="758"/>
        <v>94.166039091441263</v>
      </c>
    </row>
    <row r="1601" spans="1:9" ht="31.5">
      <c r="A1601" s="85" t="s">
        <v>696</v>
      </c>
      <c r="B1601" s="88" t="s">
        <v>697</v>
      </c>
      <c r="C1601" s="88" t="s">
        <v>0</v>
      </c>
      <c r="D1601" s="86">
        <v>484047.3</v>
      </c>
      <c r="E1601" s="86">
        <f>E1602+E1605+E1608+E1611</f>
        <v>483745.60400000005</v>
      </c>
      <c r="F1601" s="86">
        <f t="shared" ref="F1601:G1601" si="763">F1602+F1605+F1608+F1611</f>
        <v>480306.15497000003</v>
      </c>
      <c r="G1601" s="86">
        <f t="shared" si="763"/>
        <v>480306.15497000003</v>
      </c>
      <c r="H1601" s="86">
        <f t="shared" si="757"/>
        <v>99.227111683093796</v>
      </c>
      <c r="I1601" s="86">
        <f t="shared" si="758"/>
        <v>99.288996323365026</v>
      </c>
    </row>
    <row r="1602" spans="1:9" ht="63">
      <c r="A1602" s="92" t="s">
        <v>698</v>
      </c>
      <c r="B1602" s="36" t="s">
        <v>699</v>
      </c>
      <c r="C1602" s="36" t="s">
        <v>0</v>
      </c>
      <c r="D1602" s="93">
        <v>80899.899999999994</v>
      </c>
      <c r="E1602" s="93">
        <f>E1603</f>
        <v>80899.899999999994</v>
      </c>
      <c r="F1602" s="93">
        <f t="shared" ref="F1602:G1603" si="764">F1603</f>
        <v>80247.888000000006</v>
      </c>
      <c r="G1602" s="93">
        <f t="shared" si="764"/>
        <v>80247.888000000006</v>
      </c>
      <c r="H1602" s="93">
        <f t="shared" si="757"/>
        <v>99.194050919716844</v>
      </c>
      <c r="I1602" s="93">
        <f t="shared" si="758"/>
        <v>99.194050919716844</v>
      </c>
    </row>
    <row r="1603" spans="1:9" ht="15.75">
      <c r="A1603" s="92" t="s">
        <v>72</v>
      </c>
      <c r="B1603" s="36" t="s">
        <v>699</v>
      </c>
      <c r="C1603" s="36" t="s">
        <v>73</v>
      </c>
      <c r="D1603" s="93">
        <v>80899.899999999994</v>
      </c>
      <c r="E1603" s="93">
        <f>E1604</f>
        <v>80899.899999999994</v>
      </c>
      <c r="F1603" s="93">
        <f t="shared" si="764"/>
        <v>80247.888000000006</v>
      </c>
      <c r="G1603" s="93">
        <f t="shared" si="764"/>
        <v>80247.888000000006</v>
      </c>
      <c r="H1603" s="93">
        <f t="shared" si="757"/>
        <v>99.194050919716844</v>
      </c>
      <c r="I1603" s="93">
        <f t="shared" si="758"/>
        <v>99.194050919716844</v>
      </c>
    </row>
    <row r="1604" spans="1:9" ht="47.25">
      <c r="A1604" s="92" t="s">
        <v>222</v>
      </c>
      <c r="B1604" s="36" t="s">
        <v>699</v>
      </c>
      <c r="C1604" s="36" t="s">
        <v>223</v>
      </c>
      <c r="D1604" s="93">
        <v>80899.899999999994</v>
      </c>
      <c r="E1604" s="93">
        <f>КВСР!H1631</f>
        <v>80899.899999999994</v>
      </c>
      <c r="F1604" s="93">
        <f>КВСР!I1631</f>
        <v>80247.888000000006</v>
      </c>
      <c r="G1604" s="93">
        <f>КВСР!J1631</f>
        <v>80247.888000000006</v>
      </c>
      <c r="H1604" s="93">
        <f t="shared" si="757"/>
        <v>99.194050919716844</v>
      </c>
      <c r="I1604" s="93">
        <f t="shared" si="758"/>
        <v>99.194050919716844</v>
      </c>
    </row>
    <row r="1605" spans="1:9" ht="63">
      <c r="A1605" s="92" t="s">
        <v>700</v>
      </c>
      <c r="B1605" s="36" t="s">
        <v>701</v>
      </c>
      <c r="C1605" s="36" t="s">
        <v>0</v>
      </c>
      <c r="D1605" s="93">
        <v>99183.5</v>
      </c>
      <c r="E1605" s="93">
        <f>E1606</f>
        <v>98881.804000000004</v>
      </c>
      <c r="F1605" s="93">
        <f t="shared" ref="F1605:G1606" si="765">F1606</f>
        <v>96094.366970000003</v>
      </c>
      <c r="G1605" s="93">
        <f t="shared" si="765"/>
        <v>96094.366970000003</v>
      </c>
      <c r="H1605" s="93">
        <f t="shared" si="757"/>
        <v>96.885436559508392</v>
      </c>
      <c r="I1605" s="93">
        <f t="shared" si="758"/>
        <v>97.181041488684812</v>
      </c>
    </row>
    <row r="1606" spans="1:9" ht="15.75">
      <c r="A1606" s="92" t="s">
        <v>72</v>
      </c>
      <c r="B1606" s="36" t="s">
        <v>701</v>
      </c>
      <c r="C1606" s="36" t="s">
        <v>73</v>
      </c>
      <c r="D1606" s="93">
        <v>99183.5</v>
      </c>
      <c r="E1606" s="93">
        <f>E1607</f>
        <v>98881.804000000004</v>
      </c>
      <c r="F1606" s="93">
        <f t="shared" si="765"/>
        <v>96094.366970000003</v>
      </c>
      <c r="G1606" s="93">
        <f t="shared" si="765"/>
        <v>96094.366970000003</v>
      </c>
      <c r="H1606" s="93">
        <f t="shared" si="757"/>
        <v>96.885436559508392</v>
      </c>
      <c r="I1606" s="93">
        <f t="shared" si="758"/>
        <v>97.181041488684812</v>
      </c>
    </row>
    <row r="1607" spans="1:9" ht="47.25">
      <c r="A1607" s="92" t="s">
        <v>222</v>
      </c>
      <c r="B1607" s="36" t="s">
        <v>701</v>
      </c>
      <c r="C1607" s="36" t="s">
        <v>223</v>
      </c>
      <c r="D1607" s="93">
        <v>99183.5</v>
      </c>
      <c r="E1607" s="93">
        <f>КВСР!H1634</f>
        <v>98881.804000000004</v>
      </c>
      <c r="F1607" s="93">
        <f>КВСР!I1634</f>
        <v>96094.366970000003</v>
      </c>
      <c r="G1607" s="93">
        <f>КВСР!J1634</f>
        <v>96094.366970000003</v>
      </c>
      <c r="H1607" s="93">
        <f t="shared" si="757"/>
        <v>96.885436559508392</v>
      </c>
      <c r="I1607" s="93">
        <f t="shared" si="758"/>
        <v>97.181041488684812</v>
      </c>
    </row>
    <row r="1608" spans="1:9" ht="78.75">
      <c r="A1608" s="92" t="s">
        <v>702</v>
      </c>
      <c r="B1608" s="36" t="s">
        <v>703</v>
      </c>
      <c r="C1608" s="36" t="s">
        <v>0</v>
      </c>
      <c r="D1608" s="93">
        <v>298069</v>
      </c>
      <c r="E1608" s="93">
        <f>E1609</f>
        <v>298069</v>
      </c>
      <c r="F1608" s="93">
        <f t="shared" ref="F1608:G1609" si="766">F1609</f>
        <v>298069</v>
      </c>
      <c r="G1608" s="93">
        <f t="shared" si="766"/>
        <v>298069</v>
      </c>
      <c r="H1608" s="93">
        <f t="shared" si="757"/>
        <v>100</v>
      </c>
      <c r="I1608" s="93">
        <f t="shared" si="758"/>
        <v>100</v>
      </c>
    </row>
    <row r="1609" spans="1:9" ht="15.75">
      <c r="A1609" s="92" t="s">
        <v>72</v>
      </c>
      <c r="B1609" s="36" t="s">
        <v>703</v>
      </c>
      <c r="C1609" s="36" t="s">
        <v>73</v>
      </c>
      <c r="D1609" s="93">
        <v>298069</v>
      </c>
      <c r="E1609" s="93">
        <f>E1610</f>
        <v>298069</v>
      </c>
      <c r="F1609" s="93">
        <f t="shared" si="766"/>
        <v>298069</v>
      </c>
      <c r="G1609" s="93">
        <f t="shared" si="766"/>
        <v>298069</v>
      </c>
      <c r="H1609" s="93">
        <f t="shared" si="757"/>
        <v>100</v>
      </c>
      <c r="I1609" s="93">
        <f t="shared" si="758"/>
        <v>100</v>
      </c>
    </row>
    <row r="1610" spans="1:9" ht="47.25">
      <c r="A1610" s="92" t="s">
        <v>222</v>
      </c>
      <c r="B1610" s="36" t="s">
        <v>703</v>
      </c>
      <c r="C1610" s="36" t="s">
        <v>223</v>
      </c>
      <c r="D1610" s="93">
        <v>298069</v>
      </c>
      <c r="E1610" s="93">
        <f>КВСР!H1637</f>
        <v>298069</v>
      </c>
      <c r="F1610" s="93">
        <f>КВСР!I1637</f>
        <v>298069</v>
      </c>
      <c r="G1610" s="93">
        <f>КВСР!J1637</f>
        <v>298069</v>
      </c>
      <c r="H1610" s="93">
        <f t="shared" si="757"/>
        <v>100</v>
      </c>
      <c r="I1610" s="93">
        <f t="shared" si="758"/>
        <v>100</v>
      </c>
    </row>
    <row r="1611" spans="1:9" ht="141.75">
      <c r="A1611" s="92" t="s">
        <v>704</v>
      </c>
      <c r="B1611" s="36" t="s">
        <v>705</v>
      </c>
      <c r="C1611" s="36" t="s">
        <v>0</v>
      </c>
      <c r="D1611" s="93">
        <v>5894.9</v>
      </c>
      <c r="E1611" s="93">
        <f>E1612</f>
        <v>5894.9</v>
      </c>
      <c r="F1611" s="93">
        <f t="shared" ref="F1611:G1612" si="767">F1612</f>
        <v>5894.9</v>
      </c>
      <c r="G1611" s="93">
        <f t="shared" si="767"/>
        <v>5894.9</v>
      </c>
      <c r="H1611" s="93">
        <f t="shared" si="757"/>
        <v>100</v>
      </c>
      <c r="I1611" s="93">
        <f t="shared" si="758"/>
        <v>100</v>
      </c>
    </row>
    <row r="1612" spans="1:9" ht="15.75">
      <c r="A1612" s="92" t="s">
        <v>72</v>
      </c>
      <c r="B1612" s="36" t="s">
        <v>705</v>
      </c>
      <c r="C1612" s="36" t="s">
        <v>73</v>
      </c>
      <c r="D1612" s="93">
        <v>5894.9</v>
      </c>
      <c r="E1612" s="93">
        <f>E1613</f>
        <v>5894.9</v>
      </c>
      <c r="F1612" s="93">
        <f t="shared" si="767"/>
        <v>5894.9</v>
      </c>
      <c r="G1612" s="93">
        <f t="shared" si="767"/>
        <v>5894.9</v>
      </c>
      <c r="H1612" s="93">
        <f t="shared" si="757"/>
        <v>100</v>
      </c>
      <c r="I1612" s="93">
        <f t="shared" si="758"/>
        <v>100</v>
      </c>
    </row>
    <row r="1613" spans="1:9" ht="47.25">
      <c r="A1613" s="92" t="s">
        <v>222</v>
      </c>
      <c r="B1613" s="36" t="s">
        <v>705</v>
      </c>
      <c r="C1613" s="36" t="s">
        <v>223</v>
      </c>
      <c r="D1613" s="93">
        <v>5894.9</v>
      </c>
      <c r="E1613" s="93">
        <f>КВСР!H1640</f>
        <v>5894.9</v>
      </c>
      <c r="F1613" s="93">
        <f>КВСР!I1640</f>
        <v>5894.9</v>
      </c>
      <c r="G1613" s="93">
        <f>КВСР!J1640</f>
        <v>5894.9</v>
      </c>
      <c r="H1613" s="93">
        <f t="shared" si="757"/>
        <v>100</v>
      </c>
      <c r="I1613" s="93">
        <f t="shared" si="758"/>
        <v>100</v>
      </c>
    </row>
    <row r="1614" spans="1:9" ht="15.75">
      <c r="A1614" s="85" t="s">
        <v>0</v>
      </c>
      <c r="B1614" s="87" t="s">
        <v>0</v>
      </c>
      <c r="C1614" s="88" t="s">
        <v>0</v>
      </c>
      <c r="D1614" s="86" t="s">
        <v>0</v>
      </c>
      <c r="E1614" s="86"/>
      <c r="F1614" s="86"/>
      <c r="G1614" s="86"/>
      <c r="H1614" s="86"/>
      <c r="I1614" s="86"/>
    </row>
    <row r="1615" spans="1:9" ht="47.25">
      <c r="A1615" s="85" t="s">
        <v>706</v>
      </c>
      <c r="B1615" s="88" t="s">
        <v>707</v>
      </c>
      <c r="C1615" s="88" t="s">
        <v>0</v>
      </c>
      <c r="D1615" s="86">
        <v>445565.4</v>
      </c>
      <c r="E1615" s="86">
        <f>E1616+E1619</f>
        <v>445565.39999999997</v>
      </c>
      <c r="F1615" s="86">
        <f t="shared" ref="F1615:G1615" si="768">F1616+F1619</f>
        <v>440854.76766999997</v>
      </c>
      <c r="G1615" s="86">
        <f t="shared" si="768"/>
        <v>440854.76766999997</v>
      </c>
      <c r="H1615" s="86">
        <f t="shared" si="757"/>
        <v>98.942774207781838</v>
      </c>
      <c r="I1615" s="86">
        <f t="shared" si="758"/>
        <v>98.942774207781852</v>
      </c>
    </row>
    <row r="1616" spans="1:9" ht="94.5">
      <c r="A1616" s="92" t="s">
        <v>711</v>
      </c>
      <c r="B1616" s="36" t="s">
        <v>712</v>
      </c>
      <c r="C1616" s="36" t="s">
        <v>0</v>
      </c>
      <c r="D1616" s="93">
        <v>100000</v>
      </c>
      <c r="E1616" s="93">
        <f>E1617</f>
        <v>100000</v>
      </c>
      <c r="F1616" s="93">
        <f t="shared" ref="F1616:G1617" si="769">F1617</f>
        <v>100000</v>
      </c>
      <c r="G1616" s="93">
        <f t="shared" si="769"/>
        <v>100000</v>
      </c>
      <c r="H1616" s="93">
        <f t="shared" si="757"/>
        <v>100</v>
      </c>
      <c r="I1616" s="93">
        <f t="shared" si="758"/>
        <v>100</v>
      </c>
    </row>
    <row r="1617" spans="1:9" ht="15.75">
      <c r="A1617" s="92" t="s">
        <v>26</v>
      </c>
      <c r="B1617" s="36" t="s">
        <v>712</v>
      </c>
      <c r="C1617" s="36" t="s">
        <v>27</v>
      </c>
      <c r="D1617" s="93">
        <v>100000</v>
      </c>
      <c r="E1617" s="93">
        <f>E1618</f>
        <v>100000</v>
      </c>
      <c r="F1617" s="93">
        <f t="shared" si="769"/>
        <v>100000</v>
      </c>
      <c r="G1617" s="93">
        <f t="shared" si="769"/>
        <v>100000</v>
      </c>
      <c r="H1617" s="93">
        <f t="shared" si="757"/>
        <v>100</v>
      </c>
      <c r="I1617" s="93">
        <f t="shared" si="758"/>
        <v>100</v>
      </c>
    </row>
    <row r="1618" spans="1:9" ht="15.75">
      <c r="A1618" s="92" t="s">
        <v>202</v>
      </c>
      <c r="B1618" s="36" t="s">
        <v>712</v>
      </c>
      <c r="C1618" s="36" t="s">
        <v>203</v>
      </c>
      <c r="D1618" s="93">
        <v>100000</v>
      </c>
      <c r="E1618" s="93">
        <f>КВСР!H1667</f>
        <v>100000</v>
      </c>
      <c r="F1618" s="93">
        <f>КВСР!I1667</f>
        <v>100000</v>
      </c>
      <c r="G1618" s="93">
        <f>КВСР!J1667</f>
        <v>100000</v>
      </c>
      <c r="H1618" s="93">
        <f t="shared" si="757"/>
        <v>100</v>
      </c>
      <c r="I1618" s="93">
        <f t="shared" si="758"/>
        <v>100</v>
      </c>
    </row>
    <row r="1619" spans="1:9" ht="31.5">
      <c r="A1619" s="92" t="s">
        <v>708</v>
      </c>
      <c r="B1619" s="36" t="s">
        <v>709</v>
      </c>
      <c r="C1619" s="36" t="s">
        <v>0</v>
      </c>
      <c r="D1619" s="93">
        <v>345565.4</v>
      </c>
      <c r="E1619" s="93">
        <f>E1620+E1622</f>
        <v>345565.39999999997</v>
      </c>
      <c r="F1619" s="93">
        <f t="shared" ref="F1619:G1619" si="770">F1620+F1622</f>
        <v>340854.76766999997</v>
      </c>
      <c r="G1619" s="93">
        <f t="shared" si="770"/>
        <v>340854.76766999997</v>
      </c>
      <c r="H1619" s="93">
        <f t="shared" si="757"/>
        <v>98.636833337481107</v>
      </c>
      <c r="I1619" s="93">
        <f t="shared" si="758"/>
        <v>98.636833337481121</v>
      </c>
    </row>
    <row r="1620" spans="1:9" ht="15.75">
      <c r="A1620" s="92" t="s">
        <v>26</v>
      </c>
      <c r="B1620" s="36" t="s">
        <v>709</v>
      </c>
      <c r="C1620" s="36" t="s">
        <v>27</v>
      </c>
      <c r="D1620" s="93">
        <v>336501.6</v>
      </c>
      <c r="E1620" s="93">
        <f>E1621</f>
        <v>336501.6</v>
      </c>
      <c r="F1620" s="93">
        <f t="shared" ref="F1620:G1620" si="771">F1621</f>
        <v>331790.96766999998</v>
      </c>
      <c r="G1620" s="93">
        <f t="shared" si="771"/>
        <v>331790.96766999998</v>
      </c>
      <c r="H1620" s="93">
        <f t="shared" si="757"/>
        <v>98.600115919211078</v>
      </c>
      <c r="I1620" s="93">
        <f t="shared" si="758"/>
        <v>98.600115919211078</v>
      </c>
    </row>
    <row r="1621" spans="1:9" ht="15.75">
      <c r="A1621" s="92" t="s">
        <v>56</v>
      </c>
      <c r="B1621" s="36" t="s">
        <v>709</v>
      </c>
      <c r="C1621" s="36" t="s">
        <v>57</v>
      </c>
      <c r="D1621" s="93">
        <v>336501.6</v>
      </c>
      <c r="E1621" s="93">
        <f>КВСР!H1670+КВСР!H1644</f>
        <v>336501.6</v>
      </c>
      <c r="F1621" s="93">
        <f>КВСР!I1670+КВСР!I1644</f>
        <v>331790.96766999998</v>
      </c>
      <c r="G1621" s="93">
        <f>КВСР!J1670+КВСР!J1644</f>
        <v>331790.96766999998</v>
      </c>
      <c r="H1621" s="93">
        <f t="shared" si="757"/>
        <v>98.600115919211078</v>
      </c>
      <c r="I1621" s="93">
        <f t="shared" si="758"/>
        <v>98.600115919211078</v>
      </c>
    </row>
    <row r="1622" spans="1:9" ht="15.75">
      <c r="A1622" s="92" t="s">
        <v>72</v>
      </c>
      <c r="B1622" s="36" t="s">
        <v>709</v>
      </c>
      <c r="C1622" s="36" t="s">
        <v>73</v>
      </c>
      <c r="D1622" s="93">
        <v>9063.7999999999993</v>
      </c>
      <c r="E1622" s="93">
        <f>E1623</f>
        <v>9063.7999999999993</v>
      </c>
      <c r="F1622" s="93">
        <f t="shared" ref="F1622:G1622" si="772">F1623</f>
        <v>9063.7999999999993</v>
      </c>
      <c r="G1622" s="93">
        <f t="shared" si="772"/>
        <v>9063.7999999999993</v>
      </c>
      <c r="H1622" s="93">
        <f t="shared" si="757"/>
        <v>100</v>
      </c>
      <c r="I1622" s="93">
        <f t="shared" si="758"/>
        <v>100</v>
      </c>
    </row>
    <row r="1623" spans="1:9" ht="47.25">
      <c r="A1623" s="92" t="s">
        <v>222</v>
      </c>
      <c r="B1623" s="36" t="s">
        <v>709</v>
      </c>
      <c r="C1623" s="36" t="s">
        <v>223</v>
      </c>
      <c r="D1623" s="93">
        <v>9063.7999999999993</v>
      </c>
      <c r="E1623" s="93">
        <f>КВСР!H1646</f>
        <v>9063.7999999999993</v>
      </c>
      <c r="F1623" s="93">
        <f>КВСР!I1646</f>
        <v>9063.7999999999993</v>
      </c>
      <c r="G1623" s="93">
        <f>КВСР!J1646</f>
        <v>9063.7999999999993</v>
      </c>
      <c r="H1623" s="93">
        <f t="shared" si="757"/>
        <v>100</v>
      </c>
      <c r="I1623" s="93">
        <f t="shared" si="758"/>
        <v>100</v>
      </c>
    </row>
    <row r="1624" spans="1:9" ht="15.75">
      <c r="A1624" s="85" t="s">
        <v>0</v>
      </c>
      <c r="B1624" s="87" t="s">
        <v>0</v>
      </c>
      <c r="C1624" s="88" t="s">
        <v>0</v>
      </c>
      <c r="D1624" s="86" t="s">
        <v>0</v>
      </c>
      <c r="E1624" s="86"/>
      <c r="F1624" s="86"/>
      <c r="G1624" s="86"/>
      <c r="H1624" s="86"/>
      <c r="I1624" s="86"/>
    </row>
    <row r="1625" spans="1:9" ht="47.25">
      <c r="A1625" s="85" t="s">
        <v>713</v>
      </c>
      <c r="B1625" s="88" t="s">
        <v>714</v>
      </c>
      <c r="C1625" s="88" t="s">
        <v>0</v>
      </c>
      <c r="D1625" s="86">
        <v>1184751.2</v>
      </c>
      <c r="E1625" s="86">
        <f>E1626+E1629</f>
        <v>1184751.1499999999</v>
      </c>
      <c r="F1625" s="86">
        <f t="shared" ref="F1625:G1625" si="773">F1626+F1629</f>
        <v>1095000.55687</v>
      </c>
      <c r="G1625" s="86">
        <f t="shared" si="773"/>
        <v>1094643.8670300001</v>
      </c>
      <c r="H1625" s="86">
        <f t="shared" si="757"/>
        <v>92.394408803299811</v>
      </c>
      <c r="I1625" s="86">
        <f t="shared" si="758"/>
        <v>92.394412702616933</v>
      </c>
    </row>
    <row r="1626" spans="1:9" ht="94.5">
      <c r="A1626" s="92" t="s">
        <v>711</v>
      </c>
      <c r="B1626" s="36" t="s">
        <v>715</v>
      </c>
      <c r="C1626" s="36" t="s">
        <v>0</v>
      </c>
      <c r="D1626" s="93">
        <v>949591.5</v>
      </c>
      <c r="E1626" s="93">
        <f>E1627</f>
        <v>949591.45</v>
      </c>
      <c r="F1626" s="93">
        <f t="shared" ref="F1626:G1627" si="774">F1627</f>
        <v>947607.05307000002</v>
      </c>
      <c r="G1626" s="93">
        <f t="shared" si="774"/>
        <v>947607.05307000002</v>
      </c>
      <c r="H1626" s="93">
        <f t="shared" si="757"/>
        <v>99.791020988498744</v>
      </c>
      <c r="I1626" s="93">
        <f t="shared" si="758"/>
        <v>99.791026242917425</v>
      </c>
    </row>
    <row r="1627" spans="1:9" ht="31.5">
      <c r="A1627" s="92" t="s">
        <v>39</v>
      </c>
      <c r="B1627" s="36" t="s">
        <v>715</v>
      </c>
      <c r="C1627" s="36" t="s">
        <v>40</v>
      </c>
      <c r="D1627" s="93">
        <v>949591.5</v>
      </c>
      <c r="E1627" s="93">
        <f>E1628</f>
        <v>949591.45</v>
      </c>
      <c r="F1627" s="93">
        <f t="shared" si="774"/>
        <v>947607.05307000002</v>
      </c>
      <c r="G1627" s="93">
        <f t="shared" si="774"/>
        <v>947607.05307000002</v>
      </c>
      <c r="H1627" s="93">
        <f t="shared" si="757"/>
        <v>99.791020988498744</v>
      </c>
      <c r="I1627" s="93">
        <f t="shared" si="758"/>
        <v>99.791026242917425</v>
      </c>
    </row>
    <row r="1628" spans="1:9" ht="15.75">
      <c r="A1628" s="92" t="s">
        <v>41</v>
      </c>
      <c r="B1628" s="36" t="s">
        <v>715</v>
      </c>
      <c r="C1628" s="36" t="s">
        <v>42</v>
      </c>
      <c r="D1628" s="93">
        <v>949591.5</v>
      </c>
      <c r="E1628" s="93">
        <f>КВСР!H1674</f>
        <v>949591.45</v>
      </c>
      <c r="F1628" s="93">
        <f>КВСР!I1674</f>
        <v>947607.05307000002</v>
      </c>
      <c r="G1628" s="93">
        <f>КВСР!J1674</f>
        <v>947607.05307000002</v>
      </c>
      <c r="H1628" s="93">
        <f t="shared" si="757"/>
        <v>99.791020988498744</v>
      </c>
      <c r="I1628" s="93">
        <f t="shared" si="758"/>
        <v>99.791026242917425</v>
      </c>
    </row>
    <row r="1629" spans="1:9" ht="47.25">
      <c r="A1629" s="92" t="s">
        <v>37</v>
      </c>
      <c r="B1629" s="36" t="s">
        <v>716</v>
      </c>
      <c r="C1629" s="36" t="s">
        <v>0</v>
      </c>
      <c r="D1629" s="93">
        <v>235159.7</v>
      </c>
      <c r="E1629" s="93">
        <f>E1630</f>
        <v>235159.7</v>
      </c>
      <c r="F1629" s="93">
        <f t="shared" ref="F1629:G1630" si="775">F1630</f>
        <v>147393.50380000001</v>
      </c>
      <c r="G1629" s="93">
        <f t="shared" si="775"/>
        <v>147036.81396</v>
      </c>
      <c r="H1629" s="93">
        <f t="shared" si="757"/>
        <v>62.526365682555294</v>
      </c>
      <c r="I1629" s="93">
        <f t="shared" si="758"/>
        <v>62.526365682555294</v>
      </c>
    </row>
    <row r="1630" spans="1:9" ht="31.5">
      <c r="A1630" s="92" t="s">
        <v>39</v>
      </c>
      <c r="B1630" s="36" t="s">
        <v>716</v>
      </c>
      <c r="C1630" s="36" t="s">
        <v>40</v>
      </c>
      <c r="D1630" s="93">
        <v>235159.7</v>
      </c>
      <c r="E1630" s="93">
        <f>E1631</f>
        <v>235159.7</v>
      </c>
      <c r="F1630" s="93">
        <f t="shared" si="775"/>
        <v>147393.50380000001</v>
      </c>
      <c r="G1630" s="93">
        <f t="shared" si="775"/>
        <v>147036.81396</v>
      </c>
      <c r="H1630" s="93">
        <f t="shared" si="757"/>
        <v>62.526365682555294</v>
      </c>
      <c r="I1630" s="93">
        <f t="shared" si="758"/>
        <v>62.526365682555294</v>
      </c>
    </row>
    <row r="1631" spans="1:9" ht="15.75">
      <c r="A1631" s="92" t="s">
        <v>41</v>
      </c>
      <c r="B1631" s="36" t="s">
        <v>716</v>
      </c>
      <c r="C1631" s="36" t="s">
        <v>42</v>
      </c>
      <c r="D1631" s="93">
        <v>235159.7</v>
      </c>
      <c r="E1631" s="93">
        <f>КВСР!H1677</f>
        <v>235159.7</v>
      </c>
      <c r="F1631" s="93">
        <f>КВСР!I1677</f>
        <v>147393.50380000001</v>
      </c>
      <c r="G1631" s="93">
        <f>КВСР!J1677</f>
        <v>147036.81396</v>
      </c>
      <c r="H1631" s="93">
        <f t="shared" si="757"/>
        <v>62.526365682555294</v>
      </c>
      <c r="I1631" s="93">
        <f t="shared" si="758"/>
        <v>62.526365682555294</v>
      </c>
    </row>
    <row r="1632" spans="1:9" ht="15.75">
      <c r="A1632" s="85" t="s">
        <v>0</v>
      </c>
      <c r="B1632" s="87" t="s">
        <v>0</v>
      </c>
      <c r="C1632" s="88" t="s">
        <v>0</v>
      </c>
      <c r="D1632" s="86" t="s">
        <v>0</v>
      </c>
      <c r="E1632" s="86"/>
      <c r="F1632" s="86"/>
      <c r="G1632" s="86"/>
      <c r="H1632" s="86"/>
      <c r="I1632" s="86"/>
    </row>
    <row r="1633" spans="1:9" ht="63">
      <c r="A1633" s="85" t="s">
        <v>717</v>
      </c>
      <c r="B1633" s="88" t="s">
        <v>718</v>
      </c>
      <c r="C1633" s="88" t="s">
        <v>0</v>
      </c>
      <c r="D1633" s="86">
        <v>4010459.4</v>
      </c>
      <c r="E1633" s="86">
        <f>E1634+E1637</f>
        <v>4057159.38</v>
      </c>
      <c r="F1633" s="86">
        <f t="shared" ref="F1633:G1633" si="776">F1634+F1637</f>
        <v>3808958.9172</v>
      </c>
      <c r="G1633" s="86">
        <f t="shared" si="776"/>
        <v>3758012.7777899997</v>
      </c>
      <c r="H1633" s="86">
        <f t="shared" si="757"/>
        <v>93.705294156325323</v>
      </c>
      <c r="I1633" s="86">
        <f t="shared" si="758"/>
        <v>92.626698283418179</v>
      </c>
    </row>
    <row r="1634" spans="1:9" ht="94.5">
      <c r="A1634" s="92" t="s">
        <v>711</v>
      </c>
      <c r="B1634" s="36" t="s">
        <v>719</v>
      </c>
      <c r="C1634" s="36" t="s">
        <v>0</v>
      </c>
      <c r="D1634" s="93">
        <v>462833.4</v>
      </c>
      <c r="E1634" s="93">
        <f>E1635</f>
        <v>509533.4</v>
      </c>
      <c r="F1634" s="93">
        <f t="shared" ref="F1634:G1635" si="777">F1635</f>
        <v>509533.4</v>
      </c>
      <c r="G1634" s="93">
        <f t="shared" si="777"/>
        <v>509533.4</v>
      </c>
      <c r="H1634" s="93">
        <f t="shared" si="757"/>
        <v>110.09002375368762</v>
      </c>
      <c r="I1634" s="93">
        <f t="shared" si="758"/>
        <v>100</v>
      </c>
    </row>
    <row r="1635" spans="1:9" ht="31.5">
      <c r="A1635" s="92" t="s">
        <v>64</v>
      </c>
      <c r="B1635" s="36" t="s">
        <v>719</v>
      </c>
      <c r="C1635" s="36" t="s">
        <v>65</v>
      </c>
      <c r="D1635" s="93">
        <v>462833.4</v>
      </c>
      <c r="E1635" s="93">
        <f>E1636</f>
        <v>509533.4</v>
      </c>
      <c r="F1635" s="93">
        <f t="shared" si="777"/>
        <v>509533.4</v>
      </c>
      <c r="G1635" s="93">
        <f t="shared" si="777"/>
        <v>509533.4</v>
      </c>
      <c r="H1635" s="93">
        <f t="shared" si="757"/>
        <v>110.09002375368762</v>
      </c>
      <c r="I1635" s="93">
        <f t="shared" si="758"/>
        <v>100</v>
      </c>
    </row>
    <row r="1636" spans="1:9" ht="31.5">
      <c r="A1636" s="92" t="s">
        <v>66</v>
      </c>
      <c r="B1636" s="36" t="s">
        <v>719</v>
      </c>
      <c r="C1636" s="36" t="s">
        <v>67</v>
      </c>
      <c r="D1636" s="93">
        <v>462833.4</v>
      </c>
      <c r="E1636" s="93">
        <f>КВСР!H1681</f>
        <v>509533.4</v>
      </c>
      <c r="F1636" s="93">
        <f>КВСР!I1681</f>
        <v>509533.4</v>
      </c>
      <c r="G1636" s="93">
        <f>КВСР!J1681</f>
        <v>509533.4</v>
      </c>
      <c r="H1636" s="93">
        <f t="shared" si="757"/>
        <v>110.09002375368762</v>
      </c>
      <c r="I1636" s="93">
        <f t="shared" si="758"/>
        <v>100</v>
      </c>
    </row>
    <row r="1637" spans="1:9" ht="31.5">
      <c r="A1637" s="92" t="s">
        <v>720</v>
      </c>
      <c r="B1637" s="36" t="s">
        <v>721</v>
      </c>
      <c r="C1637" s="36" t="s">
        <v>0</v>
      </c>
      <c r="D1637" s="93">
        <v>3547626</v>
      </c>
      <c r="E1637" s="93">
        <f>E1638</f>
        <v>3547625.98</v>
      </c>
      <c r="F1637" s="93">
        <f t="shared" ref="F1637:G1638" si="778">F1638</f>
        <v>3299425.5172000001</v>
      </c>
      <c r="G1637" s="93">
        <f t="shared" si="778"/>
        <v>3248479.3777899998</v>
      </c>
      <c r="H1637" s="93">
        <f t="shared" si="757"/>
        <v>91.567695630542786</v>
      </c>
      <c r="I1637" s="93">
        <f t="shared" si="758"/>
        <v>91.567696146762344</v>
      </c>
    </row>
    <row r="1638" spans="1:9" ht="31.5">
      <c r="A1638" s="92" t="s">
        <v>64</v>
      </c>
      <c r="B1638" s="36" t="s">
        <v>721</v>
      </c>
      <c r="C1638" s="36" t="s">
        <v>65</v>
      </c>
      <c r="D1638" s="93">
        <v>3547626</v>
      </c>
      <c r="E1638" s="93">
        <f>E1639</f>
        <v>3547625.98</v>
      </c>
      <c r="F1638" s="93">
        <f t="shared" si="778"/>
        <v>3299425.5172000001</v>
      </c>
      <c r="G1638" s="93">
        <f t="shared" si="778"/>
        <v>3248479.3777899998</v>
      </c>
      <c r="H1638" s="93">
        <f t="shared" si="757"/>
        <v>91.567695630542786</v>
      </c>
      <c r="I1638" s="93">
        <f t="shared" si="758"/>
        <v>91.567696146762344</v>
      </c>
    </row>
    <row r="1639" spans="1:9" ht="31.5">
      <c r="A1639" s="92" t="s">
        <v>66</v>
      </c>
      <c r="B1639" s="36" t="s">
        <v>721</v>
      </c>
      <c r="C1639" s="36" t="s">
        <v>67</v>
      </c>
      <c r="D1639" s="93">
        <v>3547626</v>
      </c>
      <c r="E1639" s="93">
        <f>КВСР!H1684</f>
        <v>3547625.98</v>
      </c>
      <c r="F1639" s="93">
        <f>КВСР!I1684</f>
        <v>3299425.5172000001</v>
      </c>
      <c r="G1639" s="93">
        <f>КВСР!J1684</f>
        <v>3248479.3777899998</v>
      </c>
      <c r="H1639" s="93">
        <f t="shared" si="757"/>
        <v>91.567695630542786</v>
      </c>
      <c r="I1639" s="93">
        <f t="shared" si="758"/>
        <v>91.567696146762344</v>
      </c>
    </row>
    <row r="1640" spans="1:9" ht="15.75">
      <c r="A1640" s="85" t="s">
        <v>0</v>
      </c>
      <c r="B1640" s="87" t="s">
        <v>0</v>
      </c>
      <c r="C1640" s="88" t="s">
        <v>0</v>
      </c>
      <c r="D1640" s="86" t="s">
        <v>0</v>
      </c>
      <c r="E1640" s="86"/>
      <c r="F1640" s="86"/>
      <c r="G1640" s="86"/>
      <c r="H1640" s="86"/>
      <c r="I1640" s="86"/>
    </row>
    <row r="1641" spans="1:9" ht="35.25" customHeight="1">
      <c r="A1641" s="85" t="s">
        <v>411</v>
      </c>
      <c r="B1641" s="88" t="s">
        <v>412</v>
      </c>
      <c r="C1641" s="88" t="s">
        <v>0</v>
      </c>
      <c r="D1641" s="86">
        <v>616121.5</v>
      </c>
      <c r="E1641" s="86">
        <f>E1642+E1655+E1665+E1668+E1652</f>
        <v>616423.22684999998</v>
      </c>
      <c r="F1641" s="86">
        <f t="shared" ref="F1641:G1641" si="779">F1642+F1655+F1665+F1668+F1652</f>
        <v>615530.75881999999</v>
      </c>
      <c r="G1641" s="86">
        <f t="shared" si="779"/>
        <v>615309.52445999999</v>
      </c>
      <c r="H1641" s="86">
        <f t="shared" si="757"/>
        <v>99.868211782903202</v>
      </c>
      <c r="I1641" s="86">
        <f t="shared" si="758"/>
        <v>99.819328289154328</v>
      </c>
    </row>
    <row r="1642" spans="1:9" ht="31.5">
      <c r="A1642" s="92" t="s">
        <v>58</v>
      </c>
      <c r="B1642" s="36" t="s">
        <v>710</v>
      </c>
      <c r="C1642" s="36" t="s">
        <v>0</v>
      </c>
      <c r="D1642" s="93">
        <v>44809.5</v>
      </c>
      <c r="E1642" s="93">
        <f>E1643+E1645+E1647+E1650</f>
        <v>44809.502849999997</v>
      </c>
      <c r="F1642" s="93">
        <f t="shared" ref="F1642:G1642" si="780">F1643+F1645+F1647+F1650</f>
        <v>43917.034830000004</v>
      </c>
      <c r="G1642" s="93">
        <f t="shared" si="780"/>
        <v>43732.457029999998</v>
      </c>
      <c r="H1642" s="93">
        <f t="shared" si="757"/>
        <v>97.596395920507931</v>
      </c>
      <c r="I1642" s="93">
        <f t="shared" si="758"/>
        <v>97.596389713125333</v>
      </c>
    </row>
    <row r="1643" spans="1:9" ht="63">
      <c r="A1643" s="92" t="s">
        <v>60</v>
      </c>
      <c r="B1643" s="36" t="s">
        <v>710</v>
      </c>
      <c r="C1643" s="36" t="s">
        <v>61</v>
      </c>
      <c r="D1643" s="93">
        <v>40827.1</v>
      </c>
      <c r="E1643" s="93">
        <f>E1644</f>
        <v>40602.530070000001</v>
      </c>
      <c r="F1643" s="93">
        <f t="shared" ref="F1643:G1643" si="781">F1644</f>
        <v>40077.618490000001</v>
      </c>
      <c r="G1643" s="93">
        <f t="shared" si="781"/>
        <v>40077.123449999999</v>
      </c>
      <c r="H1643" s="93">
        <f t="shared" si="757"/>
        <v>98.163042317480304</v>
      </c>
      <c r="I1643" s="93">
        <f t="shared" si="758"/>
        <v>98.705975664338681</v>
      </c>
    </row>
    <row r="1644" spans="1:9" ht="31.5">
      <c r="A1644" s="92" t="s">
        <v>62</v>
      </c>
      <c r="B1644" s="36" t="s">
        <v>710</v>
      </c>
      <c r="C1644" s="36" t="s">
        <v>63</v>
      </c>
      <c r="D1644" s="93">
        <v>40827.1</v>
      </c>
      <c r="E1644" s="93">
        <f>КВСР!H1650</f>
        <v>40602.530070000001</v>
      </c>
      <c r="F1644" s="93">
        <f>КВСР!I1650</f>
        <v>40077.618490000001</v>
      </c>
      <c r="G1644" s="93">
        <f>КВСР!J1650</f>
        <v>40077.123449999999</v>
      </c>
      <c r="H1644" s="93">
        <f t="shared" si="757"/>
        <v>98.163042317480304</v>
      </c>
      <c r="I1644" s="93">
        <f t="shared" si="758"/>
        <v>98.705975664338681</v>
      </c>
    </row>
    <row r="1645" spans="1:9" ht="31.5">
      <c r="A1645" s="92" t="s">
        <v>64</v>
      </c>
      <c r="B1645" s="36" t="s">
        <v>710</v>
      </c>
      <c r="C1645" s="36" t="s">
        <v>65</v>
      </c>
      <c r="D1645" s="93">
        <v>3765.5</v>
      </c>
      <c r="E1645" s="93">
        <f>E1646</f>
        <v>3765.47289</v>
      </c>
      <c r="F1645" s="93">
        <f t="shared" ref="F1645:G1645" si="782">F1646</f>
        <v>3584.4614499999998</v>
      </c>
      <c r="G1645" s="93">
        <f t="shared" si="782"/>
        <v>3411.1861399999998</v>
      </c>
      <c r="H1645" s="93">
        <f t="shared" si="757"/>
        <v>90.590522905324661</v>
      </c>
      <c r="I1645" s="93">
        <f t="shared" si="758"/>
        <v>90.591175123292416</v>
      </c>
    </row>
    <row r="1646" spans="1:9" ht="31.5">
      <c r="A1646" s="92" t="s">
        <v>66</v>
      </c>
      <c r="B1646" s="36" t="s">
        <v>710</v>
      </c>
      <c r="C1646" s="36" t="s">
        <v>67</v>
      </c>
      <c r="D1646" s="93">
        <v>3765.5</v>
      </c>
      <c r="E1646" s="93">
        <f>КВСР!H1652</f>
        <v>3765.47289</v>
      </c>
      <c r="F1646" s="93">
        <f>КВСР!I1652</f>
        <v>3584.4614499999998</v>
      </c>
      <c r="G1646" s="93">
        <f>КВСР!J1652</f>
        <v>3411.1861399999998</v>
      </c>
      <c r="H1646" s="93">
        <f t="shared" si="757"/>
        <v>90.590522905324661</v>
      </c>
      <c r="I1646" s="93">
        <f t="shared" si="758"/>
        <v>90.591175123292416</v>
      </c>
    </row>
    <row r="1647" spans="1:9" ht="15.75">
      <c r="A1647" s="92" t="s">
        <v>68</v>
      </c>
      <c r="B1647" s="36" t="s">
        <v>710</v>
      </c>
      <c r="C1647" s="36" t="s">
        <v>69</v>
      </c>
      <c r="D1647" s="93">
        <v>180</v>
      </c>
      <c r="E1647" s="93">
        <f>E1649+E1648</f>
        <v>404.56988999999999</v>
      </c>
      <c r="F1647" s="93">
        <f t="shared" ref="F1647:G1647" si="783">F1649+F1648</f>
        <v>224.56988999999999</v>
      </c>
      <c r="G1647" s="93">
        <f t="shared" si="783"/>
        <v>224.56988999999999</v>
      </c>
      <c r="H1647" s="93">
        <f t="shared" si="757"/>
        <v>124.76105</v>
      </c>
      <c r="I1647" s="93">
        <f t="shared" si="758"/>
        <v>55.508305375864722</v>
      </c>
    </row>
    <row r="1648" spans="1:9" ht="31.5">
      <c r="A1648" s="94" t="s">
        <v>80</v>
      </c>
      <c r="B1648" s="36" t="s">
        <v>710</v>
      </c>
      <c r="C1648" s="36">
        <v>320</v>
      </c>
      <c r="D1648" s="93"/>
      <c r="E1648" s="93">
        <f>КВСР!H1654</f>
        <v>224.56988999999999</v>
      </c>
      <c r="F1648" s="93">
        <f>КВСР!I1654</f>
        <v>224.56988999999999</v>
      </c>
      <c r="G1648" s="93">
        <f>КВСР!J1654</f>
        <v>224.56988999999999</v>
      </c>
      <c r="H1648" s="93">
        <v>0</v>
      </c>
      <c r="I1648" s="93">
        <f t="shared" si="758"/>
        <v>100</v>
      </c>
    </row>
    <row r="1649" spans="1:9" ht="15.75">
      <c r="A1649" s="92" t="s">
        <v>70</v>
      </c>
      <c r="B1649" s="36" t="s">
        <v>710</v>
      </c>
      <c r="C1649" s="36" t="s">
        <v>71</v>
      </c>
      <c r="D1649" s="93">
        <v>180</v>
      </c>
      <c r="E1649" s="93">
        <f>КВСР!H1655</f>
        <v>180</v>
      </c>
      <c r="F1649" s="93">
        <f>КВСР!I1655</f>
        <v>0</v>
      </c>
      <c r="G1649" s="93">
        <f>КВСР!J1655</f>
        <v>0</v>
      </c>
      <c r="H1649" s="93">
        <f t="shared" si="757"/>
        <v>0</v>
      </c>
      <c r="I1649" s="93">
        <f t="shared" si="758"/>
        <v>0</v>
      </c>
    </row>
    <row r="1650" spans="1:9" ht="15.75">
      <c r="A1650" s="92" t="s">
        <v>72</v>
      </c>
      <c r="B1650" s="36" t="s">
        <v>710</v>
      </c>
      <c r="C1650" s="36" t="s">
        <v>73</v>
      </c>
      <c r="D1650" s="93">
        <v>36.9</v>
      </c>
      <c r="E1650" s="93">
        <f>E1651</f>
        <v>36.93</v>
      </c>
      <c r="F1650" s="93">
        <f t="shared" ref="F1650:G1650" si="784">F1651</f>
        <v>30.384999999999998</v>
      </c>
      <c r="G1650" s="93">
        <f t="shared" si="784"/>
        <v>19.577550000000002</v>
      </c>
      <c r="H1650" s="93">
        <f t="shared" si="757"/>
        <v>53.055691056910582</v>
      </c>
      <c r="I1650" s="93">
        <f t="shared" si="758"/>
        <v>53.012591389114547</v>
      </c>
    </row>
    <row r="1651" spans="1:9" ht="15.75">
      <c r="A1651" s="92" t="s">
        <v>74</v>
      </c>
      <c r="B1651" s="36" t="s">
        <v>710</v>
      </c>
      <c r="C1651" s="36" t="s">
        <v>75</v>
      </c>
      <c r="D1651" s="93">
        <v>36.9</v>
      </c>
      <c r="E1651" s="93">
        <f>КВСР!H1657</f>
        <v>36.93</v>
      </c>
      <c r="F1651" s="93">
        <f>КВСР!I1657</f>
        <v>30.384999999999998</v>
      </c>
      <c r="G1651" s="93">
        <f>КВСР!J1657</f>
        <v>19.577550000000002</v>
      </c>
      <c r="H1651" s="93">
        <f t="shared" si="757"/>
        <v>53.055691056910582</v>
      </c>
      <c r="I1651" s="93">
        <f t="shared" si="758"/>
        <v>53.012591389114547</v>
      </c>
    </row>
    <row r="1652" spans="1:9" ht="15.75">
      <c r="A1652" s="94" t="s">
        <v>638</v>
      </c>
      <c r="B1652" s="36" t="s">
        <v>1213</v>
      </c>
      <c r="C1652" s="36"/>
      <c r="D1652" s="93"/>
      <c r="E1652" s="93">
        <f>E1653</f>
        <v>324.69600000000003</v>
      </c>
      <c r="F1652" s="93">
        <f t="shared" ref="F1652:G1653" si="785">F1653</f>
        <v>324.69600000000003</v>
      </c>
      <c r="G1652" s="93">
        <f t="shared" si="785"/>
        <v>324.69600000000003</v>
      </c>
      <c r="H1652" s="93">
        <v>0</v>
      </c>
      <c r="I1652" s="93">
        <f t="shared" ref="I1652:I1714" si="786">G1652/E1652*100</f>
        <v>100</v>
      </c>
    </row>
    <row r="1653" spans="1:9" ht="15.75">
      <c r="A1653" s="92" t="s">
        <v>72</v>
      </c>
      <c r="B1653" s="36" t="s">
        <v>1213</v>
      </c>
      <c r="C1653" s="36">
        <v>800</v>
      </c>
      <c r="D1653" s="93"/>
      <c r="E1653" s="93">
        <f>E1654</f>
        <v>324.69600000000003</v>
      </c>
      <c r="F1653" s="93">
        <f t="shared" si="785"/>
        <v>324.69600000000003</v>
      </c>
      <c r="G1653" s="93">
        <f t="shared" si="785"/>
        <v>324.69600000000003</v>
      </c>
      <c r="H1653" s="93">
        <v>0</v>
      </c>
      <c r="I1653" s="93">
        <f t="shared" si="786"/>
        <v>100</v>
      </c>
    </row>
    <row r="1654" spans="1:9" ht="15.75">
      <c r="A1654" s="92" t="s">
        <v>86</v>
      </c>
      <c r="B1654" s="36" t="s">
        <v>1213</v>
      </c>
      <c r="C1654" s="36">
        <v>830</v>
      </c>
      <c r="D1654" s="93"/>
      <c r="E1654" s="93">
        <f>КВСР!H1612</f>
        <v>324.69600000000003</v>
      </c>
      <c r="F1654" s="93">
        <f>КВСР!I1612</f>
        <v>324.69600000000003</v>
      </c>
      <c r="G1654" s="93">
        <f>КВСР!J1612</f>
        <v>324.69600000000003</v>
      </c>
      <c r="H1654" s="93">
        <v>0</v>
      </c>
      <c r="I1654" s="93">
        <f t="shared" si="786"/>
        <v>100</v>
      </c>
    </row>
    <row r="1655" spans="1:9" ht="31.5">
      <c r="A1655" s="92" t="s">
        <v>76</v>
      </c>
      <c r="B1655" s="36" t="s">
        <v>413</v>
      </c>
      <c r="C1655" s="36" t="s">
        <v>0</v>
      </c>
      <c r="D1655" s="93">
        <v>136859.20000000001</v>
      </c>
      <c r="E1655" s="93">
        <f>E1656+E1658+E1660+E1662</f>
        <v>136836.20000000001</v>
      </c>
      <c r="F1655" s="93">
        <f t="shared" ref="F1655:G1655" si="787">F1656+F1658+F1660+F1662</f>
        <v>136836.20000000001</v>
      </c>
      <c r="G1655" s="93">
        <f t="shared" si="787"/>
        <v>136799.54343999998</v>
      </c>
      <c r="H1655" s="93">
        <f t="shared" ref="H1655:H1714" si="788">G1655/D1655*100</f>
        <v>99.956410266902012</v>
      </c>
      <c r="I1655" s="93">
        <f t="shared" si="786"/>
        <v>99.973211357813184</v>
      </c>
    </row>
    <row r="1656" spans="1:9" ht="63">
      <c r="A1656" s="92" t="s">
        <v>60</v>
      </c>
      <c r="B1656" s="36" t="s">
        <v>413</v>
      </c>
      <c r="C1656" s="36" t="s">
        <v>61</v>
      </c>
      <c r="D1656" s="93">
        <v>73143.7</v>
      </c>
      <c r="E1656" s="93">
        <f>E1657</f>
        <v>73143.700000000012</v>
      </c>
      <c r="F1656" s="93">
        <f t="shared" ref="F1656:G1656" si="789">F1657</f>
        <v>73143.700000000012</v>
      </c>
      <c r="G1656" s="93">
        <f t="shared" si="789"/>
        <v>73125.025070000003</v>
      </c>
      <c r="H1656" s="93">
        <f t="shared" si="788"/>
        <v>99.974468163355155</v>
      </c>
      <c r="I1656" s="93">
        <f t="shared" si="786"/>
        <v>99.974468163355141</v>
      </c>
    </row>
    <row r="1657" spans="1:9" ht="15.75">
      <c r="A1657" s="92" t="s">
        <v>78</v>
      </c>
      <c r="B1657" s="36" t="s">
        <v>413</v>
      </c>
      <c r="C1657" s="36" t="s">
        <v>79</v>
      </c>
      <c r="D1657" s="93">
        <v>73143.7</v>
      </c>
      <c r="E1657" s="93">
        <f>КВСР!H1688</f>
        <v>73143.700000000012</v>
      </c>
      <c r="F1657" s="93">
        <f>КВСР!I1688</f>
        <v>73143.700000000012</v>
      </c>
      <c r="G1657" s="93">
        <f>КВСР!J1688</f>
        <v>73125.025070000003</v>
      </c>
      <c r="H1657" s="93">
        <f t="shared" si="788"/>
        <v>99.974468163355155</v>
      </c>
      <c r="I1657" s="93">
        <f t="shared" si="786"/>
        <v>99.974468163355141</v>
      </c>
    </row>
    <row r="1658" spans="1:9" ht="31.5">
      <c r="A1658" s="92" t="s">
        <v>64</v>
      </c>
      <c r="B1658" s="36" t="s">
        <v>413</v>
      </c>
      <c r="C1658" s="36" t="s">
        <v>65</v>
      </c>
      <c r="D1658" s="93">
        <v>17965.2</v>
      </c>
      <c r="E1658" s="93">
        <f>E1659</f>
        <v>17965.2</v>
      </c>
      <c r="F1658" s="93">
        <f t="shared" ref="F1658:G1658" si="790">F1659</f>
        <v>17965.2</v>
      </c>
      <c r="G1658" s="93">
        <f t="shared" si="790"/>
        <v>17959.063279999998</v>
      </c>
      <c r="H1658" s="93">
        <f t="shared" si="788"/>
        <v>99.965841070514088</v>
      </c>
      <c r="I1658" s="93">
        <f t="shared" si="786"/>
        <v>99.965841070514088</v>
      </c>
    </row>
    <row r="1659" spans="1:9" ht="31.5">
      <c r="A1659" s="92" t="s">
        <v>66</v>
      </c>
      <c r="B1659" s="36" t="s">
        <v>413</v>
      </c>
      <c r="C1659" s="36" t="s">
        <v>67</v>
      </c>
      <c r="D1659" s="93">
        <v>17965.2</v>
      </c>
      <c r="E1659" s="93">
        <f>КВСР!H1690</f>
        <v>17965.2</v>
      </c>
      <c r="F1659" s="93">
        <f>КВСР!I1690</f>
        <v>17965.2</v>
      </c>
      <c r="G1659" s="93">
        <f>КВСР!J1690</f>
        <v>17959.063279999998</v>
      </c>
      <c r="H1659" s="93">
        <f t="shared" si="788"/>
        <v>99.965841070514088</v>
      </c>
      <c r="I1659" s="93">
        <f t="shared" si="786"/>
        <v>99.965841070514088</v>
      </c>
    </row>
    <row r="1660" spans="1:9" ht="31.5">
      <c r="A1660" s="92" t="s">
        <v>82</v>
      </c>
      <c r="B1660" s="36" t="s">
        <v>413</v>
      </c>
      <c r="C1660" s="36" t="s">
        <v>83</v>
      </c>
      <c r="D1660" s="93">
        <v>42915.3</v>
      </c>
      <c r="E1660" s="93">
        <f>E1661</f>
        <v>42892.299999999996</v>
      </c>
      <c r="F1660" s="93">
        <f t="shared" ref="F1660:G1660" si="791">F1661</f>
        <v>42892.299999999996</v>
      </c>
      <c r="G1660" s="93">
        <f t="shared" si="791"/>
        <v>42892.299999999996</v>
      </c>
      <c r="H1660" s="93">
        <f t="shared" si="788"/>
        <v>99.946406060309485</v>
      </c>
      <c r="I1660" s="93">
        <f t="shared" si="786"/>
        <v>100</v>
      </c>
    </row>
    <row r="1661" spans="1:9" ht="15.75">
      <c r="A1661" s="92" t="s">
        <v>272</v>
      </c>
      <c r="B1661" s="36" t="s">
        <v>413</v>
      </c>
      <c r="C1661" s="36" t="s">
        <v>273</v>
      </c>
      <c r="D1661" s="93">
        <v>42915.3</v>
      </c>
      <c r="E1661" s="93">
        <f>КВСР!H946+КВСР!H1692</f>
        <v>42892.299999999996</v>
      </c>
      <c r="F1661" s="93">
        <f>КВСР!I946+КВСР!I1692</f>
        <v>42892.299999999996</v>
      </c>
      <c r="G1661" s="93">
        <f>КВСР!J946+КВСР!J1692</f>
        <v>42892.299999999996</v>
      </c>
      <c r="H1661" s="93">
        <f t="shared" si="788"/>
        <v>99.946406060309485</v>
      </c>
      <c r="I1661" s="93">
        <f t="shared" si="786"/>
        <v>100</v>
      </c>
    </row>
    <row r="1662" spans="1:9" ht="15.75">
      <c r="A1662" s="92" t="s">
        <v>72</v>
      </c>
      <c r="B1662" s="36" t="s">
        <v>413</v>
      </c>
      <c r="C1662" s="36" t="s">
        <v>73</v>
      </c>
      <c r="D1662" s="93">
        <v>2835</v>
      </c>
      <c r="E1662" s="93">
        <f>E1664+E1663</f>
        <v>2835</v>
      </c>
      <c r="F1662" s="93">
        <f t="shared" ref="F1662:G1662" si="792">F1664+F1663</f>
        <v>2835</v>
      </c>
      <c r="G1662" s="93">
        <f t="shared" si="792"/>
        <v>2823.1550900000002</v>
      </c>
      <c r="H1662" s="93">
        <f t="shared" si="788"/>
        <v>99.582190123456797</v>
      </c>
      <c r="I1662" s="93">
        <f t="shared" si="786"/>
        <v>99.582190123456797</v>
      </c>
    </row>
    <row r="1663" spans="1:9" ht="15.75">
      <c r="A1663" s="92" t="s">
        <v>86</v>
      </c>
      <c r="B1663" s="36" t="s">
        <v>413</v>
      </c>
      <c r="C1663" s="36">
        <v>830</v>
      </c>
      <c r="D1663" s="93"/>
      <c r="E1663" s="93">
        <f>КВСР!H1694</f>
        <v>86.483840000000001</v>
      </c>
      <c r="F1663" s="93">
        <f>КВСР!I1694</f>
        <v>86.483840000000001</v>
      </c>
      <c r="G1663" s="93">
        <f>КВСР!J1694</f>
        <v>86.483840000000001</v>
      </c>
      <c r="H1663" s="93">
        <v>0</v>
      </c>
      <c r="I1663" s="93">
        <f t="shared" si="786"/>
        <v>100</v>
      </c>
    </row>
    <row r="1664" spans="1:9" ht="15.75">
      <c r="A1664" s="92" t="s">
        <v>74</v>
      </c>
      <c r="B1664" s="36" t="s">
        <v>413</v>
      </c>
      <c r="C1664" s="36" t="s">
        <v>75</v>
      </c>
      <c r="D1664" s="93">
        <v>2835</v>
      </c>
      <c r="E1664" s="93">
        <f>КВСР!H1695</f>
        <v>2748.5161600000001</v>
      </c>
      <c r="F1664" s="93">
        <f>КВСР!I1695</f>
        <v>2748.5161600000001</v>
      </c>
      <c r="G1664" s="93">
        <f>КВСР!J1695</f>
        <v>2736.6712500000003</v>
      </c>
      <c r="H1664" s="93">
        <f t="shared" si="788"/>
        <v>96.531613756613766</v>
      </c>
      <c r="I1664" s="93">
        <f t="shared" si="786"/>
        <v>99.569043465256541</v>
      </c>
    </row>
    <row r="1665" spans="1:9" ht="15.75">
      <c r="A1665" s="92" t="s">
        <v>722</v>
      </c>
      <c r="B1665" s="36" t="s">
        <v>723</v>
      </c>
      <c r="C1665" s="36" t="s">
        <v>0</v>
      </c>
      <c r="D1665" s="93">
        <v>1264.8</v>
      </c>
      <c r="E1665" s="93">
        <f>E1666</f>
        <v>1264.8</v>
      </c>
      <c r="F1665" s="93">
        <f t="shared" ref="F1665:G1666" si="793">F1666</f>
        <v>1264.8</v>
      </c>
      <c r="G1665" s="93">
        <f t="shared" si="793"/>
        <v>1264.8</v>
      </c>
      <c r="H1665" s="93">
        <f t="shared" si="788"/>
        <v>100</v>
      </c>
      <c r="I1665" s="93">
        <f t="shared" si="786"/>
        <v>100</v>
      </c>
    </row>
    <row r="1666" spans="1:9" ht="31.5">
      <c r="A1666" s="92" t="s">
        <v>64</v>
      </c>
      <c r="B1666" s="36" t="s">
        <v>723</v>
      </c>
      <c r="C1666" s="36" t="s">
        <v>65</v>
      </c>
      <c r="D1666" s="93">
        <v>1264.8</v>
      </c>
      <c r="E1666" s="93">
        <f>E1667</f>
        <v>1264.8</v>
      </c>
      <c r="F1666" s="93">
        <f t="shared" si="793"/>
        <v>1264.8</v>
      </c>
      <c r="G1666" s="93">
        <f t="shared" si="793"/>
        <v>1264.8</v>
      </c>
      <c r="H1666" s="93">
        <f t="shared" si="788"/>
        <v>100</v>
      </c>
      <c r="I1666" s="93">
        <f t="shared" si="786"/>
        <v>100</v>
      </c>
    </row>
    <row r="1667" spans="1:9" ht="31.5">
      <c r="A1667" s="92" t="s">
        <v>66</v>
      </c>
      <c r="B1667" s="36" t="s">
        <v>723</v>
      </c>
      <c r="C1667" s="36" t="s">
        <v>67</v>
      </c>
      <c r="D1667" s="93">
        <v>1264.8</v>
      </c>
      <c r="E1667" s="93">
        <f>КВСР!H1698</f>
        <v>1264.8</v>
      </c>
      <c r="F1667" s="93">
        <f>КВСР!I1698</f>
        <v>1264.8</v>
      </c>
      <c r="G1667" s="93">
        <f>КВСР!J1698</f>
        <v>1264.8</v>
      </c>
      <c r="H1667" s="93">
        <f t="shared" si="788"/>
        <v>100</v>
      </c>
      <c r="I1667" s="93">
        <f t="shared" si="786"/>
        <v>100</v>
      </c>
    </row>
    <row r="1668" spans="1:9" ht="31.5">
      <c r="A1668" s="92" t="s">
        <v>724</v>
      </c>
      <c r="B1668" s="36" t="s">
        <v>725</v>
      </c>
      <c r="C1668" s="36" t="s">
        <v>0</v>
      </c>
      <c r="D1668" s="93">
        <v>433188</v>
      </c>
      <c r="E1668" s="93">
        <f>E1669</f>
        <v>433188.02799999999</v>
      </c>
      <c r="F1668" s="93">
        <f t="shared" ref="F1668:G1669" si="794">F1669</f>
        <v>433188.02798999997</v>
      </c>
      <c r="G1668" s="93">
        <f t="shared" si="794"/>
        <v>433188.02798999997</v>
      </c>
      <c r="H1668" s="93">
        <f t="shared" si="788"/>
        <v>100.00000646139782</v>
      </c>
      <c r="I1668" s="93">
        <f t="shared" si="786"/>
        <v>99.999999997691518</v>
      </c>
    </row>
    <row r="1669" spans="1:9" ht="15.75">
      <c r="A1669" s="92" t="s">
        <v>72</v>
      </c>
      <c r="B1669" s="36" t="s">
        <v>725</v>
      </c>
      <c r="C1669" s="36" t="s">
        <v>73</v>
      </c>
      <c r="D1669" s="93">
        <v>433188</v>
      </c>
      <c r="E1669" s="93">
        <f>E1670</f>
        <v>433188.02799999999</v>
      </c>
      <c r="F1669" s="93">
        <f t="shared" si="794"/>
        <v>433188.02798999997</v>
      </c>
      <c r="G1669" s="93">
        <f t="shared" si="794"/>
        <v>433188.02798999997</v>
      </c>
      <c r="H1669" s="93">
        <f t="shared" si="788"/>
        <v>100.00000646139782</v>
      </c>
      <c r="I1669" s="93">
        <f t="shared" si="786"/>
        <v>99.999999997691518</v>
      </c>
    </row>
    <row r="1670" spans="1:9" ht="15.75">
      <c r="A1670" s="92" t="s">
        <v>74</v>
      </c>
      <c r="B1670" s="36" t="s">
        <v>725</v>
      </c>
      <c r="C1670" s="36" t="s">
        <v>75</v>
      </c>
      <c r="D1670" s="93">
        <v>433188</v>
      </c>
      <c r="E1670" s="93">
        <f>КВСР!H1701</f>
        <v>433188.02799999999</v>
      </c>
      <c r="F1670" s="93">
        <f>КВСР!I1701</f>
        <v>433188.02798999997</v>
      </c>
      <c r="G1670" s="93">
        <f>КВСР!J1701</f>
        <v>433188.02798999997</v>
      </c>
      <c r="H1670" s="93">
        <f t="shared" si="788"/>
        <v>100.00000646139782</v>
      </c>
      <c r="I1670" s="93">
        <f t="shared" si="786"/>
        <v>99.999999997691518</v>
      </c>
    </row>
    <row r="1671" spans="1:9" ht="15.75">
      <c r="A1671" s="85" t="s">
        <v>0</v>
      </c>
      <c r="B1671" s="87" t="s">
        <v>0</v>
      </c>
      <c r="C1671" s="88" t="s">
        <v>0</v>
      </c>
      <c r="D1671" s="86" t="s">
        <v>0</v>
      </c>
      <c r="E1671" s="86"/>
      <c r="F1671" s="86"/>
      <c r="G1671" s="86"/>
      <c r="H1671" s="86"/>
      <c r="I1671" s="86"/>
    </row>
    <row r="1672" spans="1:9" ht="31.5">
      <c r="A1672" s="85" t="s">
        <v>726</v>
      </c>
      <c r="B1672" s="88" t="s">
        <v>727</v>
      </c>
      <c r="C1672" s="88" t="s">
        <v>0</v>
      </c>
      <c r="D1672" s="86">
        <v>47240.6</v>
      </c>
      <c r="E1672" s="86">
        <f>E1673</f>
        <v>47240.58</v>
      </c>
      <c r="F1672" s="86">
        <f t="shared" ref="F1672:G1672" si="795">F1673</f>
        <v>47013.71</v>
      </c>
      <c r="G1672" s="86">
        <f t="shared" si="795"/>
        <v>47013.71</v>
      </c>
      <c r="H1672" s="86">
        <f t="shared" si="788"/>
        <v>99.519713974843668</v>
      </c>
      <c r="I1672" s="86">
        <f t="shared" si="786"/>
        <v>99.519756107990204</v>
      </c>
    </row>
    <row r="1673" spans="1:9" ht="47.25">
      <c r="A1673" s="92" t="s">
        <v>728</v>
      </c>
      <c r="B1673" s="36" t="s">
        <v>729</v>
      </c>
      <c r="C1673" s="36" t="s">
        <v>0</v>
      </c>
      <c r="D1673" s="93">
        <v>47240.6</v>
      </c>
      <c r="E1673" s="93">
        <f>E1674+E1676</f>
        <v>47240.58</v>
      </c>
      <c r="F1673" s="93">
        <f t="shared" ref="F1673:G1673" si="796">F1674+F1676</f>
        <v>47013.71</v>
      </c>
      <c r="G1673" s="93">
        <f t="shared" si="796"/>
        <v>47013.71</v>
      </c>
      <c r="H1673" s="93">
        <f t="shared" si="788"/>
        <v>99.519713974843668</v>
      </c>
      <c r="I1673" s="93">
        <f t="shared" si="786"/>
        <v>99.519756107990204</v>
      </c>
    </row>
    <row r="1674" spans="1:9" ht="31.5">
      <c r="A1674" s="92" t="s">
        <v>64</v>
      </c>
      <c r="B1674" s="36" t="s">
        <v>729</v>
      </c>
      <c r="C1674" s="36" t="s">
        <v>65</v>
      </c>
      <c r="D1674" s="93">
        <v>3611.5</v>
      </c>
      <c r="E1674" s="93">
        <f>E1675</f>
        <v>3611.48</v>
      </c>
      <c r="F1674" s="93">
        <f t="shared" ref="F1674:G1674" si="797">F1675</f>
        <v>3384.61</v>
      </c>
      <c r="G1674" s="93">
        <f t="shared" si="797"/>
        <v>3384.61</v>
      </c>
      <c r="H1674" s="93">
        <f t="shared" si="788"/>
        <v>93.717568877197849</v>
      </c>
      <c r="I1674" s="93">
        <f t="shared" si="786"/>
        <v>93.718087875330895</v>
      </c>
    </row>
    <row r="1675" spans="1:9" ht="31.5">
      <c r="A1675" s="92" t="s">
        <v>66</v>
      </c>
      <c r="B1675" s="36" t="s">
        <v>729</v>
      </c>
      <c r="C1675" s="36" t="s">
        <v>67</v>
      </c>
      <c r="D1675" s="93">
        <v>3611.5</v>
      </c>
      <c r="E1675" s="93">
        <f>КВСР!H1705</f>
        <v>3611.48</v>
      </c>
      <c r="F1675" s="93">
        <f>КВСР!I1705</f>
        <v>3384.61</v>
      </c>
      <c r="G1675" s="93">
        <f>КВСР!J1705</f>
        <v>3384.61</v>
      </c>
      <c r="H1675" s="93">
        <f t="shared" si="788"/>
        <v>93.717568877197849</v>
      </c>
      <c r="I1675" s="93">
        <f t="shared" si="786"/>
        <v>93.718087875330895</v>
      </c>
    </row>
    <row r="1676" spans="1:9" ht="31.5">
      <c r="A1676" s="92" t="s">
        <v>82</v>
      </c>
      <c r="B1676" s="36" t="s">
        <v>729</v>
      </c>
      <c r="C1676" s="36" t="s">
        <v>83</v>
      </c>
      <c r="D1676" s="93">
        <v>43629.1</v>
      </c>
      <c r="E1676" s="93">
        <f>E1677</f>
        <v>43629.1</v>
      </c>
      <c r="F1676" s="93">
        <f t="shared" ref="F1676:G1676" si="798">F1677</f>
        <v>43629.1</v>
      </c>
      <c r="G1676" s="93">
        <f t="shared" si="798"/>
        <v>43629.1</v>
      </c>
      <c r="H1676" s="93">
        <f t="shared" si="788"/>
        <v>100</v>
      </c>
      <c r="I1676" s="93">
        <f t="shared" si="786"/>
        <v>100</v>
      </c>
    </row>
    <row r="1677" spans="1:9" ht="15.75">
      <c r="A1677" s="92" t="s">
        <v>272</v>
      </c>
      <c r="B1677" s="36" t="s">
        <v>729</v>
      </c>
      <c r="C1677" s="36" t="s">
        <v>273</v>
      </c>
      <c r="D1677" s="93">
        <v>43629.1</v>
      </c>
      <c r="E1677" s="93">
        <f>КВСР!H1707</f>
        <v>43629.1</v>
      </c>
      <c r="F1677" s="93">
        <f>КВСР!I1707</f>
        <v>43629.1</v>
      </c>
      <c r="G1677" s="93">
        <f>КВСР!J1707</f>
        <v>43629.1</v>
      </c>
      <c r="H1677" s="93">
        <f t="shared" si="788"/>
        <v>100</v>
      </c>
      <c r="I1677" s="93">
        <f t="shared" si="786"/>
        <v>100</v>
      </c>
    </row>
    <row r="1678" spans="1:9" ht="15.75">
      <c r="A1678" s="85" t="s">
        <v>0</v>
      </c>
      <c r="B1678" s="87" t="s">
        <v>0</v>
      </c>
      <c r="C1678" s="88" t="s">
        <v>0</v>
      </c>
      <c r="D1678" s="86" t="s">
        <v>0</v>
      </c>
      <c r="E1678" s="86"/>
      <c r="F1678" s="86"/>
      <c r="G1678" s="86"/>
      <c r="H1678" s="86"/>
      <c r="I1678" s="86"/>
    </row>
    <row r="1679" spans="1:9" ht="39" customHeight="1">
      <c r="A1679" s="85" t="s">
        <v>1059</v>
      </c>
      <c r="B1679" s="88" t="s">
        <v>1060</v>
      </c>
      <c r="C1679" s="88" t="s">
        <v>0</v>
      </c>
      <c r="D1679" s="86">
        <v>74744.2</v>
      </c>
      <c r="E1679" s="86">
        <f>E1683+E1688+E1698+E1701+E1704+E1709+E1712+E1680</f>
        <v>289071.43690999999</v>
      </c>
      <c r="F1679" s="86">
        <f t="shared" ref="F1679:G1679" si="799">F1683+F1688+F1698+F1701+F1704+F1709+F1712+F1680</f>
        <v>289066.43683999998</v>
      </c>
      <c r="G1679" s="86">
        <f t="shared" si="799"/>
        <v>288781.55219000002</v>
      </c>
      <c r="H1679" s="86">
        <f t="shared" si="788"/>
        <v>386.35981412604593</v>
      </c>
      <c r="I1679" s="86">
        <f t="shared" si="786"/>
        <v>99.899718656710377</v>
      </c>
    </row>
    <row r="1680" spans="1:9" ht="31.5">
      <c r="A1680" s="94" t="s">
        <v>1254</v>
      </c>
      <c r="B1680" s="95" t="s">
        <v>1253</v>
      </c>
      <c r="C1680" s="96"/>
      <c r="D1680" s="86"/>
      <c r="E1680" s="93">
        <f>E1681</f>
        <v>214327.21638</v>
      </c>
      <c r="F1680" s="93">
        <f t="shared" ref="F1680:G1681" si="800">F1681</f>
        <v>214327.21638</v>
      </c>
      <c r="G1680" s="93">
        <f t="shared" si="800"/>
        <v>214327.21638</v>
      </c>
      <c r="H1680" s="93">
        <v>0</v>
      </c>
      <c r="I1680" s="93">
        <f t="shared" si="786"/>
        <v>100</v>
      </c>
    </row>
    <row r="1681" spans="1:9" ht="15.75">
      <c r="A1681" s="94" t="s">
        <v>26</v>
      </c>
      <c r="B1681" s="95" t="s">
        <v>1253</v>
      </c>
      <c r="C1681" s="95" t="s">
        <v>27</v>
      </c>
      <c r="D1681" s="86"/>
      <c r="E1681" s="93">
        <f>E1682</f>
        <v>214327.21638</v>
      </c>
      <c r="F1681" s="93">
        <f t="shared" si="800"/>
        <v>214327.21638</v>
      </c>
      <c r="G1681" s="93">
        <f t="shared" si="800"/>
        <v>214327.21638</v>
      </c>
      <c r="H1681" s="93">
        <v>0</v>
      </c>
      <c r="I1681" s="93">
        <f t="shared" si="786"/>
        <v>100</v>
      </c>
    </row>
    <row r="1682" spans="1:9" ht="15.75">
      <c r="A1682" s="94" t="s">
        <v>56</v>
      </c>
      <c r="B1682" s="95" t="s">
        <v>1253</v>
      </c>
      <c r="C1682" s="95" t="s">
        <v>57</v>
      </c>
      <c r="D1682" s="86"/>
      <c r="E1682" s="93">
        <f>КВСР!H2736</f>
        <v>214327.21638</v>
      </c>
      <c r="F1682" s="93">
        <f>КВСР!I2736</f>
        <v>214327.21638</v>
      </c>
      <c r="G1682" s="93">
        <f>КВСР!J2736</f>
        <v>214327.21638</v>
      </c>
      <c r="H1682" s="93">
        <v>0</v>
      </c>
      <c r="I1682" s="93">
        <f t="shared" si="786"/>
        <v>100</v>
      </c>
    </row>
    <row r="1683" spans="1:9" ht="31.5">
      <c r="A1683" s="92" t="s">
        <v>58</v>
      </c>
      <c r="B1683" s="36" t="s">
        <v>1061</v>
      </c>
      <c r="C1683" s="36" t="s">
        <v>0</v>
      </c>
      <c r="D1683" s="93">
        <v>10381</v>
      </c>
      <c r="E1683" s="93">
        <f>E1684+E1686</f>
        <v>10381</v>
      </c>
      <c r="F1683" s="93">
        <f t="shared" ref="F1683:G1683" si="801">F1684+F1686</f>
        <v>10381</v>
      </c>
      <c r="G1683" s="93">
        <f t="shared" si="801"/>
        <v>10379.575499999999</v>
      </c>
      <c r="H1683" s="93">
        <f t="shared" si="788"/>
        <v>99.986277815239362</v>
      </c>
      <c r="I1683" s="93">
        <f t="shared" si="786"/>
        <v>99.986277815239362</v>
      </c>
    </row>
    <row r="1684" spans="1:9" ht="63">
      <c r="A1684" s="92" t="s">
        <v>60</v>
      </c>
      <c r="B1684" s="36" t="s">
        <v>1061</v>
      </c>
      <c r="C1684" s="36" t="s">
        <v>61</v>
      </c>
      <c r="D1684" s="93">
        <v>9570.2000000000007</v>
      </c>
      <c r="E1684" s="93">
        <f>E1685</f>
        <v>9570.2000000000007</v>
      </c>
      <c r="F1684" s="93">
        <f t="shared" ref="F1684:G1684" si="802">F1685</f>
        <v>9570.2000000000007</v>
      </c>
      <c r="G1684" s="93">
        <f t="shared" si="802"/>
        <v>9568.7754999999997</v>
      </c>
      <c r="H1684" s="93">
        <f t="shared" si="788"/>
        <v>99.985115253599716</v>
      </c>
      <c r="I1684" s="93">
        <f t="shared" si="786"/>
        <v>99.985115253599716</v>
      </c>
    </row>
    <row r="1685" spans="1:9" ht="31.5">
      <c r="A1685" s="92" t="s">
        <v>62</v>
      </c>
      <c r="B1685" s="36" t="s">
        <v>1061</v>
      </c>
      <c r="C1685" s="36" t="s">
        <v>63</v>
      </c>
      <c r="D1685" s="93">
        <v>9570.2000000000007</v>
      </c>
      <c r="E1685" s="93">
        <f>КВСР!H2699</f>
        <v>9570.2000000000007</v>
      </c>
      <c r="F1685" s="93">
        <f>КВСР!I2699</f>
        <v>9570.2000000000007</v>
      </c>
      <c r="G1685" s="93">
        <f>КВСР!J2699</f>
        <v>9568.7754999999997</v>
      </c>
      <c r="H1685" s="93">
        <f t="shared" si="788"/>
        <v>99.985115253599716</v>
      </c>
      <c r="I1685" s="93">
        <f t="shared" si="786"/>
        <v>99.985115253599716</v>
      </c>
    </row>
    <row r="1686" spans="1:9" ht="31.5">
      <c r="A1686" s="92" t="s">
        <v>64</v>
      </c>
      <c r="B1686" s="36" t="s">
        <v>1061</v>
      </c>
      <c r="C1686" s="36" t="s">
        <v>65</v>
      </c>
      <c r="D1686" s="93">
        <v>810.8</v>
      </c>
      <c r="E1686" s="93">
        <f>E1687</f>
        <v>810.8</v>
      </c>
      <c r="F1686" s="93">
        <f t="shared" ref="F1686:G1686" si="803">F1687</f>
        <v>810.8</v>
      </c>
      <c r="G1686" s="93">
        <f t="shared" si="803"/>
        <v>810.8</v>
      </c>
      <c r="H1686" s="93">
        <f t="shared" si="788"/>
        <v>100</v>
      </c>
      <c r="I1686" s="93">
        <f t="shared" si="786"/>
        <v>100</v>
      </c>
    </row>
    <row r="1687" spans="1:9" ht="31.5">
      <c r="A1687" s="92" t="s">
        <v>66</v>
      </c>
      <c r="B1687" s="36" t="s">
        <v>1061</v>
      </c>
      <c r="C1687" s="36" t="s">
        <v>67</v>
      </c>
      <c r="D1687" s="93">
        <v>810.8</v>
      </c>
      <c r="E1687" s="93">
        <f>КВСР!H2701</f>
        <v>810.8</v>
      </c>
      <c r="F1687" s="93">
        <f>КВСР!I2701</f>
        <v>810.8</v>
      </c>
      <c r="G1687" s="93">
        <f>КВСР!J2701</f>
        <v>810.8</v>
      </c>
      <c r="H1687" s="93">
        <f t="shared" si="788"/>
        <v>100</v>
      </c>
      <c r="I1687" s="93">
        <f t="shared" si="786"/>
        <v>100</v>
      </c>
    </row>
    <row r="1688" spans="1:9" ht="31.5">
      <c r="A1688" s="92" t="s">
        <v>76</v>
      </c>
      <c r="B1688" s="36" t="s">
        <v>1064</v>
      </c>
      <c r="C1688" s="36" t="s">
        <v>0</v>
      </c>
      <c r="D1688" s="93">
        <v>12078.8</v>
      </c>
      <c r="E1688" s="93">
        <f>E1689+E1691+E1693+E1695</f>
        <v>12078.8</v>
      </c>
      <c r="F1688" s="93">
        <f t="shared" ref="F1688:G1688" si="804">F1689+F1691+F1693+F1695</f>
        <v>12073.8</v>
      </c>
      <c r="G1688" s="93">
        <f t="shared" si="804"/>
        <v>12006.02944</v>
      </c>
      <c r="H1688" s="93">
        <f t="shared" si="788"/>
        <v>99.397534854455756</v>
      </c>
      <c r="I1688" s="93">
        <f t="shared" si="786"/>
        <v>99.397534854455756</v>
      </c>
    </row>
    <row r="1689" spans="1:9" ht="63">
      <c r="A1689" s="92" t="s">
        <v>60</v>
      </c>
      <c r="B1689" s="36" t="s">
        <v>1064</v>
      </c>
      <c r="C1689" s="36" t="s">
        <v>61</v>
      </c>
      <c r="D1689" s="93">
        <v>7702.3</v>
      </c>
      <c r="E1689" s="93">
        <f>E1690</f>
        <v>7702.2999999999993</v>
      </c>
      <c r="F1689" s="93">
        <f t="shared" ref="F1689:G1689" si="805">F1690</f>
        <v>7702.2999999999993</v>
      </c>
      <c r="G1689" s="93">
        <f t="shared" si="805"/>
        <v>7634.5294399999993</v>
      </c>
      <c r="H1689" s="93">
        <f t="shared" si="788"/>
        <v>99.1201256767459</v>
      </c>
      <c r="I1689" s="93">
        <f t="shared" si="786"/>
        <v>99.120125676745914</v>
      </c>
    </row>
    <row r="1690" spans="1:9" ht="15.75">
      <c r="A1690" s="92" t="s">
        <v>78</v>
      </c>
      <c r="B1690" s="36" t="s">
        <v>1064</v>
      </c>
      <c r="C1690" s="36" t="s">
        <v>79</v>
      </c>
      <c r="D1690" s="93">
        <v>7702.3</v>
      </c>
      <c r="E1690" s="93">
        <f>КВСР!H2716</f>
        <v>7702.2999999999993</v>
      </c>
      <c r="F1690" s="93">
        <f>КВСР!I2716</f>
        <v>7702.2999999999993</v>
      </c>
      <c r="G1690" s="93">
        <f>КВСР!J2716</f>
        <v>7634.5294399999993</v>
      </c>
      <c r="H1690" s="93">
        <f t="shared" si="788"/>
        <v>99.1201256767459</v>
      </c>
      <c r="I1690" s="93">
        <f t="shared" si="786"/>
        <v>99.120125676745914</v>
      </c>
    </row>
    <row r="1691" spans="1:9" ht="31.5">
      <c r="A1691" s="92" t="s">
        <v>64</v>
      </c>
      <c r="B1691" s="36" t="s">
        <v>1064</v>
      </c>
      <c r="C1691" s="36" t="s">
        <v>65</v>
      </c>
      <c r="D1691" s="93">
        <v>2101.4</v>
      </c>
      <c r="E1691" s="93">
        <f>E1692</f>
        <v>2101.4</v>
      </c>
      <c r="F1691" s="93">
        <f t="shared" ref="F1691:G1691" si="806">F1692</f>
        <v>2096.4</v>
      </c>
      <c r="G1691" s="93">
        <f t="shared" si="806"/>
        <v>2096.4</v>
      </c>
      <c r="H1691" s="93">
        <f t="shared" si="788"/>
        <v>99.762063386313883</v>
      </c>
      <c r="I1691" s="93">
        <f t="shared" si="786"/>
        <v>99.762063386313883</v>
      </c>
    </row>
    <row r="1692" spans="1:9" ht="31.5">
      <c r="A1692" s="92" t="s">
        <v>66</v>
      </c>
      <c r="B1692" s="36" t="s">
        <v>1064</v>
      </c>
      <c r="C1692" s="36" t="s">
        <v>67</v>
      </c>
      <c r="D1692" s="93">
        <v>2101.4</v>
      </c>
      <c r="E1692" s="93">
        <f>КВСР!H2718</f>
        <v>2101.4</v>
      </c>
      <c r="F1692" s="93">
        <f>КВСР!I2718</f>
        <v>2096.4</v>
      </c>
      <c r="G1692" s="93">
        <f>КВСР!J2718</f>
        <v>2096.4</v>
      </c>
      <c r="H1692" s="93">
        <f t="shared" si="788"/>
        <v>99.762063386313883</v>
      </c>
      <c r="I1692" s="93">
        <f t="shared" si="786"/>
        <v>99.762063386313883</v>
      </c>
    </row>
    <row r="1693" spans="1:9" ht="31.5">
      <c r="A1693" s="92" t="s">
        <v>82</v>
      </c>
      <c r="B1693" s="36" t="s">
        <v>1064</v>
      </c>
      <c r="C1693" s="36" t="s">
        <v>83</v>
      </c>
      <c r="D1693" s="93">
        <v>2006</v>
      </c>
      <c r="E1693" s="93">
        <f>E1694</f>
        <v>2006</v>
      </c>
      <c r="F1693" s="93">
        <f t="shared" ref="F1693:G1693" si="807">F1694</f>
        <v>2006</v>
      </c>
      <c r="G1693" s="93">
        <f t="shared" si="807"/>
        <v>2006</v>
      </c>
      <c r="H1693" s="93">
        <f t="shared" si="788"/>
        <v>100</v>
      </c>
      <c r="I1693" s="93">
        <f t="shared" si="786"/>
        <v>100</v>
      </c>
    </row>
    <row r="1694" spans="1:9" ht="15.75">
      <c r="A1694" s="92" t="s">
        <v>84</v>
      </c>
      <c r="B1694" s="36" t="s">
        <v>1064</v>
      </c>
      <c r="C1694" s="36" t="s">
        <v>85</v>
      </c>
      <c r="D1694" s="93">
        <v>2006</v>
      </c>
      <c r="E1694" s="93">
        <f>КВСР!H2778</f>
        <v>2006</v>
      </c>
      <c r="F1694" s="93">
        <f>КВСР!I2778</f>
        <v>2006</v>
      </c>
      <c r="G1694" s="93">
        <f>КВСР!J2778</f>
        <v>2006</v>
      </c>
      <c r="H1694" s="93">
        <f t="shared" si="788"/>
        <v>100</v>
      </c>
      <c r="I1694" s="93">
        <f t="shared" si="786"/>
        <v>100</v>
      </c>
    </row>
    <row r="1695" spans="1:9" ht="15.75">
      <c r="A1695" s="92" t="s">
        <v>72</v>
      </c>
      <c r="B1695" s="36" t="s">
        <v>1064</v>
      </c>
      <c r="C1695" s="36" t="s">
        <v>73</v>
      </c>
      <c r="D1695" s="93">
        <v>269.10000000000002</v>
      </c>
      <c r="E1695" s="93">
        <f>E1697+E1696</f>
        <v>269.10000000000002</v>
      </c>
      <c r="F1695" s="93">
        <f t="shared" ref="F1695:G1695" si="808">F1697+F1696</f>
        <v>269.10000000000002</v>
      </c>
      <c r="G1695" s="93">
        <f t="shared" si="808"/>
        <v>269.10000000000002</v>
      </c>
      <c r="H1695" s="93">
        <f t="shared" si="788"/>
        <v>100</v>
      </c>
      <c r="I1695" s="93">
        <f t="shared" si="786"/>
        <v>100</v>
      </c>
    </row>
    <row r="1696" spans="1:9" ht="15.75">
      <c r="A1696" s="92" t="s">
        <v>86</v>
      </c>
      <c r="B1696" s="36" t="s">
        <v>1064</v>
      </c>
      <c r="C1696" s="36">
        <v>830</v>
      </c>
      <c r="D1696" s="93"/>
      <c r="E1696" s="93">
        <f>КВСР!H2720</f>
        <v>31.035</v>
      </c>
      <c r="F1696" s="93">
        <f>КВСР!I2720</f>
        <v>31.035</v>
      </c>
      <c r="G1696" s="93">
        <f>КВСР!J2720</f>
        <v>31.035</v>
      </c>
      <c r="H1696" s="93">
        <v>0</v>
      </c>
      <c r="I1696" s="93">
        <f t="shared" si="786"/>
        <v>100</v>
      </c>
    </row>
    <row r="1697" spans="1:9" ht="15.75">
      <c r="A1697" s="92" t="s">
        <v>74</v>
      </c>
      <c r="B1697" s="36" t="s">
        <v>1064</v>
      </c>
      <c r="C1697" s="36" t="s">
        <v>75</v>
      </c>
      <c r="D1697" s="93">
        <v>269.10000000000002</v>
      </c>
      <c r="E1697" s="93">
        <f>КВСР!H2721</f>
        <v>238.065</v>
      </c>
      <c r="F1697" s="93">
        <f>КВСР!I2721</f>
        <v>238.065</v>
      </c>
      <c r="G1697" s="93">
        <f>КВСР!J2721</f>
        <v>238.065</v>
      </c>
      <c r="H1697" s="93">
        <f t="shared" si="788"/>
        <v>88.46711259754737</v>
      </c>
      <c r="I1697" s="93">
        <f t="shared" si="786"/>
        <v>100</v>
      </c>
    </row>
    <row r="1698" spans="1:9" ht="47.25">
      <c r="A1698" s="92" t="s">
        <v>37</v>
      </c>
      <c r="B1698" s="36" t="s">
        <v>1062</v>
      </c>
      <c r="C1698" s="36" t="s">
        <v>0</v>
      </c>
      <c r="D1698" s="93">
        <v>4885.8999999999996</v>
      </c>
      <c r="E1698" s="93">
        <f>E1699</f>
        <v>4885.8822</v>
      </c>
      <c r="F1698" s="93">
        <f t="shared" ref="F1698:G1699" si="809">F1699</f>
        <v>4885.8822</v>
      </c>
      <c r="G1698" s="93">
        <f t="shared" si="809"/>
        <v>4885.8822</v>
      </c>
      <c r="H1698" s="93">
        <f t="shared" si="788"/>
        <v>99.999635686362808</v>
      </c>
      <c r="I1698" s="93">
        <f t="shared" si="786"/>
        <v>100</v>
      </c>
    </row>
    <row r="1699" spans="1:9" ht="31.5">
      <c r="A1699" s="92" t="s">
        <v>39</v>
      </c>
      <c r="B1699" s="36" t="s">
        <v>1062</v>
      </c>
      <c r="C1699" s="36" t="s">
        <v>40</v>
      </c>
      <c r="D1699" s="93">
        <v>4885.8999999999996</v>
      </c>
      <c r="E1699" s="93">
        <f>E1700</f>
        <v>4885.8822</v>
      </c>
      <c r="F1699" s="93">
        <f t="shared" si="809"/>
        <v>4885.8822</v>
      </c>
      <c r="G1699" s="93">
        <f t="shared" si="809"/>
        <v>4885.8822</v>
      </c>
      <c r="H1699" s="93">
        <f t="shared" si="788"/>
        <v>99.999635686362808</v>
      </c>
      <c r="I1699" s="93">
        <f t="shared" si="786"/>
        <v>100</v>
      </c>
    </row>
    <row r="1700" spans="1:9" ht="15.75">
      <c r="A1700" s="92" t="s">
        <v>41</v>
      </c>
      <c r="B1700" s="36" t="s">
        <v>1062</v>
      </c>
      <c r="C1700" s="36" t="s">
        <v>42</v>
      </c>
      <c r="D1700" s="93">
        <v>4885.8999999999996</v>
      </c>
      <c r="E1700" s="93">
        <f>КВСР!H2728+КВСР!H2704</f>
        <v>4885.8822</v>
      </c>
      <c r="F1700" s="93">
        <f>КВСР!I2728+КВСР!I2704</f>
        <v>4885.8822</v>
      </c>
      <c r="G1700" s="93">
        <f>КВСР!J2728+КВСР!J2704</f>
        <v>4885.8822</v>
      </c>
      <c r="H1700" s="93">
        <f t="shared" si="788"/>
        <v>99.999635686362808</v>
      </c>
      <c r="I1700" s="93">
        <f t="shared" si="786"/>
        <v>100</v>
      </c>
    </row>
    <row r="1701" spans="1:9" ht="31.5">
      <c r="A1701" s="92" t="s">
        <v>107</v>
      </c>
      <c r="B1701" s="36" t="s">
        <v>1067</v>
      </c>
      <c r="C1701" s="36" t="s">
        <v>0</v>
      </c>
      <c r="D1701" s="93">
        <v>30794</v>
      </c>
      <c r="E1701" s="93">
        <f>E1702</f>
        <v>30794.038329999999</v>
      </c>
      <c r="F1701" s="93">
        <f t="shared" ref="F1701:G1702" si="810">F1702</f>
        <v>30794.038260000001</v>
      </c>
      <c r="G1701" s="93">
        <f t="shared" si="810"/>
        <v>30794.038260000001</v>
      </c>
      <c r="H1701" s="93">
        <f t="shared" si="788"/>
        <v>100.00012424498279</v>
      </c>
      <c r="I1701" s="93">
        <f t="shared" si="786"/>
        <v>99.999999772683282</v>
      </c>
    </row>
    <row r="1702" spans="1:9" ht="15.75">
      <c r="A1702" s="92" t="s">
        <v>26</v>
      </c>
      <c r="B1702" s="36" t="s">
        <v>1067</v>
      </c>
      <c r="C1702" s="36" t="s">
        <v>27</v>
      </c>
      <c r="D1702" s="93">
        <v>30794</v>
      </c>
      <c r="E1702" s="93">
        <f>E1703</f>
        <v>30794.038329999999</v>
      </c>
      <c r="F1702" s="93">
        <f t="shared" si="810"/>
        <v>30794.038260000001</v>
      </c>
      <c r="G1702" s="93">
        <f t="shared" si="810"/>
        <v>30794.038260000001</v>
      </c>
      <c r="H1702" s="93">
        <f t="shared" si="788"/>
        <v>100.00012424498279</v>
      </c>
      <c r="I1702" s="93">
        <f t="shared" si="786"/>
        <v>99.999999772683282</v>
      </c>
    </row>
    <row r="1703" spans="1:9" ht="15.75">
      <c r="A1703" s="92" t="s">
        <v>56</v>
      </c>
      <c r="B1703" s="36" t="s">
        <v>1067</v>
      </c>
      <c r="C1703" s="36" t="s">
        <v>57</v>
      </c>
      <c r="D1703" s="93">
        <v>30794</v>
      </c>
      <c r="E1703" s="93">
        <f>КВСР!H2739</f>
        <v>30794.038329999999</v>
      </c>
      <c r="F1703" s="93">
        <f>КВСР!I2739</f>
        <v>30794.038260000001</v>
      </c>
      <c r="G1703" s="93">
        <f>КВСР!J2739</f>
        <v>30794.038260000001</v>
      </c>
      <c r="H1703" s="93">
        <f t="shared" si="788"/>
        <v>100.00012424498279</v>
      </c>
      <c r="I1703" s="93">
        <f t="shared" si="786"/>
        <v>99.999999772683282</v>
      </c>
    </row>
    <row r="1704" spans="1:9" ht="31.5">
      <c r="A1704" s="92" t="s">
        <v>646</v>
      </c>
      <c r="B1704" s="36" t="s">
        <v>1063</v>
      </c>
      <c r="C1704" s="36" t="s">
        <v>0</v>
      </c>
      <c r="D1704" s="93">
        <v>6154.5</v>
      </c>
      <c r="E1704" s="93">
        <f>E1705+E1707</f>
        <v>6154.5</v>
      </c>
      <c r="F1704" s="93">
        <f t="shared" ref="F1704:G1704" si="811">F1705+F1707</f>
        <v>6154.5</v>
      </c>
      <c r="G1704" s="93">
        <f t="shared" si="811"/>
        <v>6154.5</v>
      </c>
      <c r="H1704" s="93">
        <f t="shared" si="788"/>
        <v>100</v>
      </c>
      <c r="I1704" s="93">
        <f t="shared" si="786"/>
        <v>100</v>
      </c>
    </row>
    <row r="1705" spans="1:9" ht="31.5">
      <c r="A1705" s="92" t="s">
        <v>64</v>
      </c>
      <c r="B1705" s="36" t="s">
        <v>1063</v>
      </c>
      <c r="C1705" s="36" t="s">
        <v>65</v>
      </c>
      <c r="D1705" s="93">
        <v>4454.5</v>
      </c>
      <c r="E1705" s="93">
        <f>E1706</f>
        <v>4454.5</v>
      </c>
      <c r="F1705" s="93">
        <f t="shared" ref="F1705:G1705" si="812">F1706</f>
        <v>4454.5</v>
      </c>
      <c r="G1705" s="93">
        <f t="shared" si="812"/>
        <v>4454.5</v>
      </c>
      <c r="H1705" s="93">
        <f t="shared" si="788"/>
        <v>100</v>
      </c>
      <c r="I1705" s="93">
        <f t="shared" si="786"/>
        <v>100</v>
      </c>
    </row>
    <row r="1706" spans="1:9" ht="31.5">
      <c r="A1706" s="92" t="s">
        <v>66</v>
      </c>
      <c r="B1706" s="36" t="s">
        <v>1063</v>
      </c>
      <c r="C1706" s="36" t="s">
        <v>67</v>
      </c>
      <c r="D1706" s="93">
        <v>4454.5</v>
      </c>
      <c r="E1706" s="93">
        <f>КВСР!H2707</f>
        <v>4454.5</v>
      </c>
      <c r="F1706" s="93">
        <f>КВСР!I2707</f>
        <v>4454.5</v>
      </c>
      <c r="G1706" s="93">
        <f>КВСР!J2707</f>
        <v>4454.5</v>
      </c>
      <c r="H1706" s="93">
        <f t="shared" si="788"/>
        <v>100</v>
      </c>
      <c r="I1706" s="93">
        <f t="shared" si="786"/>
        <v>100</v>
      </c>
    </row>
    <row r="1707" spans="1:9" ht="31.5">
      <c r="A1707" s="92" t="s">
        <v>82</v>
      </c>
      <c r="B1707" s="36" t="s">
        <v>1063</v>
      </c>
      <c r="C1707" s="36" t="s">
        <v>83</v>
      </c>
      <c r="D1707" s="93">
        <v>1700</v>
      </c>
      <c r="E1707" s="93">
        <f>E1708</f>
        <v>1700</v>
      </c>
      <c r="F1707" s="93">
        <f t="shared" ref="F1707:G1707" si="813">F1708</f>
        <v>1700</v>
      </c>
      <c r="G1707" s="93">
        <f t="shared" si="813"/>
        <v>1700</v>
      </c>
      <c r="H1707" s="93">
        <f t="shared" si="788"/>
        <v>100</v>
      </c>
      <c r="I1707" s="93">
        <f t="shared" si="786"/>
        <v>100</v>
      </c>
    </row>
    <row r="1708" spans="1:9" ht="31.5">
      <c r="A1708" s="92" t="s">
        <v>196</v>
      </c>
      <c r="B1708" s="36" t="s">
        <v>1063</v>
      </c>
      <c r="C1708" s="36" t="s">
        <v>197</v>
      </c>
      <c r="D1708" s="93">
        <v>1700</v>
      </c>
      <c r="E1708" s="93">
        <f>КВСР!H2709</f>
        <v>1700</v>
      </c>
      <c r="F1708" s="93">
        <f>КВСР!I2709</f>
        <v>1700</v>
      </c>
      <c r="G1708" s="93">
        <f>КВСР!J2709</f>
        <v>1700</v>
      </c>
      <c r="H1708" s="93">
        <f t="shared" si="788"/>
        <v>100</v>
      </c>
      <c r="I1708" s="93">
        <f t="shared" si="786"/>
        <v>100</v>
      </c>
    </row>
    <row r="1709" spans="1:9" ht="41.25" customHeight="1">
      <c r="A1709" s="92" t="s">
        <v>1065</v>
      </c>
      <c r="B1709" s="36" t="s">
        <v>1066</v>
      </c>
      <c r="C1709" s="36" t="s">
        <v>0</v>
      </c>
      <c r="D1709" s="93">
        <v>3200</v>
      </c>
      <c r="E1709" s="93">
        <f>E1710</f>
        <v>3200</v>
      </c>
      <c r="F1709" s="93">
        <f t="shared" ref="F1709:G1710" si="814">F1710</f>
        <v>3200</v>
      </c>
      <c r="G1709" s="93">
        <f t="shared" si="814"/>
        <v>2984.31041</v>
      </c>
      <c r="H1709" s="93">
        <f t="shared" si="788"/>
        <v>93.259700312500001</v>
      </c>
      <c r="I1709" s="93">
        <f t="shared" si="786"/>
        <v>93.259700312500001</v>
      </c>
    </row>
    <row r="1710" spans="1:9" ht="15.75">
      <c r="A1710" s="92" t="s">
        <v>26</v>
      </c>
      <c r="B1710" s="36" t="s">
        <v>1066</v>
      </c>
      <c r="C1710" s="36" t="s">
        <v>27</v>
      </c>
      <c r="D1710" s="93">
        <v>3200</v>
      </c>
      <c r="E1710" s="93">
        <f>E1711</f>
        <v>3200</v>
      </c>
      <c r="F1710" s="93">
        <f t="shared" si="814"/>
        <v>3200</v>
      </c>
      <c r="G1710" s="93">
        <f t="shared" si="814"/>
        <v>2984.31041</v>
      </c>
      <c r="H1710" s="93">
        <f t="shared" si="788"/>
        <v>93.259700312500001</v>
      </c>
      <c r="I1710" s="93">
        <f t="shared" si="786"/>
        <v>93.259700312500001</v>
      </c>
    </row>
    <row r="1711" spans="1:9" ht="15.75">
      <c r="A1711" s="92" t="s">
        <v>56</v>
      </c>
      <c r="B1711" s="36" t="s">
        <v>1066</v>
      </c>
      <c r="C1711" s="36" t="s">
        <v>57</v>
      </c>
      <c r="D1711" s="93">
        <v>3200</v>
      </c>
      <c r="E1711" s="93">
        <f>КВСР!H2731</f>
        <v>3200</v>
      </c>
      <c r="F1711" s="93">
        <f>КВСР!I2731</f>
        <v>3200</v>
      </c>
      <c r="G1711" s="93">
        <f>КВСР!J2731</f>
        <v>2984.31041</v>
      </c>
      <c r="H1711" s="93">
        <f t="shared" si="788"/>
        <v>93.259700312500001</v>
      </c>
      <c r="I1711" s="93">
        <f t="shared" si="786"/>
        <v>93.259700312500001</v>
      </c>
    </row>
    <row r="1712" spans="1:9" ht="63">
      <c r="A1712" s="92" t="s">
        <v>185</v>
      </c>
      <c r="B1712" s="36" t="s">
        <v>1068</v>
      </c>
      <c r="C1712" s="36" t="s">
        <v>0</v>
      </c>
      <c r="D1712" s="93">
        <v>7250</v>
      </c>
      <c r="E1712" s="93">
        <f>E1713</f>
        <v>7250</v>
      </c>
      <c r="F1712" s="93">
        <f t="shared" ref="F1712:G1713" si="815">F1713</f>
        <v>7250</v>
      </c>
      <c r="G1712" s="93">
        <f t="shared" si="815"/>
        <v>7250</v>
      </c>
      <c r="H1712" s="93">
        <f t="shared" si="788"/>
        <v>100</v>
      </c>
      <c r="I1712" s="93">
        <f t="shared" si="786"/>
        <v>100</v>
      </c>
    </row>
    <row r="1713" spans="1:9" ht="15.75">
      <c r="A1713" s="92" t="s">
        <v>26</v>
      </c>
      <c r="B1713" s="36" t="s">
        <v>1068</v>
      </c>
      <c r="C1713" s="36" t="s">
        <v>27</v>
      </c>
      <c r="D1713" s="93">
        <v>7250</v>
      </c>
      <c r="E1713" s="93">
        <f>E1714</f>
        <v>7250</v>
      </c>
      <c r="F1713" s="93">
        <f t="shared" si="815"/>
        <v>7250</v>
      </c>
      <c r="G1713" s="93">
        <f t="shared" si="815"/>
        <v>7250</v>
      </c>
      <c r="H1713" s="93">
        <f t="shared" si="788"/>
        <v>100</v>
      </c>
      <c r="I1713" s="93">
        <f t="shared" si="786"/>
        <v>100</v>
      </c>
    </row>
    <row r="1714" spans="1:9" ht="15.75">
      <c r="A1714" s="92" t="s">
        <v>56</v>
      </c>
      <c r="B1714" s="36" t="s">
        <v>1068</v>
      </c>
      <c r="C1714" s="36" t="s">
        <v>57</v>
      </c>
      <c r="D1714" s="93">
        <v>7250</v>
      </c>
      <c r="E1714" s="93">
        <f>КВСР!H2742</f>
        <v>7250</v>
      </c>
      <c r="F1714" s="93">
        <f>КВСР!I2742</f>
        <v>7250</v>
      </c>
      <c r="G1714" s="93">
        <f>КВСР!J2742</f>
        <v>7250</v>
      </c>
      <c r="H1714" s="93">
        <f t="shared" si="788"/>
        <v>100</v>
      </c>
      <c r="I1714" s="93">
        <f t="shared" si="786"/>
        <v>100</v>
      </c>
    </row>
    <row r="1715" spans="1:9" ht="15.75">
      <c r="A1715" s="85" t="s">
        <v>0</v>
      </c>
      <c r="B1715" s="87" t="s">
        <v>0</v>
      </c>
      <c r="C1715" s="88" t="s">
        <v>0</v>
      </c>
      <c r="D1715" s="86" t="s">
        <v>0</v>
      </c>
      <c r="E1715" s="86"/>
      <c r="F1715" s="86"/>
      <c r="G1715" s="86"/>
      <c r="H1715" s="86"/>
      <c r="I1715" s="86"/>
    </row>
    <row r="1716" spans="1:9" ht="47.25">
      <c r="A1716" s="85" t="s">
        <v>919</v>
      </c>
      <c r="B1716" s="88" t="s">
        <v>920</v>
      </c>
      <c r="C1716" s="88" t="s">
        <v>0</v>
      </c>
      <c r="D1716" s="86">
        <v>56156.6</v>
      </c>
      <c r="E1716" s="86">
        <f>E1717+E1725</f>
        <v>56156.594779999992</v>
      </c>
      <c r="F1716" s="86">
        <f t="shared" ref="F1716:G1716" si="816">F1717+F1725</f>
        <v>56156.586679999993</v>
      </c>
      <c r="G1716" s="86">
        <f t="shared" si="816"/>
        <v>55568.543830000002</v>
      </c>
      <c r="H1716" s="86">
        <f t="shared" ref="H1716:H1779" si="817">G1716/D1716*100</f>
        <v>98.952828038022261</v>
      </c>
      <c r="I1716" s="86">
        <f t="shared" ref="I1716:I1779" si="818">G1716/E1716*100</f>
        <v>98.952837236118484</v>
      </c>
    </row>
    <row r="1717" spans="1:9" ht="31.5">
      <c r="A1717" s="92" t="s">
        <v>58</v>
      </c>
      <c r="B1717" s="36" t="s">
        <v>921</v>
      </c>
      <c r="C1717" s="36" t="s">
        <v>0</v>
      </c>
      <c r="D1717" s="93">
        <v>52458.9</v>
      </c>
      <c r="E1717" s="93">
        <f>E1718+E1720+E1722</f>
        <v>52458.908099999993</v>
      </c>
      <c r="F1717" s="93">
        <f t="shared" ref="F1717:G1717" si="819">F1718+F1720+F1722</f>
        <v>52458.899999999994</v>
      </c>
      <c r="G1717" s="93">
        <f t="shared" si="819"/>
        <v>52343.823380000002</v>
      </c>
      <c r="H1717" s="93">
        <f t="shared" si="817"/>
        <v>99.78063470640825</v>
      </c>
      <c r="I1717" s="93">
        <f t="shared" si="818"/>
        <v>99.780619299622842</v>
      </c>
    </row>
    <row r="1718" spans="1:9" ht="63">
      <c r="A1718" s="92" t="s">
        <v>60</v>
      </c>
      <c r="B1718" s="36" t="s">
        <v>921</v>
      </c>
      <c r="C1718" s="36" t="s">
        <v>61</v>
      </c>
      <c r="D1718" s="93">
        <v>50086.5</v>
      </c>
      <c r="E1718" s="93">
        <f>E1719</f>
        <v>50047.458999999995</v>
      </c>
      <c r="F1718" s="93">
        <f t="shared" ref="F1718:G1718" si="820">F1719</f>
        <v>50047.458999999995</v>
      </c>
      <c r="G1718" s="93">
        <f t="shared" si="820"/>
        <v>49952.77738</v>
      </c>
      <c r="H1718" s="93">
        <f t="shared" si="817"/>
        <v>99.733016641210696</v>
      </c>
      <c r="I1718" s="93">
        <f t="shared" si="818"/>
        <v>99.810816329356513</v>
      </c>
    </row>
    <row r="1719" spans="1:9" ht="31.5">
      <c r="A1719" s="92" t="s">
        <v>62</v>
      </c>
      <c r="B1719" s="36" t="s">
        <v>921</v>
      </c>
      <c r="C1719" s="36" t="s">
        <v>63</v>
      </c>
      <c r="D1719" s="93">
        <v>50086.5</v>
      </c>
      <c r="E1719" s="93">
        <f>КВСР!H2225</f>
        <v>50047.458999999995</v>
      </c>
      <c r="F1719" s="93">
        <f>КВСР!I2225</f>
        <v>50047.458999999995</v>
      </c>
      <c r="G1719" s="93">
        <f>КВСР!J2225</f>
        <v>49952.77738</v>
      </c>
      <c r="H1719" s="93">
        <f t="shared" si="817"/>
        <v>99.733016641210696</v>
      </c>
      <c r="I1719" s="93">
        <f t="shared" si="818"/>
        <v>99.810816329356513</v>
      </c>
    </row>
    <row r="1720" spans="1:9" ht="31.5">
      <c r="A1720" s="92" t="s">
        <v>64</v>
      </c>
      <c r="B1720" s="36" t="s">
        <v>921</v>
      </c>
      <c r="C1720" s="36" t="s">
        <v>65</v>
      </c>
      <c r="D1720" s="93">
        <v>2228.4</v>
      </c>
      <c r="E1720" s="93">
        <f>E1721</f>
        <v>2206.0500999999999</v>
      </c>
      <c r="F1720" s="93">
        <f t="shared" ref="F1720:G1720" si="821">F1721</f>
        <v>2206.0500999999999</v>
      </c>
      <c r="G1720" s="93">
        <f t="shared" si="821"/>
        <v>2188.0503399999998</v>
      </c>
      <c r="H1720" s="93">
        <f t="shared" si="817"/>
        <v>98.189299048644756</v>
      </c>
      <c r="I1720" s="93">
        <f t="shared" si="818"/>
        <v>99.184072927446195</v>
      </c>
    </row>
    <row r="1721" spans="1:9" ht="31.5">
      <c r="A1721" s="92" t="s">
        <v>66</v>
      </c>
      <c r="B1721" s="36" t="s">
        <v>921</v>
      </c>
      <c r="C1721" s="36" t="s">
        <v>67</v>
      </c>
      <c r="D1721" s="93">
        <v>2228.4</v>
      </c>
      <c r="E1721" s="93">
        <f>КВСР!H2227</f>
        <v>2206.0500999999999</v>
      </c>
      <c r="F1721" s="93">
        <f>КВСР!I2227</f>
        <v>2206.0500999999999</v>
      </c>
      <c r="G1721" s="93">
        <f>КВСР!J2227</f>
        <v>2188.0503399999998</v>
      </c>
      <c r="H1721" s="93">
        <f t="shared" si="817"/>
        <v>98.189299048644756</v>
      </c>
      <c r="I1721" s="93">
        <f t="shared" si="818"/>
        <v>99.184072927446195</v>
      </c>
    </row>
    <row r="1722" spans="1:9" ht="15.75">
      <c r="A1722" s="92" t="s">
        <v>72</v>
      </c>
      <c r="B1722" s="36" t="s">
        <v>921</v>
      </c>
      <c r="C1722" s="36" t="s">
        <v>73</v>
      </c>
      <c r="D1722" s="93">
        <v>144</v>
      </c>
      <c r="E1722" s="93">
        <f>E1723+E1724</f>
        <v>205.399</v>
      </c>
      <c r="F1722" s="93">
        <f t="shared" ref="F1722:G1722" si="822">F1723+F1724</f>
        <v>205.39089999999999</v>
      </c>
      <c r="G1722" s="93">
        <f t="shared" si="822"/>
        <v>202.99565999999999</v>
      </c>
      <c r="H1722" s="93">
        <f t="shared" si="817"/>
        <v>140.96920833333334</v>
      </c>
      <c r="I1722" s="93">
        <f t="shared" si="818"/>
        <v>98.829916406603729</v>
      </c>
    </row>
    <row r="1723" spans="1:9" ht="15.75">
      <c r="A1723" s="92" t="s">
        <v>86</v>
      </c>
      <c r="B1723" s="36" t="s">
        <v>921</v>
      </c>
      <c r="C1723" s="36" t="s">
        <v>87</v>
      </c>
      <c r="D1723" s="93">
        <v>140</v>
      </c>
      <c r="E1723" s="93">
        <f>КВСР!H2229</f>
        <v>201.399</v>
      </c>
      <c r="F1723" s="93">
        <f>КВСР!I2229</f>
        <v>201.39089999999999</v>
      </c>
      <c r="G1723" s="93">
        <f>КВСР!J2229</f>
        <v>201.39089999999999</v>
      </c>
      <c r="H1723" s="93">
        <f t="shared" si="817"/>
        <v>143.85064285714284</v>
      </c>
      <c r="I1723" s="93">
        <f t="shared" si="818"/>
        <v>99.995978132959934</v>
      </c>
    </row>
    <row r="1724" spans="1:9" ht="15.75">
      <c r="A1724" s="92" t="s">
        <v>74</v>
      </c>
      <c r="B1724" s="36" t="s">
        <v>921</v>
      </c>
      <c r="C1724" s="36" t="s">
        <v>75</v>
      </c>
      <c r="D1724" s="93">
        <v>4</v>
      </c>
      <c r="E1724" s="93">
        <f>КВСР!H2230</f>
        <v>4</v>
      </c>
      <c r="F1724" s="93">
        <f>КВСР!I2230</f>
        <v>4</v>
      </c>
      <c r="G1724" s="93">
        <f>КВСР!J2230</f>
        <v>1.60476</v>
      </c>
      <c r="H1724" s="93">
        <f t="shared" si="817"/>
        <v>40.119</v>
      </c>
      <c r="I1724" s="93">
        <f t="shared" si="818"/>
        <v>40.119</v>
      </c>
    </row>
    <row r="1725" spans="1:9" ht="15.75">
      <c r="A1725" s="92" t="s">
        <v>638</v>
      </c>
      <c r="B1725" s="36" t="s">
        <v>922</v>
      </c>
      <c r="C1725" s="36" t="s">
        <v>0</v>
      </c>
      <c r="D1725" s="93">
        <v>3697.7</v>
      </c>
      <c r="E1725" s="93">
        <f>E1726+E1728</f>
        <v>3697.6866799999998</v>
      </c>
      <c r="F1725" s="93">
        <f t="shared" ref="F1725:G1725" si="823">F1726+F1728</f>
        <v>3697.6866799999998</v>
      </c>
      <c r="G1725" s="93">
        <f t="shared" si="823"/>
        <v>3224.7204499999998</v>
      </c>
      <c r="H1725" s="93">
        <f t="shared" si="817"/>
        <v>87.208817643399954</v>
      </c>
      <c r="I1725" s="93">
        <f t="shared" si="818"/>
        <v>87.209131791555677</v>
      </c>
    </row>
    <row r="1726" spans="1:9" ht="31.5">
      <c r="A1726" s="92" t="s">
        <v>64</v>
      </c>
      <c r="B1726" s="36" t="s">
        <v>922</v>
      </c>
      <c r="C1726" s="36" t="s">
        <v>65</v>
      </c>
      <c r="D1726" s="93">
        <v>3240.7</v>
      </c>
      <c r="E1726" s="93">
        <f>E1727</f>
        <v>3240.6866799999998</v>
      </c>
      <c r="F1726" s="93">
        <f t="shared" ref="F1726:G1726" si="824">F1727</f>
        <v>3240.6866799999998</v>
      </c>
      <c r="G1726" s="93">
        <f t="shared" si="824"/>
        <v>3119.5574499999998</v>
      </c>
      <c r="H1726" s="93">
        <f t="shared" si="817"/>
        <v>96.261840034560436</v>
      </c>
      <c r="I1726" s="93">
        <f t="shared" si="818"/>
        <v>96.262235693825232</v>
      </c>
    </row>
    <row r="1727" spans="1:9" ht="31.5">
      <c r="A1727" s="92" t="s">
        <v>66</v>
      </c>
      <c r="B1727" s="36" t="s">
        <v>922</v>
      </c>
      <c r="C1727" s="36" t="s">
        <v>67</v>
      </c>
      <c r="D1727" s="93">
        <v>3240.7</v>
      </c>
      <c r="E1727" s="93">
        <f>КВСР!H2233</f>
        <v>3240.6866799999998</v>
      </c>
      <c r="F1727" s="93">
        <f>КВСР!I2233</f>
        <v>3240.6866799999998</v>
      </c>
      <c r="G1727" s="93">
        <f>КВСР!J2233</f>
        <v>3119.5574499999998</v>
      </c>
      <c r="H1727" s="93">
        <f t="shared" si="817"/>
        <v>96.261840034560436</v>
      </c>
      <c r="I1727" s="93">
        <f t="shared" si="818"/>
        <v>96.262235693825232</v>
      </c>
    </row>
    <row r="1728" spans="1:9" ht="15.75">
      <c r="A1728" s="92" t="s">
        <v>72</v>
      </c>
      <c r="B1728" s="36" t="s">
        <v>922</v>
      </c>
      <c r="C1728" s="36" t="s">
        <v>73</v>
      </c>
      <c r="D1728" s="93">
        <v>457</v>
      </c>
      <c r="E1728" s="93">
        <f>E1729</f>
        <v>457</v>
      </c>
      <c r="F1728" s="93">
        <f t="shared" ref="F1728:G1728" si="825">F1729</f>
        <v>457</v>
      </c>
      <c r="G1728" s="93">
        <f t="shared" si="825"/>
        <v>105.163</v>
      </c>
      <c r="H1728" s="93">
        <f t="shared" si="817"/>
        <v>23.011597374179431</v>
      </c>
      <c r="I1728" s="93">
        <f t="shared" si="818"/>
        <v>23.011597374179431</v>
      </c>
    </row>
    <row r="1729" spans="1:9" ht="15.75">
      <c r="A1729" s="92" t="s">
        <v>74</v>
      </c>
      <c r="B1729" s="36" t="s">
        <v>922</v>
      </c>
      <c r="C1729" s="36" t="s">
        <v>75</v>
      </c>
      <c r="D1729" s="93">
        <v>457</v>
      </c>
      <c r="E1729" s="93">
        <f>КВСР!H2235</f>
        <v>457</v>
      </c>
      <c r="F1729" s="93">
        <f>КВСР!I2235</f>
        <v>457</v>
      </c>
      <c r="G1729" s="93">
        <f>КВСР!J2235</f>
        <v>105.163</v>
      </c>
      <c r="H1729" s="93">
        <f t="shared" si="817"/>
        <v>23.011597374179431</v>
      </c>
      <c r="I1729" s="93">
        <f t="shared" si="818"/>
        <v>23.011597374179431</v>
      </c>
    </row>
    <row r="1730" spans="1:9" ht="15.75">
      <c r="A1730" s="85" t="s">
        <v>0</v>
      </c>
      <c r="B1730" s="87" t="s">
        <v>0</v>
      </c>
      <c r="C1730" s="88" t="s">
        <v>0</v>
      </c>
      <c r="D1730" s="86" t="s">
        <v>0</v>
      </c>
      <c r="E1730" s="86"/>
      <c r="F1730" s="86"/>
      <c r="G1730" s="86"/>
      <c r="H1730" s="86"/>
      <c r="I1730" s="86"/>
    </row>
    <row r="1731" spans="1:9" ht="63">
      <c r="A1731" s="85" t="s">
        <v>625</v>
      </c>
      <c r="B1731" s="88" t="s">
        <v>626</v>
      </c>
      <c r="C1731" s="88" t="s">
        <v>0</v>
      </c>
      <c r="D1731" s="86">
        <v>4811366.9000000004</v>
      </c>
      <c r="E1731" s="86">
        <f>E1732+E1769+E1778+E1796</f>
        <v>4811366.9559399998</v>
      </c>
      <c r="F1731" s="86">
        <f t="shared" ref="F1731:G1731" si="826">F1732+F1769+F1778+F1796</f>
        <v>4713510.8051500004</v>
      </c>
      <c r="G1731" s="86">
        <f t="shared" si="826"/>
        <v>4711679.2137900004</v>
      </c>
      <c r="H1731" s="86">
        <f t="shared" si="817"/>
        <v>97.92807972698985</v>
      </c>
      <c r="I1731" s="86">
        <f t="shared" si="818"/>
        <v>97.928078588415985</v>
      </c>
    </row>
    <row r="1732" spans="1:9" ht="47.25">
      <c r="A1732" s="85" t="s">
        <v>627</v>
      </c>
      <c r="B1732" s="88" t="s">
        <v>628</v>
      </c>
      <c r="C1732" s="88" t="s">
        <v>0</v>
      </c>
      <c r="D1732" s="86">
        <v>187653.1</v>
      </c>
      <c r="E1732" s="86">
        <f>E1733+E1736+E1739+E1749+E1756+E1759+E1762+E1765</f>
        <v>187653.13719000001</v>
      </c>
      <c r="F1732" s="86">
        <f t="shared" ref="F1732:G1732" si="827">F1733+F1736+F1739+F1749+F1756+F1759+F1762+F1765</f>
        <v>187589.97591000001</v>
      </c>
      <c r="G1732" s="86">
        <f t="shared" si="827"/>
        <v>186371.96347999998</v>
      </c>
      <c r="H1732" s="86">
        <f t="shared" si="817"/>
        <v>99.317284649174439</v>
      </c>
      <c r="I1732" s="86">
        <f t="shared" si="818"/>
        <v>99.317264965997964</v>
      </c>
    </row>
    <row r="1733" spans="1:9" ht="31.5">
      <c r="A1733" s="92" t="s">
        <v>652</v>
      </c>
      <c r="B1733" s="36" t="s">
        <v>653</v>
      </c>
      <c r="C1733" s="36" t="s">
        <v>0</v>
      </c>
      <c r="D1733" s="93">
        <v>31272.5</v>
      </c>
      <c r="E1733" s="93">
        <f>E1734</f>
        <v>31272.5</v>
      </c>
      <c r="F1733" s="93">
        <f t="shared" ref="F1733:G1734" si="828">F1734</f>
        <v>31272.5</v>
      </c>
      <c r="G1733" s="93">
        <f t="shared" si="828"/>
        <v>31210.931570000001</v>
      </c>
      <c r="H1733" s="93">
        <f t="shared" si="817"/>
        <v>99.803122775601565</v>
      </c>
      <c r="I1733" s="93">
        <f t="shared" si="818"/>
        <v>99.803122775601565</v>
      </c>
    </row>
    <row r="1734" spans="1:9" ht="15.75">
      <c r="A1734" s="92" t="s">
        <v>26</v>
      </c>
      <c r="B1734" s="36" t="s">
        <v>653</v>
      </c>
      <c r="C1734" s="36" t="s">
        <v>27</v>
      </c>
      <c r="D1734" s="93">
        <v>31272.5</v>
      </c>
      <c r="E1734" s="93">
        <f>E1735</f>
        <v>31272.5</v>
      </c>
      <c r="F1734" s="93">
        <f t="shared" si="828"/>
        <v>31272.5</v>
      </c>
      <c r="G1734" s="93">
        <f t="shared" si="828"/>
        <v>31210.931570000001</v>
      </c>
      <c r="H1734" s="93">
        <f t="shared" si="817"/>
        <v>99.803122775601565</v>
      </c>
      <c r="I1734" s="93">
        <f t="shared" si="818"/>
        <v>99.803122775601565</v>
      </c>
    </row>
    <row r="1735" spans="1:9" ht="15.75">
      <c r="A1735" s="92" t="s">
        <v>28</v>
      </c>
      <c r="B1735" s="36" t="s">
        <v>653</v>
      </c>
      <c r="C1735" s="36" t="s">
        <v>29</v>
      </c>
      <c r="D1735" s="93">
        <v>31272.5</v>
      </c>
      <c r="E1735" s="93">
        <f>КВСР!H1551</f>
        <v>31272.5</v>
      </c>
      <c r="F1735" s="93">
        <f>КВСР!I1551</f>
        <v>31272.5</v>
      </c>
      <c r="G1735" s="93">
        <f>КВСР!J1551</f>
        <v>31210.931570000001</v>
      </c>
      <c r="H1735" s="93">
        <f t="shared" si="817"/>
        <v>99.803122775601565</v>
      </c>
      <c r="I1735" s="93">
        <f t="shared" si="818"/>
        <v>99.803122775601565</v>
      </c>
    </row>
    <row r="1736" spans="1:9" ht="47.25">
      <c r="A1736" s="92" t="s">
        <v>634</v>
      </c>
      <c r="B1736" s="36" t="s">
        <v>635</v>
      </c>
      <c r="C1736" s="36" t="s">
        <v>0</v>
      </c>
      <c r="D1736" s="93">
        <v>1287.2</v>
      </c>
      <c r="E1736" s="93">
        <f>E1737</f>
        <v>1287.2</v>
      </c>
      <c r="F1736" s="93">
        <f t="shared" ref="F1736:G1737" si="829">F1737</f>
        <v>1287.2</v>
      </c>
      <c r="G1736" s="93">
        <f t="shared" si="829"/>
        <v>949.65823999999998</v>
      </c>
      <c r="H1736" s="93">
        <f t="shared" si="817"/>
        <v>73.777054070851449</v>
      </c>
      <c r="I1736" s="93">
        <f t="shared" si="818"/>
        <v>73.777054070851449</v>
      </c>
    </row>
    <row r="1737" spans="1:9" ht="15.75">
      <c r="A1737" s="92" t="s">
        <v>26</v>
      </c>
      <c r="B1737" s="36" t="s">
        <v>635</v>
      </c>
      <c r="C1737" s="36" t="s">
        <v>27</v>
      </c>
      <c r="D1737" s="93">
        <v>1287.2</v>
      </c>
      <c r="E1737" s="93">
        <f>E1738</f>
        <v>1287.2</v>
      </c>
      <c r="F1737" s="93">
        <f t="shared" si="829"/>
        <v>1287.2</v>
      </c>
      <c r="G1737" s="93">
        <f t="shared" si="829"/>
        <v>949.65823999999998</v>
      </c>
      <c r="H1737" s="93">
        <f t="shared" si="817"/>
        <v>73.777054070851449</v>
      </c>
      <c r="I1737" s="93">
        <f t="shared" si="818"/>
        <v>73.777054070851449</v>
      </c>
    </row>
    <row r="1738" spans="1:9" ht="15.75">
      <c r="A1738" s="92" t="s">
        <v>28</v>
      </c>
      <c r="B1738" s="36" t="s">
        <v>635</v>
      </c>
      <c r="C1738" s="36" t="s">
        <v>29</v>
      </c>
      <c r="D1738" s="93">
        <v>1287.2</v>
      </c>
      <c r="E1738" s="93">
        <f>КВСР!H1500</f>
        <v>1287.2</v>
      </c>
      <c r="F1738" s="93">
        <f>КВСР!I1500</f>
        <v>1287.2</v>
      </c>
      <c r="G1738" s="93">
        <f>КВСР!J1500</f>
        <v>949.65823999999998</v>
      </c>
      <c r="H1738" s="93">
        <f t="shared" si="817"/>
        <v>73.777054070851449</v>
      </c>
      <c r="I1738" s="93">
        <f t="shared" si="818"/>
        <v>73.777054070851449</v>
      </c>
    </row>
    <row r="1739" spans="1:9" ht="31.5">
      <c r="A1739" s="92" t="s">
        <v>58</v>
      </c>
      <c r="B1739" s="36" t="s">
        <v>637</v>
      </c>
      <c r="C1739" s="36" t="s">
        <v>0</v>
      </c>
      <c r="D1739" s="93">
        <v>63413.4</v>
      </c>
      <c r="E1739" s="93">
        <f>E1740+E1742+E1744+E1746</f>
        <v>63413.430599999992</v>
      </c>
      <c r="F1739" s="93">
        <f t="shared" ref="F1739:G1739" si="830">F1740+F1742+F1744+F1746</f>
        <v>63350.269319999992</v>
      </c>
      <c r="G1739" s="93">
        <f t="shared" si="830"/>
        <v>63303.038419999997</v>
      </c>
      <c r="H1739" s="93">
        <f t="shared" si="817"/>
        <v>99.825964890701329</v>
      </c>
      <c r="I1739" s="93">
        <f t="shared" si="818"/>
        <v>99.82591671991959</v>
      </c>
    </row>
    <row r="1740" spans="1:9" ht="63">
      <c r="A1740" s="92" t="s">
        <v>60</v>
      </c>
      <c r="B1740" s="36" t="s">
        <v>637</v>
      </c>
      <c r="C1740" s="36" t="s">
        <v>61</v>
      </c>
      <c r="D1740" s="93">
        <v>61682.400000000001</v>
      </c>
      <c r="E1740" s="93">
        <f>E1741</f>
        <v>61682.399999999994</v>
      </c>
      <c r="F1740" s="93">
        <f t="shared" ref="F1740:G1740" si="831">F1741</f>
        <v>61682.399999999994</v>
      </c>
      <c r="G1740" s="93">
        <f t="shared" si="831"/>
        <v>61639.937590000001</v>
      </c>
      <c r="H1740" s="93">
        <f t="shared" si="817"/>
        <v>99.931159601442218</v>
      </c>
      <c r="I1740" s="93">
        <f t="shared" si="818"/>
        <v>99.931159601442246</v>
      </c>
    </row>
    <row r="1741" spans="1:9" ht="31.5">
      <c r="A1741" s="92" t="s">
        <v>62</v>
      </c>
      <c r="B1741" s="36" t="s">
        <v>637</v>
      </c>
      <c r="C1741" s="36" t="s">
        <v>63</v>
      </c>
      <c r="D1741" s="93">
        <v>61682.400000000001</v>
      </c>
      <c r="E1741" s="93">
        <f>КВСР!H1506</f>
        <v>61682.399999999994</v>
      </c>
      <c r="F1741" s="93">
        <f>КВСР!I1506</f>
        <v>61682.399999999994</v>
      </c>
      <c r="G1741" s="93">
        <f>КВСР!J1506</f>
        <v>61639.937590000001</v>
      </c>
      <c r="H1741" s="93">
        <f t="shared" si="817"/>
        <v>99.931159601442218</v>
      </c>
      <c r="I1741" s="93">
        <f t="shared" si="818"/>
        <v>99.931159601442246</v>
      </c>
    </row>
    <row r="1742" spans="1:9" ht="31.5">
      <c r="A1742" s="92" t="s">
        <v>64</v>
      </c>
      <c r="B1742" s="36" t="s">
        <v>637</v>
      </c>
      <c r="C1742" s="36" t="s">
        <v>65</v>
      </c>
      <c r="D1742" s="93">
        <v>1620.7</v>
      </c>
      <c r="E1742" s="93">
        <f>E1743</f>
        <v>1559.7376400000001</v>
      </c>
      <c r="F1742" s="93">
        <f t="shared" ref="F1742:G1742" si="832">F1743</f>
        <v>1559.7370000000001</v>
      </c>
      <c r="G1742" s="93">
        <f t="shared" si="832"/>
        <v>1556.3178700000001</v>
      </c>
      <c r="H1742" s="93">
        <f t="shared" si="817"/>
        <v>96.027510952057753</v>
      </c>
      <c r="I1742" s="93">
        <f t="shared" si="818"/>
        <v>99.780747100518781</v>
      </c>
    </row>
    <row r="1743" spans="1:9" ht="31.5">
      <c r="A1743" s="92" t="s">
        <v>66</v>
      </c>
      <c r="B1743" s="36" t="s">
        <v>637</v>
      </c>
      <c r="C1743" s="36" t="s">
        <v>67</v>
      </c>
      <c r="D1743" s="93">
        <v>1620.7</v>
      </c>
      <c r="E1743" s="93">
        <f>КВСР!H1508</f>
        <v>1559.7376400000001</v>
      </c>
      <c r="F1743" s="93">
        <f>КВСР!I1508</f>
        <v>1559.7370000000001</v>
      </c>
      <c r="G1743" s="93">
        <f>КВСР!J1508</f>
        <v>1556.3178700000001</v>
      </c>
      <c r="H1743" s="93">
        <f t="shared" si="817"/>
        <v>96.027510952057753</v>
      </c>
      <c r="I1743" s="93">
        <f t="shared" si="818"/>
        <v>99.780747100518781</v>
      </c>
    </row>
    <row r="1744" spans="1:9" ht="15.75">
      <c r="A1744" s="92" t="s">
        <v>68</v>
      </c>
      <c r="B1744" s="36" t="s">
        <v>637</v>
      </c>
      <c r="C1744" s="36" t="s">
        <v>69</v>
      </c>
      <c r="D1744" s="93">
        <v>60</v>
      </c>
      <c r="E1744" s="93">
        <f>E1745</f>
        <v>60</v>
      </c>
      <c r="F1744" s="93">
        <f t="shared" ref="F1744:G1744" si="833">F1745</f>
        <v>0</v>
      </c>
      <c r="G1744" s="93">
        <f t="shared" si="833"/>
        <v>0</v>
      </c>
      <c r="H1744" s="93">
        <f t="shared" si="817"/>
        <v>0</v>
      </c>
      <c r="I1744" s="93">
        <f t="shared" si="818"/>
        <v>0</v>
      </c>
    </row>
    <row r="1745" spans="1:9" ht="15.75">
      <c r="A1745" s="92" t="s">
        <v>70</v>
      </c>
      <c r="B1745" s="36" t="s">
        <v>637</v>
      </c>
      <c r="C1745" s="36" t="s">
        <v>71</v>
      </c>
      <c r="D1745" s="93">
        <v>60</v>
      </c>
      <c r="E1745" s="93">
        <f>КВСР!H1510</f>
        <v>60</v>
      </c>
      <c r="F1745" s="93">
        <f>КВСР!I1510</f>
        <v>0</v>
      </c>
      <c r="G1745" s="93">
        <f>КВСР!J1510</f>
        <v>0</v>
      </c>
      <c r="H1745" s="93">
        <f t="shared" si="817"/>
        <v>0</v>
      </c>
      <c r="I1745" s="93">
        <f t="shared" si="818"/>
        <v>0</v>
      </c>
    </row>
    <row r="1746" spans="1:9" ht="15.75">
      <c r="A1746" s="92" t="s">
        <v>72</v>
      </c>
      <c r="B1746" s="36" t="s">
        <v>637</v>
      </c>
      <c r="C1746" s="36" t="s">
        <v>73</v>
      </c>
      <c r="D1746" s="93">
        <v>50.3</v>
      </c>
      <c r="E1746" s="93">
        <f>E1748+E1747</f>
        <v>111.29295999999999</v>
      </c>
      <c r="F1746" s="93">
        <f t="shared" ref="F1746:G1746" si="834">F1748+F1747</f>
        <v>108.13231999999999</v>
      </c>
      <c r="G1746" s="93">
        <f t="shared" si="834"/>
        <v>106.78296</v>
      </c>
      <c r="H1746" s="93">
        <f t="shared" si="817"/>
        <v>212.29216699801196</v>
      </c>
      <c r="I1746" s="93">
        <f t="shared" si="818"/>
        <v>95.947632267126338</v>
      </c>
    </row>
    <row r="1747" spans="1:9" ht="15.75">
      <c r="A1747" s="92" t="s">
        <v>86</v>
      </c>
      <c r="B1747" s="36" t="s">
        <v>637</v>
      </c>
      <c r="C1747" s="36">
        <v>830</v>
      </c>
      <c r="D1747" s="93"/>
      <c r="E1747" s="93">
        <f>КВСР!H1512</f>
        <v>60.992959999999997</v>
      </c>
      <c r="F1747" s="93">
        <f>КВСР!I1512</f>
        <v>60.992959999999997</v>
      </c>
      <c r="G1747" s="93">
        <f>КВСР!J1512</f>
        <v>60.922960000000003</v>
      </c>
      <c r="H1747" s="93">
        <v>0</v>
      </c>
      <c r="I1747" s="93">
        <f t="shared" si="818"/>
        <v>99.885232656359037</v>
      </c>
    </row>
    <row r="1748" spans="1:9" ht="15.75">
      <c r="A1748" s="92" t="s">
        <v>74</v>
      </c>
      <c r="B1748" s="36" t="s">
        <v>637</v>
      </c>
      <c r="C1748" s="36" t="s">
        <v>75</v>
      </c>
      <c r="D1748" s="93">
        <v>50.3</v>
      </c>
      <c r="E1748" s="93">
        <f>КВСР!H1513</f>
        <v>50.3</v>
      </c>
      <c r="F1748" s="93">
        <f>КВСР!I1513</f>
        <v>47.139360000000003</v>
      </c>
      <c r="G1748" s="93">
        <f>КВСР!J1513</f>
        <v>45.86</v>
      </c>
      <c r="H1748" s="93">
        <f t="shared" si="817"/>
        <v>91.172962226640166</v>
      </c>
      <c r="I1748" s="93">
        <f t="shared" si="818"/>
        <v>91.172962226640166</v>
      </c>
    </row>
    <row r="1749" spans="1:9" ht="15.75">
      <c r="A1749" s="92" t="s">
        <v>638</v>
      </c>
      <c r="B1749" s="36" t="s">
        <v>639</v>
      </c>
      <c r="C1749" s="36" t="s">
        <v>0</v>
      </c>
      <c r="D1749" s="93">
        <v>31181.9</v>
      </c>
      <c r="E1749" s="93">
        <f>E1750+E1752</f>
        <v>31181.906590000002</v>
      </c>
      <c r="F1749" s="93">
        <f t="shared" ref="F1749:G1749" si="835">F1750+F1752</f>
        <v>31181.906590000002</v>
      </c>
      <c r="G1749" s="93">
        <f t="shared" si="835"/>
        <v>31181.906590000002</v>
      </c>
      <c r="H1749" s="93">
        <f t="shared" si="817"/>
        <v>100.00002113405533</v>
      </c>
      <c r="I1749" s="93">
        <f t="shared" si="818"/>
        <v>100</v>
      </c>
    </row>
    <row r="1750" spans="1:9" ht="31.5">
      <c r="A1750" s="92" t="s">
        <v>64</v>
      </c>
      <c r="B1750" s="36" t="s">
        <v>639</v>
      </c>
      <c r="C1750" s="36" t="s">
        <v>65</v>
      </c>
      <c r="D1750" s="93">
        <v>6974.7</v>
      </c>
      <c r="E1750" s="93">
        <f>E1751</f>
        <v>6974.7</v>
      </c>
      <c r="F1750" s="93">
        <f t="shared" ref="F1750:G1750" si="836">F1751</f>
        <v>6974.7</v>
      </c>
      <c r="G1750" s="93">
        <f t="shared" si="836"/>
        <v>6974.7</v>
      </c>
      <c r="H1750" s="93">
        <f t="shared" si="817"/>
        <v>100</v>
      </c>
      <c r="I1750" s="93">
        <f t="shared" si="818"/>
        <v>100</v>
      </c>
    </row>
    <row r="1751" spans="1:9" ht="31.5">
      <c r="A1751" s="92" t="s">
        <v>66</v>
      </c>
      <c r="B1751" s="36" t="s">
        <v>639</v>
      </c>
      <c r="C1751" s="36" t="s">
        <v>67</v>
      </c>
      <c r="D1751" s="93">
        <v>6974.7</v>
      </c>
      <c r="E1751" s="93">
        <f>КВСР!H1516</f>
        <v>6974.7</v>
      </c>
      <c r="F1751" s="93">
        <f>КВСР!I1516</f>
        <v>6974.7</v>
      </c>
      <c r="G1751" s="93">
        <f>КВСР!J1516</f>
        <v>6974.7</v>
      </c>
      <c r="H1751" s="93">
        <f t="shared" si="817"/>
        <v>100</v>
      </c>
      <c r="I1751" s="93">
        <f t="shared" si="818"/>
        <v>100</v>
      </c>
    </row>
    <row r="1752" spans="1:9" ht="15.75">
      <c r="A1752" s="92" t="s">
        <v>72</v>
      </c>
      <c r="B1752" s="36" t="s">
        <v>639</v>
      </c>
      <c r="C1752" s="36" t="s">
        <v>73</v>
      </c>
      <c r="D1752" s="93">
        <v>24207.200000000001</v>
      </c>
      <c r="E1752" s="93">
        <f>E1753+E1755+E1754</f>
        <v>24207.206590000002</v>
      </c>
      <c r="F1752" s="93">
        <f t="shared" ref="F1752:G1752" si="837">F1753+F1755+F1754</f>
        <v>24207.206590000002</v>
      </c>
      <c r="G1752" s="93">
        <f t="shared" si="837"/>
        <v>24207.206590000002</v>
      </c>
      <c r="H1752" s="93">
        <f t="shared" si="817"/>
        <v>100.00002722330548</v>
      </c>
      <c r="I1752" s="93">
        <f t="shared" si="818"/>
        <v>100</v>
      </c>
    </row>
    <row r="1753" spans="1:9" ht="15.75">
      <c r="A1753" s="92" t="s">
        <v>86</v>
      </c>
      <c r="B1753" s="36" t="s">
        <v>639</v>
      </c>
      <c r="C1753" s="36" t="s">
        <v>87</v>
      </c>
      <c r="D1753" s="93">
        <v>23207.200000000001</v>
      </c>
      <c r="E1753" s="93">
        <f>КВСР!H1527</f>
        <v>23207.206590000002</v>
      </c>
      <c r="F1753" s="93">
        <f>КВСР!I1527</f>
        <v>23207.206590000002</v>
      </c>
      <c r="G1753" s="93">
        <f>КВСР!J1527</f>
        <v>23207.206590000002</v>
      </c>
      <c r="H1753" s="93">
        <f t="shared" si="817"/>
        <v>100.00002839635975</v>
      </c>
      <c r="I1753" s="93">
        <f t="shared" si="818"/>
        <v>100</v>
      </c>
    </row>
    <row r="1754" spans="1:9" ht="15.75">
      <c r="A1754" s="92" t="s">
        <v>74</v>
      </c>
      <c r="B1754" s="36" t="s">
        <v>639</v>
      </c>
      <c r="C1754" s="36">
        <v>850</v>
      </c>
      <c r="D1754" s="93"/>
      <c r="E1754" s="93">
        <f>КВСР!H1528</f>
        <v>1000</v>
      </c>
      <c r="F1754" s="93">
        <f>КВСР!I1528</f>
        <v>1000</v>
      </c>
      <c r="G1754" s="93">
        <f>КВСР!J1528</f>
        <v>1000</v>
      </c>
      <c r="H1754" s="93"/>
      <c r="I1754" s="93">
        <f t="shared" si="818"/>
        <v>100</v>
      </c>
    </row>
    <row r="1755" spans="1:9" ht="15.75">
      <c r="A1755" s="92" t="s">
        <v>644</v>
      </c>
      <c r="B1755" s="36" t="s">
        <v>639</v>
      </c>
      <c r="C1755" s="36" t="s">
        <v>645</v>
      </c>
      <c r="D1755" s="93">
        <v>1000</v>
      </c>
      <c r="E1755" s="93">
        <f>КВСР!H1529</f>
        <v>0</v>
      </c>
      <c r="F1755" s="93">
        <f>КВСР!I1529</f>
        <v>0</v>
      </c>
      <c r="G1755" s="93">
        <f>КВСР!J1529</f>
        <v>0</v>
      </c>
      <c r="H1755" s="93">
        <f t="shared" si="817"/>
        <v>0</v>
      </c>
      <c r="I1755" s="93">
        <v>0</v>
      </c>
    </row>
    <row r="1756" spans="1:9" ht="47.25">
      <c r="A1756" s="92" t="s">
        <v>685</v>
      </c>
      <c r="B1756" s="36" t="s">
        <v>686</v>
      </c>
      <c r="C1756" s="36" t="s">
        <v>0</v>
      </c>
      <c r="D1756" s="93">
        <v>3990</v>
      </c>
      <c r="E1756" s="93">
        <f>E1757</f>
        <v>3990</v>
      </c>
      <c r="F1756" s="93">
        <f t="shared" ref="F1756:G1757" si="838">F1757</f>
        <v>3990</v>
      </c>
      <c r="G1756" s="93">
        <f t="shared" si="838"/>
        <v>3990</v>
      </c>
      <c r="H1756" s="93">
        <f t="shared" si="817"/>
        <v>100</v>
      </c>
      <c r="I1756" s="93">
        <f t="shared" si="818"/>
        <v>100</v>
      </c>
    </row>
    <row r="1757" spans="1:9" ht="15.75">
      <c r="A1757" s="92" t="s">
        <v>26</v>
      </c>
      <c r="B1757" s="36" t="s">
        <v>686</v>
      </c>
      <c r="C1757" s="36" t="s">
        <v>27</v>
      </c>
      <c r="D1757" s="93">
        <v>3990</v>
      </c>
      <c r="E1757" s="93">
        <f>E1758</f>
        <v>3990</v>
      </c>
      <c r="F1757" s="93">
        <f t="shared" si="838"/>
        <v>3990</v>
      </c>
      <c r="G1757" s="93">
        <f t="shared" si="838"/>
        <v>3990</v>
      </c>
      <c r="H1757" s="93">
        <f t="shared" si="817"/>
        <v>100</v>
      </c>
      <c r="I1757" s="93">
        <f t="shared" si="818"/>
        <v>100</v>
      </c>
    </row>
    <row r="1758" spans="1:9" ht="15.75">
      <c r="A1758" s="92" t="s">
        <v>56</v>
      </c>
      <c r="B1758" s="36" t="s">
        <v>686</v>
      </c>
      <c r="C1758" s="36" t="s">
        <v>57</v>
      </c>
      <c r="D1758" s="93">
        <v>3990</v>
      </c>
      <c r="E1758" s="93">
        <f>КВСР!H1589</f>
        <v>3990</v>
      </c>
      <c r="F1758" s="93">
        <f>КВСР!I1589</f>
        <v>3990</v>
      </c>
      <c r="G1758" s="93">
        <f>КВСР!J1589</f>
        <v>3990</v>
      </c>
      <c r="H1758" s="93">
        <f t="shared" si="817"/>
        <v>100</v>
      </c>
      <c r="I1758" s="93">
        <f t="shared" si="818"/>
        <v>100</v>
      </c>
    </row>
    <row r="1759" spans="1:9" ht="94.5">
      <c r="A1759" s="92" t="s">
        <v>687</v>
      </c>
      <c r="B1759" s="36" t="s">
        <v>688</v>
      </c>
      <c r="C1759" s="36" t="s">
        <v>0</v>
      </c>
      <c r="D1759" s="93">
        <v>1500</v>
      </c>
      <c r="E1759" s="93">
        <f>E1760</f>
        <v>1500</v>
      </c>
      <c r="F1759" s="93">
        <f t="shared" ref="F1759:G1760" si="839">F1760</f>
        <v>1500</v>
      </c>
      <c r="G1759" s="93">
        <f t="shared" si="839"/>
        <v>1500</v>
      </c>
      <c r="H1759" s="93">
        <f t="shared" si="817"/>
        <v>100</v>
      </c>
      <c r="I1759" s="93">
        <f t="shared" si="818"/>
        <v>100</v>
      </c>
    </row>
    <row r="1760" spans="1:9" ht="15.75">
      <c r="A1760" s="92" t="s">
        <v>26</v>
      </c>
      <c r="B1760" s="36" t="s">
        <v>688</v>
      </c>
      <c r="C1760" s="36" t="s">
        <v>27</v>
      </c>
      <c r="D1760" s="93">
        <v>1500</v>
      </c>
      <c r="E1760" s="93">
        <f>E1761</f>
        <v>1500</v>
      </c>
      <c r="F1760" s="93">
        <f t="shared" si="839"/>
        <v>1500</v>
      </c>
      <c r="G1760" s="93">
        <f t="shared" si="839"/>
        <v>1500</v>
      </c>
      <c r="H1760" s="93">
        <f t="shared" si="817"/>
        <v>100</v>
      </c>
      <c r="I1760" s="93">
        <f t="shared" si="818"/>
        <v>100</v>
      </c>
    </row>
    <row r="1761" spans="1:9" ht="15.75">
      <c r="A1761" s="92" t="s">
        <v>56</v>
      </c>
      <c r="B1761" s="36" t="s">
        <v>688</v>
      </c>
      <c r="C1761" s="36" t="s">
        <v>57</v>
      </c>
      <c r="D1761" s="93">
        <v>1500</v>
      </c>
      <c r="E1761" s="93">
        <f>КВСР!H1592</f>
        <v>1500</v>
      </c>
      <c r="F1761" s="93">
        <f>КВСР!I1592</f>
        <v>1500</v>
      </c>
      <c r="G1761" s="93">
        <f>КВСР!J1592</f>
        <v>1500</v>
      </c>
      <c r="H1761" s="93">
        <f t="shared" si="817"/>
        <v>100</v>
      </c>
      <c r="I1761" s="93">
        <f t="shared" si="818"/>
        <v>100</v>
      </c>
    </row>
    <row r="1762" spans="1:9" ht="31.5">
      <c r="A1762" s="92" t="s">
        <v>629</v>
      </c>
      <c r="B1762" s="36" t="s">
        <v>630</v>
      </c>
      <c r="C1762" s="36" t="s">
        <v>0</v>
      </c>
      <c r="D1762" s="93">
        <v>34721.699999999997</v>
      </c>
      <c r="E1762" s="93">
        <f>E1763</f>
        <v>34721.699999999997</v>
      </c>
      <c r="F1762" s="93">
        <f t="shared" ref="F1762:G1763" si="840">F1763</f>
        <v>34721.699999999997</v>
      </c>
      <c r="G1762" s="93">
        <f t="shared" si="840"/>
        <v>34719.968970000002</v>
      </c>
      <c r="H1762" s="93">
        <f t="shared" si="817"/>
        <v>99.995014558618976</v>
      </c>
      <c r="I1762" s="93">
        <f t="shared" si="818"/>
        <v>99.995014558618976</v>
      </c>
    </row>
    <row r="1763" spans="1:9" ht="15.75">
      <c r="A1763" s="92" t="s">
        <v>26</v>
      </c>
      <c r="B1763" s="36" t="s">
        <v>630</v>
      </c>
      <c r="C1763" s="36" t="s">
        <v>27</v>
      </c>
      <c r="D1763" s="93">
        <v>34721.699999999997</v>
      </c>
      <c r="E1763" s="93">
        <f>E1764</f>
        <v>34721.699999999997</v>
      </c>
      <c r="F1763" s="93">
        <f t="shared" si="840"/>
        <v>34721.699999999997</v>
      </c>
      <c r="G1763" s="93">
        <f t="shared" si="840"/>
        <v>34719.968970000002</v>
      </c>
      <c r="H1763" s="93">
        <f t="shared" si="817"/>
        <v>99.995014558618976</v>
      </c>
      <c r="I1763" s="93">
        <f t="shared" si="818"/>
        <v>99.995014558618976</v>
      </c>
    </row>
    <row r="1764" spans="1:9" ht="15.75">
      <c r="A1764" s="92" t="s">
        <v>28</v>
      </c>
      <c r="B1764" s="36" t="s">
        <v>630</v>
      </c>
      <c r="C1764" s="36" t="s">
        <v>29</v>
      </c>
      <c r="D1764" s="93">
        <v>34721.699999999997</v>
      </c>
      <c r="E1764" s="93">
        <f>КВСР!H1491</f>
        <v>34721.699999999997</v>
      </c>
      <c r="F1764" s="93">
        <f>КВСР!I1491</f>
        <v>34721.699999999997</v>
      </c>
      <c r="G1764" s="93">
        <f>КВСР!J1491</f>
        <v>34719.968970000002</v>
      </c>
      <c r="H1764" s="93">
        <f t="shared" si="817"/>
        <v>99.995014558618976</v>
      </c>
      <c r="I1764" s="93">
        <f t="shared" si="818"/>
        <v>99.995014558618976</v>
      </c>
    </row>
    <row r="1765" spans="1:9" ht="31.5">
      <c r="A1765" s="92" t="s">
        <v>631</v>
      </c>
      <c r="B1765" s="36" t="s">
        <v>632</v>
      </c>
      <c r="C1765" s="36" t="s">
        <v>0</v>
      </c>
      <c r="D1765" s="93">
        <v>20286.400000000001</v>
      </c>
      <c r="E1765" s="93">
        <f>E1766</f>
        <v>20286.400000000001</v>
      </c>
      <c r="F1765" s="93">
        <f t="shared" ref="F1765:G1766" si="841">F1766</f>
        <v>20286.400000000001</v>
      </c>
      <c r="G1765" s="93">
        <f t="shared" si="841"/>
        <v>19516.45969</v>
      </c>
      <c r="H1765" s="93">
        <f t="shared" si="817"/>
        <v>96.204647892183914</v>
      </c>
      <c r="I1765" s="93">
        <f t="shared" si="818"/>
        <v>96.204647892183914</v>
      </c>
    </row>
    <row r="1766" spans="1:9" ht="15.75">
      <c r="A1766" s="92" t="s">
        <v>26</v>
      </c>
      <c r="B1766" s="36" t="s">
        <v>632</v>
      </c>
      <c r="C1766" s="36" t="s">
        <v>27</v>
      </c>
      <c r="D1766" s="93">
        <v>20286.400000000001</v>
      </c>
      <c r="E1766" s="93">
        <f>E1767</f>
        <v>20286.400000000001</v>
      </c>
      <c r="F1766" s="93">
        <f t="shared" si="841"/>
        <v>20286.400000000001</v>
      </c>
      <c r="G1766" s="93">
        <f t="shared" si="841"/>
        <v>19516.45969</v>
      </c>
      <c r="H1766" s="93">
        <f t="shared" si="817"/>
        <v>96.204647892183914</v>
      </c>
      <c r="I1766" s="93">
        <f t="shared" si="818"/>
        <v>96.204647892183914</v>
      </c>
    </row>
    <row r="1767" spans="1:9" ht="15.75">
      <c r="A1767" s="92" t="s">
        <v>28</v>
      </c>
      <c r="B1767" s="36" t="s">
        <v>632</v>
      </c>
      <c r="C1767" s="36" t="s">
        <v>29</v>
      </c>
      <c r="D1767" s="93">
        <v>20286.400000000001</v>
      </c>
      <c r="E1767" s="93">
        <f>КВСР!H1494</f>
        <v>20286.400000000001</v>
      </c>
      <c r="F1767" s="93">
        <f>КВСР!I1494</f>
        <v>20286.400000000001</v>
      </c>
      <c r="G1767" s="93">
        <f>КВСР!J1494</f>
        <v>19516.45969</v>
      </c>
      <c r="H1767" s="93">
        <f t="shared" si="817"/>
        <v>96.204647892183914</v>
      </c>
      <c r="I1767" s="93">
        <f t="shared" si="818"/>
        <v>96.204647892183914</v>
      </c>
    </row>
    <row r="1768" spans="1:9" ht="15.75">
      <c r="A1768" s="85" t="s">
        <v>0</v>
      </c>
      <c r="B1768" s="87" t="s">
        <v>0</v>
      </c>
      <c r="C1768" s="88" t="s">
        <v>0</v>
      </c>
      <c r="D1768" s="86" t="s">
        <v>0</v>
      </c>
      <c r="E1768" s="86"/>
      <c r="F1768" s="86"/>
      <c r="G1768" s="86"/>
      <c r="H1768" s="86"/>
      <c r="I1768" s="86"/>
    </row>
    <row r="1769" spans="1:9" ht="31.5">
      <c r="A1769" s="85" t="s">
        <v>656</v>
      </c>
      <c r="B1769" s="88" t="s">
        <v>657</v>
      </c>
      <c r="C1769" s="88" t="s">
        <v>0</v>
      </c>
      <c r="D1769" s="86">
        <v>1120839.8</v>
      </c>
      <c r="E1769" s="86">
        <f>E1770</f>
        <v>1120839.8187500001</v>
      </c>
      <c r="F1769" s="86">
        <f t="shared" ref="F1769:G1771" si="842">F1770</f>
        <v>1119880.7372900001</v>
      </c>
      <c r="G1769" s="86">
        <f t="shared" si="842"/>
        <v>1119880.7372900001</v>
      </c>
      <c r="H1769" s="86">
        <f t="shared" si="817"/>
        <v>99.914433560442802</v>
      </c>
      <c r="I1769" s="86">
        <f t="shared" si="818"/>
        <v>99.914431889021429</v>
      </c>
    </row>
    <row r="1770" spans="1:9" ht="15.75">
      <c r="A1770" s="92" t="s">
        <v>658</v>
      </c>
      <c r="B1770" s="36" t="s">
        <v>659</v>
      </c>
      <c r="C1770" s="36" t="s">
        <v>0</v>
      </c>
      <c r="D1770" s="93">
        <v>1120839.8</v>
      </c>
      <c r="E1770" s="93">
        <f>E1771</f>
        <v>1120839.8187500001</v>
      </c>
      <c r="F1770" s="93">
        <f t="shared" si="842"/>
        <v>1119880.7372900001</v>
      </c>
      <c r="G1770" s="93">
        <f t="shared" si="842"/>
        <v>1119880.7372900001</v>
      </c>
      <c r="H1770" s="93">
        <f t="shared" si="817"/>
        <v>99.914433560442802</v>
      </c>
      <c r="I1770" s="93">
        <f t="shared" si="818"/>
        <v>99.914431889021429</v>
      </c>
    </row>
    <row r="1771" spans="1:9" ht="15.75">
      <c r="A1771" s="92" t="s">
        <v>660</v>
      </c>
      <c r="B1771" s="36" t="s">
        <v>659</v>
      </c>
      <c r="C1771" s="36" t="s">
        <v>661</v>
      </c>
      <c r="D1771" s="93">
        <v>1120839.8</v>
      </c>
      <c r="E1771" s="93">
        <f>E1772</f>
        <v>1120839.8187500001</v>
      </c>
      <c r="F1771" s="93">
        <f t="shared" si="842"/>
        <v>1119880.7372900001</v>
      </c>
      <c r="G1771" s="93">
        <f t="shared" si="842"/>
        <v>1119880.7372900001</v>
      </c>
      <c r="H1771" s="93">
        <f t="shared" si="817"/>
        <v>99.914433560442802</v>
      </c>
      <c r="I1771" s="93">
        <f t="shared" si="818"/>
        <v>99.914431889021429</v>
      </c>
    </row>
    <row r="1772" spans="1:9" ht="31.5">
      <c r="A1772" s="92" t="s">
        <v>662</v>
      </c>
      <c r="B1772" s="36" t="s">
        <v>659</v>
      </c>
      <c r="C1772" s="36" t="s">
        <v>663</v>
      </c>
      <c r="D1772" s="93">
        <v>1120839.8</v>
      </c>
      <c r="E1772" s="93">
        <f>КВСР!H1559</f>
        <v>1120839.8187500001</v>
      </c>
      <c r="F1772" s="93">
        <f>КВСР!I1559</f>
        <v>1119880.7372900001</v>
      </c>
      <c r="G1772" s="93">
        <f>КВСР!J1559</f>
        <v>1119880.7372900001</v>
      </c>
      <c r="H1772" s="93">
        <f t="shared" si="817"/>
        <v>99.914433560442802</v>
      </c>
      <c r="I1772" s="93">
        <f t="shared" si="818"/>
        <v>99.914431889021429</v>
      </c>
    </row>
    <row r="1773" spans="1:9" ht="94.5">
      <c r="A1773" s="101" t="s">
        <v>664</v>
      </c>
      <c r="B1773" s="102" t="s">
        <v>0</v>
      </c>
      <c r="C1773" s="102" t="s">
        <v>0</v>
      </c>
      <c r="D1773" s="93">
        <v>711.1</v>
      </c>
      <c r="E1773" s="93">
        <v>711.1</v>
      </c>
      <c r="F1773" s="93">
        <v>711.1</v>
      </c>
      <c r="G1773" s="93">
        <v>711.1</v>
      </c>
      <c r="H1773" s="93">
        <f t="shared" si="817"/>
        <v>100</v>
      </c>
      <c r="I1773" s="93">
        <f t="shared" si="818"/>
        <v>100</v>
      </c>
    </row>
    <row r="1774" spans="1:9" ht="126">
      <c r="A1774" s="101" t="s">
        <v>665</v>
      </c>
      <c r="B1774" s="102" t="s">
        <v>0</v>
      </c>
      <c r="C1774" s="102" t="s">
        <v>0</v>
      </c>
      <c r="D1774" s="93">
        <v>2012</v>
      </c>
      <c r="E1774" s="93">
        <v>2012</v>
      </c>
      <c r="F1774" s="93">
        <v>2012</v>
      </c>
      <c r="G1774" s="93">
        <v>2012</v>
      </c>
      <c r="H1774" s="93">
        <f t="shared" si="817"/>
        <v>100</v>
      </c>
      <c r="I1774" s="93">
        <f t="shared" si="818"/>
        <v>100</v>
      </c>
    </row>
    <row r="1775" spans="1:9" ht="126">
      <c r="A1775" s="101" t="s">
        <v>666</v>
      </c>
      <c r="B1775" s="102" t="s">
        <v>0</v>
      </c>
      <c r="C1775" s="102" t="s">
        <v>0</v>
      </c>
      <c r="D1775" s="93">
        <v>453.3</v>
      </c>
      <c r="E1775" s="93">
        <v>453.3</v>
      </c>
      <c r="F1775" s="93">
        <v>453.3</v>
      </c>
      <c r="G1775" s="93">
        <v>453.3</v>
      </c>
      <c r="H1775" s="93">
        <f t="shared" si="817"/>
        <v>100</v>
      </c>
      <c r="I1775" s="93">
        <f t="shared" si="818"/>
        <v>100</v>
      </c>
    </row>
    <row r="1776" spans="1:9" ht="126">
      <c r="A1776" s="101" t="s">
        <v>667</v>
      </c>
      <c r="B1776" s="102" t="s">
        <v>0</v>
      </c>
      <c r="C1776" s="102" t="s">
        <v>0</v>
      </c>
      <c r="D1776" s="93">
        <v>100.7</v>
      </c>
      <c r="E1776" s="93">
        <v>100.7</v>
      </c>
      <c r="F1776" s="93">
        <v>100.7</v>
      </c>
      <c r="G1776" s="93">
        <v>100.7</v>
      </c>
      <c r="H1776" s="93">
        <f t="shared" si="817"/>
        <v>100</v>
      </c>
      <c r="I1776" s="93">
        <f t="shared" si="818"/>
        <v>100</v>
      </c>
    </row>
    <row r="1777" spans="1:9" ht="15.75">
      <c r="A1777" s="85" t="s">
        <v>0</v>
      </c>
      <c r="B1777" s="87" t="s">
        <v>0</v>
      </c>
      <c r="C1777" s="88" t="s">
        <v>0</v>
      </c>
      <c r="D1777" s="86" t="s">
        <v>0</v>
      </c>
      <c r="E1777" s="86"/>
      <c r="F1777" s="86"/>
      <c r="G1777" s="86"/>
      <c r="H1777" s="86"/>
      <c r="I1777" s="86"/>
    </row>
    <row r="1778" spans="1:9" ht="47.25">
      <c r="A1778" s="85" t="s">
        <v>671</v>
      </c>
      <c r="B1778" s="88" t="s">
        <v>672</v>
      </c>
      <c r="C1778" s="88" t="s">
        <v>0</v>
      </c>
      <c r="D1778" s="86">
        <v>3475204.5</v>
      </c>
      <c r="E1778" s="86">
        <f>E1779+E1782+E1786+E1789+E1792</f>
        <v>3475204.5</v>
      </c>
      <c r="F1778" s="86">
        <f t="shared" ref="F1778:G1778" si="843">F1779+F1782+F1786+F1789+F1792</f>
        <v>3378370.5919500003</v>
      </c>
      <c r="G1778" s="86">
        <f t="shared" si="843"/>
        <v>3378370.5919500003</v>
      </c>
      <c r="H1778" s="86">
        <f t="shared" si="817"/>
        <v>97.213576695990128</v>
      </c>
      <c r="I1778" s="86">
        <f t="shared" si="818"/>
        <v>97.213576695990128</v>
      </c>
    </row>
    <row r="1779" spans="1:9" ht="47.25">
      <c r="A1779" s="92" t="s">
        <v>680</v>
      </c>
      <c r="B1779" s="36" t="s">
        <v>681</v>
      </c>
      <c r="C1779" s="36" t="s">
        <v>0</v>
      </c>
      <c r="D1779" s="93">
        <v>207668</v>
      </c>
      <c r="E1779" s="93">
        <f>E1780</f>
        <v>207668</v>
      </c>
      <c r="F1779" s="93">
        <f t="shared" ref="F1779:G1780" si="844">F1780</f>
        <v>112657.7</v>
      </c>
      <c r="G1779" s="93">
        <f t="shared" si="844"/>
        <v>112657.7</v>
      </c>
      <c r="H1779" s="93">
        <f t="shared" si="817"/>
        <v>54.248945432132054</v>
      </c>
      <c r="I1779" s="93">
        <f t="shared" si="818"/>
        <v>54.248945432132054</v>
      </c>
    </row>
    <row r="1780" spans="1:9" ht="15.75">
      <c r="A1780" s="92" t="s">
        <v>26</v>
      </c>
      <c r="B1780" s="36" t="s">
        <v>681</v>
      </c>
      <c r="C1780" s="36" t="s">
        <v>27</v>
      </c>
      <c r="D1780" s="93">
        <v>207668</v>
      </c>
      <c r="E1780" s="93">
        <f>E1781</f>
        <v>207668</v>
      </c>
      <c r="F1780" s="93">
        <f t="shared" si="844"/>
        <v>112657.7</v>
      </c>
      <c r="G1780" s="93">
        <f t="shared" si="844"/>
        <v>112657.7</v>
      </c>
      <c r="H1780" s="93">
        <f t="shared" ref="H1780:H1843" si="845">G1780/D1780*100</f>
        <v>54.248945432132054</v>
      </c>
      <c r="I1780" s="93">
        <f t="shared" ref="I1780:I1843" si="846">G1780/E1780*100</f>
        <v>54.248945432132054</v>
      </c>
    </row>
    <row r="1781" spans="1:9" ht="15.75">
      <c r="A1781" s="92" t="s">
        <v>675</v>
      </c>
      <c r="B1781" s="36" t="s">
        <v>681</v>
      </c>
      <c r="C1781" s="36" t="s">
        <v>676</v>
      </c>
      <c r="D1781" s="93">
        <v>207668</v>
      </c>
      <c r="E1781" s="93">
        <f>КВСР!H1580</f>
        <v>207668</v>
      </c>
      <c r="F1781" s="93">
        <f>КВСР!I1580</f>
        <v>112657.7</v>
      </c>
      <c r="G1781" s="93">
        <f>КВСР!J1580</f>
        <v>112657.7</v>
      </c>
      <c r="H1781" s="93">
        <f t="shared" si="845"/>
        <v>54.248945432132054</v>
      </c>
      <c r="I1781" s="93">
        <f t="shared" si="846"/>
        <v>54.248945432132054</v>
      </c>
    </row>
    <row r="1782" spans="1:9" ht="15.75">
      <c r="A1782" s="92" t="s">
        <v>673</v>
      </c>
      <c r="B1782" s="36" t="s">
        <v>674</v>
      </c>
      <c r="C1782" s="36" t="s">
        <v>0</v>
      </c>
      <c r="D1782" s="93">
        <v>223173</v>
      </c>
      <c r="E1782" s="93">
        <f>E1783</f>
        <v>223173</v>
      </c>
      <c r="F1782" s="93">
        <f t="shared" ref="F1782:G1782" si="847">F1783</f>
        <v>223173</v>
      </c>
      <c r="G1782" s="93">
        <f t="shared" si="847"/>
        <v>223173</v>
      </c>
      <c r="H1782" s="93">
        <f t="shared" si="845"/>
        <v>100</v>
      </c>
      <c r="I1782" s="93">
        <f t="shared" si="846"/>
        <v>100</v>
      </c>
    </row>
    <row r="1783" spans="1:9" ht="15.75">
      <c r="A1783" s="92" t="s">
        <v>26</v>
      </c>
      <c r="B1783" s="36" t="s">
        <v>674</v>
      </c>
      <c r="C1783" s="36" t="s">
        <v>27</v>
      </c>
      <c r="D1783" s="93">
        <v>223173</v>
      </c>
      <c r="E1783" s="93">
        <f>E1784+E1785</f>
        <v>223173</v>
      </c>
      <c r="F1783" s="93">
        <f t="shared" ref="F1783:G1783" si="848">F1784+F1785</f>
        <v>223173</v>
      </c>
      <c r="G1783" s="93">
        <f t="shared" si="848"/>
        <v>223173</v>
      </c>
      <c r="H1783" s="93">
        <f t="shared" si="845"/>
        <v>100</v>
      </c>
      <c r="I1783" s="93">
        <f t="shared" si="846"/>
        <v>100</v>
      </c>
    </row>
    <row r="1784" spans="1:9" ht="15.75">
      <c r="A1784" s="92" t="s">
        <v>675</v>
      </c>
      <c r="B1784" s="36" t="s">
        <v>674</v>
      </c>
      <c r="C1784" s="36" t="s">
        <v>676</v>
      </c>
      <c r="D1784" s="93">
        <v>135022.1</v>
      </c>
      <c r="E1784" s="93">
        <f>КВСР!H1571</f>
        <v>135022.1</v>
      </c>
      <c r="F1784" s="93">
        <f>КВСР!I1571</f>
        <v>135022.1</v>
      </c>
      <c r="G1784" s="93">
        <f>КВСР!J1571</f>
        <v>135022.1</v>
      </c>
      <c r="H1784" s="93">
        <f t="shared" si="845"/>
        <v>100</v>
      </c>
      <c r="I1784" s="93">
        <f t="shared" si="846"/>
        <v>100</v>
      </c>
    </row>
    <row r="1785" spans="1:9" ht="15.75">
      <c r="A1785" s="92" t="s">
        <v>28</v>
      </c>
      <c r="B1785" s="36" t="s">
        <v>674</v>
      </c>
      <c r="C1785" s="36" t="s">
        <v>29</v>
      </c>
      <c r="D1785" s="93">
        <v>88150.9</v>
      </c>
      <c r="E1785" s="93">
        <f>КВСР!H1596</f>
        <v>88150.9</v>
      </c>
      <c r="F1785" s="93">
        <f>КВСР!I1596</f>
        <v>88150.9</v>
      </c>
      <c r="G1785" s="93">
        <f>КВСР!J1596</f>
        <v>88150.9</v>
      </c>
      <c r="H1785" s="93">
        <f t="shared" si="845"/>
        <v>100</v>
      </c>
      <c r="I1785" s="93">
        <f t="shared" si="846"/>
        <v>100</v>
      </c>
    </row>
    <row r="1786" spans="1:9" ht="31.5">
      <c r="A1786" s="92" t="s">
        <v>677</v>
      </c>
      <c r="B1786" s="36" t="s">
        <v>678</v>
      </c>
      <c r="C1786" s="36" t="s">
        <v>0</v>
      </c>
      <c r="D1786" s="93">
        <v>1085406.8999999999</v>
      </c>
      <c r="E1786" s="93">
        <f>E1787</f>
        <v>1085406.8999999999</v>
      </c>
      <c r="F1786" s="93">
        <f t="shared" ref="F1786:G1787" si="849">F1787</f>
        <v>1084030.8919500001</v>
      </c>
      <c r="G1786" s="93">
        <f t="shared" si="849"/>
        <v>1084030.8919500001</v>
      </c>
      <c r="H1786" s="93">
        <f t="shared" si="845"/>
        <v>99.873226524541181</v>
      </c>
      <c r="I1786" s="93">
        <f t="shared" si="846"/>
        <v>99.873226524541181</v>
      </c>
    </row>
    <row r="1787" spans="1:9" ht="15.75">
      <c r="A1787" s="92" t="s">
        <v>26</v>
      </c>
      <c r="B1787" s="36" t="s">
        <v>678</v>
      </c>
      <c r="C1787" s="36" t="s">
        <v>27</v>
      </c>
      <c r="D1787" s="93">
        <v>1085406.8999999999</v>
      </c>
      <c r="E1787" s="93">
        <f>E1788</f>
        <v>1085406.8999999999</v>
      </c>
      <c r="F1787" s="93">
        <f t="shared" si="849"/>
        <v>1084030.8919500001</v>
      </c>
      <c r="G1787" s="93">
        <f t="shared" si="849"/>
        <v>1084030.8919500001</v>
      </c>
      <c r="H1787" s="93">
        <f t="shared" si="845"/>
        <v>99.873226524541181</v>
      </c>
      <c r="I1787" s="93">
        <f t="shared" si="846"/>
        <v>99.873226524541181</v>
      </c>
    </row>
    <row r="1788" spans="1:9" ht="15.75">
      <c r="A1788" s="92" t="s">
        <v>675</v>
      </c>
      <c r="B1788" s="36" t="s">
        <v>678</v>
      </c>
      <c r="C1788" s="36" t="s">
        <v>676</v>
      </c>
      <c r="D1788" s="93">
        <v>1085406.8999999999</v>
      </c>
      <c r="E1788" s="93">
        <f>КВСР!H1574</f>
        <v>1085406.8999999999</v>
      </c>
      <c r="F1788" s="93">
        <f>КВСР!I1574</f>
        <v>1084030.8919500001</v>
      </c>
      <c r="G1788" s="93">
        <f>КВСР!J1574</f>
        <v>1084030.8919500001</v>
      </c>
      <c r="H1788" s="93">
        <f t="shared" si="845"/>
        <v>99.873226524541181</v>
      </c>
      <c r="I1788" s="93">
        <f t="shared" si="846"/>
        <v>99.873226524541181</v>
      </c>
    </row>
    <row r="1789" spans="1:9" ht="31.5">
      <c r="A1789" s="92" t="s">
        <v>682</v>
      </c>
      <c r="B1789" s="36" t="s">
        <v>683</v>
      </c>
      <c r="C1789" s="36" t="s">
        <v>0</v>
      </c>
      <c r="D1789" s="93">
        <v>60287.5</v>
      </c>
      <c r="E1789" s="93">
        <f>E1790</f>
        <v>60287.5</v>
      </c>
      <c r="F1789" s="93">
        <f t="shared" ref="F1789:G1790" si="850">F1790</f>
        <v>59839.9</v>
      </c>
      <c r="G1789" s="93">
        <f t="shared" si="850"/>
        <v>59839.9</v>
      </c>
      <c r="H1789" s="93">
        <f t="shared" si="845"/>
        <v>99.257557536802821</v>
      </c>
      <c r="I1789" s="93">
        <f t="shared" si="846"/>
        <v>99.257557536802821</v>
      </c>
    </row>
    <row r="1790" spans="1:9" ht="15.75">
      <c r="A1790" s="92" t="s">
        <v>26</v>
      </c>
      <c r="B1790" s="36" t="s">
        <v>683</v>
      </c>
      <c r="C1790" s="36" t="s">
        <v>27</v>
      </c>
      <c r="D1790" s="93">
        <v>60287.5</v>
      </c>
      <c r="E1790" s="93">
        <f>E1791</f>
        <v>60287.5</v>
      </c>
      <c r="F1790" s="93">
        <f t="shared" si="850"/>
        <v>59839.9</v>
      </c>
      <c r="G1790" s="93">
        <f t="shared" si="850"/>
        <v>59839.9</v>
      </c>
      <c r="H1790" s="93">
        <f t="shared" si="845"/>
        <v>99.257557536802821</v>
      </c>
      <c r="I1790" s="93">
        <f t="shared" si="846"/>
        <v>99.257557536802821</v>
      </c>
    </row>
    <row r="1791" spans="1:9" ht="15.75">
      <c r="A1791" s="92" t="s">
        <v>675</v>
      </c>
      <c r="B1791" s="36" t="s">
        <v>683</v>
      </c>
      <c r="C1791" s="36" t="s">
        <v>676</v>
      </c>
      <c r="D1791" s="93">
        <v>60287.5</v>
      </c>
      <c r="E1791" s="93">
        <f>КВСР!H1583</f>
        <v>60287.5</v>
      </c>
      <c r="F1791" s="93">
        <f>КВСР!I1583</f>
        <v>59839.9</v>
      </c>
      <c r="G1791" s="93">
        <f>КВСР!J1583</f>
        <v>59839.9</v>
      </c>
      <c r="H1791" s="93">
        <f t="shared" si="845"/>
        <v>99.257557536802821</v>
      </c>
      <c r="I1791" s="93">
        <f t="shared" si="846"/>
        <v>99.257557536802821</v>
      </c>
    </row>
    <row r="1792" spans="1:9" ht="15.75">
      <c r="A1792" s="92" t="s">
        <v>689</v>
      </c>
      <c r="B1792" s="36" t="s">
        <v>690</v>
      </c>
      <c r="C1792" s="36" t="s">
        <v>0</v>
      </c>
      <c r="D1792" s="93">
        <v>1898669.1</v>
      </c>
      <c r="E1792" s="93">
        <f>E1793</f>
        <v>1898669.1</v>
      </c>
      <c r="F1792" s="93">
        <f t="shared" ref="F1792:G1793" si="851">F1793</f>
        <v>1898669.1</v>
      </c>
      <c r="G1792" s="93">
        <f t="shared" si="851"/>
        <v>1898669.1</v>
      </c>
      <c r="H1792" s="93">
        <f t="shared" si="845"/>
        <v>100</v>
      </c>
      <c r="I1792" s="93">
        <f t="shared" si="846"/>
        <v>100</v>
      </c>
    </row>
    <row r="1793" spans="1:9" ht="15.75">
      <c r="A1793" s="92" t="s">
        <v>26</v>
      </c>
      <c r="B1793" s="36" t="s">
        <v>690</v>
      </c>
      <c r="C1793" s="36" t="s">
        <v>27</v>
      </c>
      <c r="D1793" s="93">
        <v>1898669.1</v>
      </c>
      <c r="E1793" s="93">
        <f>E1794</f>
        <v>1898669.1</v>
      </c>
      <c r="F1793" s="93">
        <f t="shared" si="851"/>
        <v>1898669.1</v>
      </c>
      <c r="G1793" s="93">
        <f t="shared" si="851"/>
        <v>1898669.1</v>
      </c>
      <c r="H1793" s="93">
        <f t="shared" si="845"/>
        <v>100</v>
      </c>
      <c r="I1793" s="93">
        <f t="shared" si="846"/>
        <v>100</v>
      </c>
    </row>
    <row r="1794" spans="1:9" ht="15.75">
      <c r="A1794" s="92" t="s">
        <v>56</v>
      </c>
      <c r="B1794" s="36" t="s">
        <v>690</v>
      </c>
      <c r="C1794" s="36" t="s">
        <v>57</v>
      </c>
      <c r="D1794" s="93">
        <v>1898669.1</v>
      </c>
      <c r="E1794" s="93">
        <f>КВСР!H1599</f>
        <v>1898669.1</v>
      </c>
      <c r="F1794" s="93">
        <f>КВСР!I1599</f>
        <v>1898669.1</v>
      </c>
      <c r="G1794" s="93">
        <f>КВСР!J1599</f>
        <v>1898669.1</v>
      </c>
      <c r="H1794" s="93">
        <f t="shared" si="845"/>
        <v>100</v>
      </c>
      <c r="I1794" s="93">
        <f t="shared" si="846"/>
        <v>100</v>
      </c>
    </row>
    <row r="1795" spans="1:9" ht="15.75">
      <c r="A1795" s="85" t="s">
        <v>0</v>
      </c>
      <c r="B1795" s="87" t="s">
        <v>0</v>
      </c>
      <c r="C1795" s="88" t="s">
        <v>0</v>
      </c>
      <c r="D1795" s="86" t="s">
        <v>0</v>
      </c>
      <c r="E1795" s="86"/>
      <c r="F1795" s="86"/>
      <c r="G1795" s="86"/>
      <c r="H1795" s="86"/>
      <c r="I1795" s="86"/>
    </row>
    <row r="1796" spans="1:9" ht="47.25">
      <c r="A1796" s="85" t="s">
        <v>1095</v>
      </c>
      <c r="B1796" s="88" t="s">
        <v>1096</v>
      </c>
      <c r="C1796" s="88" t="s">
        <v>0</v>
      </c>
      <c r="D1796" s="86">
        <v>27669.5</v>
      </c>
      <c r="E1796" s="86">
        <f>E1797</f>
        <v>27669.5</v>
      </c>
      <c r="F1796" s="86">
        <f t="shared" ref="F1796:G1796" si="852">F1797</f>
        <v>27669.5</v>
      </c>
      <c r="G1796" s="86">
        <f t="shared" si="852"/>
        <v>27055.92107</v>
      </c>
      <c r="H1796" s="86">
        <f t="shared" si="845"/>
        <v>97.782471927573695</v>
      </c>
      <c r="I1796" s="86">
        <f t="shared" si="846"/>
        <v>97.782471927573695</v>
      </c>
    </row>
    <row r="1797" spans="1:9" ht="31.5">
      <c r="A1797" s="92" t="s">
        <v>58</v>
      </c>
      <c r="B1797" s="36" t="s">
        <v>1097</v>
      </c>
      <c r="C1797" s="36" t="s">
        <v>0</v>
      </c>
      <c r="D1797" s="93">
        <v>27669.5</v>
      </c>
      <c r="E1797" s="93">
        <f>E1798+E1800+E1802</f>
        <v>27669.5</v>
      </c>
      <c r="F1797" s="93">
        <f t="shared" ref="F1797:G1797" si="853">F1798+F1800+F1802</f>
        <v>27669.5</v>
      </c>
      <c r="G1797" s="93">
        <f t="shared" si="853"/>
        <v>27055.92107</v>
      </c>
      <c r="H1797" s="93">
        <f t="shared" si="845"/>
        <v>97.782471927573695</v>
      </c>
      <c r="I1797" s="93">
        <f t="shared" si="846"/>
        <v>97.782471927573695</v>
      </c>
    </row>
    <row r="1798" spans="1:9" ht="63">
      <c r="A1798" s="92" t="s">
        <v>60</v>
      </c>
      <c r="B1798" s="36" t="s">
        <v>1097</v>
      </c>
      <c r="C1798" s="36" t="s">
        <v>61</v>
      </c>
      <c r="D1798" s="93">
        <v>25855.200000000001</v>
      </c>
      <c r="E1798" s="93">
        <f>E1799</f>
        <v>25812.35283</v>
      </c>
      <c r="F1798" s="93">
        <f t="shared" ref="F1798:G1798" si="854">F1799</f>
        <v>25812.35283</v>
      </c>
      <c r="G1798" s="93">
        <f t="shared" si="854"/>
        <v>25407.007839999998</v>
      </c>
      <c r="H1798" s="93">
        <f t="shared" si="845"/>
        <v>98.266529905009421</v>
      </c>
      <c r="I1798" s="93">
        <f t="shared" si="846"/>
        <v>98.429647259707011</v>
      </c>
    </row>
    <row r="1799" spans="1:9" ht="31.5">
      <c r="A1799" s="92" t="s">
        <v>62</v>
      </c>
      <c r="B1799" s="36" t="s">
        <v>1097</v>
      </c>
      <c r="C1799" s="36" t="s">
        <v>63</v>
      </c>
      <c r="D1799" s="93">
        <v>25855.200000000001</v>
      </c>
      <c r="E1799" s="93">
        <f>КВСР!H2838</f>
        <v>25812.35283</v>
      </c>
      <c r="F1799" s="93">
        <f>КВСР!I2838</f>
        <v>25812.35283</v>
      </c>
      <c r="G1799" s="93">
        <f>КВСР!J2838</f>
        <v>25407.007839999998</v>
      </c>
      <c r="H1799" s="93">
        <f t="shared" si="845"/>
        <v>98.266529905009421</v>
      </c>
      <c r="I1799" s="93">
        <f t="shared" si="846"/>
        <v>98.429647259707011</v>
      </c>
    </row>
    <row r="1800" spans="1:9" ht="31.5">
      <c r="A1800" s="92" t="s">
        <v>64</v>
      </c>
      <c r="B1800" s="36" t="s">
        <v>1097</v>
      </c>
      <c r="C1800" s="36" t="s">
        <v>65</v>
      </c>
      <c r="D1800" s="93">
        <v>1812.3</v>
      </c>
      <c r="E1800" s="93">
        <f>E1801</f>
        <v>1812.3</v>
      </c>
      <c r="F1800" s="93">
        <f t="shared" ref="F1800:G1800" si="855">F1801</f>
        <v>1812.3</v>
      </c>
      <c r="G1800" s="93">
        <f t="shared" si="855"/>
        <v>1606.0660600000001</v>
      </c>
      <c r="H1800" s="93">
        <f t="shared" si="845"/>
        <v>88.620320035314251</v>
      </c>
      <c r="I1800" s="93">
        <f t="shared" si="846"/>
        <v>88.620320035314251</v>
      </c>
    </row>
    <row r="1801" spans="1:9" ht="31.5">
      <c r="A1801" s="92" t="s">
        <v>66</v>
      </c>
      <c r="B1801" s="36" t="s">
        <v>1097</v>
      </c>
      <c r="C1801" s="36" t="s">
        <v>67</v>
      </c>
      <c r="D1801" s="93">
        <v>1812.3</v>
      </c>
      <c r="E1801" s="93">
        <f>КВСР!H2840</f>
        <v>1812.3</v>
      </c>
      <c r="F1801" s="93">
        <f>КВСР!I2840</f>
        <v>1812.3</v>
      </c>
      <c r="G1801" s="93">
        <f>КВСР!J2840</f>
        <v>1606.0660600000001</v>
      </c>
      <c r="H1801" s="93">
        <f t="shared" si="845"/>
        <v>88.620320035314251</v>
      </c>
      <c r="I1801" s="93">
        <f t="shared" si="846"/>
        <v>88.620320035314251</v>
      </c>
    </row>
    <row r="1802" spans="1:9" ht="15.75">
      <c r="A1802" s="92" t="s">
        <v>72</v>
      </c>
      <c r="B1802" s="36" t="s">
        <v>1097</v>
      </c>
      <c r="C1802" s="36" t="s">
        <v>73</v>
      </c>
      <c r="D1802" s="93">
        <v>2</v>
      </c>
      <c r="E1802" s="93">
        <f>E1804+E1803</f>
        <v>44.847169999999998</v>
      </c>
      <c r="F1802" s="93">
        <f t="shared" ref="F1802:G1802" si="856">F1804+F1803</f>
        <v>44.847169999999998</v>
      </c>
      <c r="G1802" s="93">
        <f t="shared" si="856"/>
        <v>42.847169999999998</v>
      </c>
      <c r="H1802" s="93">
        <f t="shared" si="845"/>
        <v>2142.3584999999998</v>
      </c>
      <c r="I1802" s="93">
        <f t="shared" si="846"/>
        <v>95.54040979620342</v>
      </c>
    </row>
    <row r="1803" spans="1:9" ht="15.75">
      <c r="A1803" s="92" t="s">
        <v>86</v>
      </c>
      <c r="B1803" s="36" t="s">
        <v>1097</v>
      </c>
      <c r="C1803" s="36">
        <v>830</v>
      </c>
      <c r="D1803" s="93"/>
      <c r="E1803" s="93">
        <f>КВСР!H2842</f>
        <v>42.847169999999998</v>
      </c>
      <c r="F1803" s="93">
        <f>КВСР!I2842</f>
        <v>42.847169999999998</v>
      </c>
      <c r="G1803" s="93">
        <f>КВСР!J2842</f>
        <v>42.847169999999998</v>
      </c>
      <c r="H1803" s="93">
        <v>0</v>
      </c>
      <c r="I1803" s="93">
        <f t="shared" si="846"/>
        <v>100</v>
      </c>
    </row>
    <row r="1804" spans="1:9" ht="15.75">
      <c r="A1804" s="92" t="s">
        <v>74</v>
      </c>
      <c r="B1804" s="36" t="s">
        <v>1097</v>
      </c>
      <c r="C1804" s="36" t="s">
        <v>75</v>
      </c>
      <c r="D1804" s="93">
        <v>2</v>
      </c>
      <c r="E1804" s="93">
        <f>КВСР!H2843</f>
        <v>2</v>
      </c>
      <c r="F1804" s="93">
        <f>КВСР!I2843</f>
        <v>2</v>
      </c>
      <c r="G1804" s="93">
        <f>КВСР!J2843</f>
        <v>0</v>
      </c>
      <c r="H1804" s="93">
        <f t="shared" si="845"/>
        <v>0</v>
      </c>
      <c r="I1804" s="93">
        <f t="shared" si="846"/>
        <v>0</v>
      </c>
    </row>
    <row r="1805" spans="1:9" ht="15.75">
      <c r="A1805" s="85" t="s">
        <v>0</v>
      </c>
      <c r="B1805" s="87" t="s">
        <v>0</v>
      </c>
      <c r="C1805" s="88" t="s">
        <v>0</v>
      </c>
      <c r="D1805" s="86" t="s">
        <v>0</v>
      </c>
      <c r="E1805" s="86"/>
      <c r="F1805" s="86"/>
      <c r="G1805" s="86"/>
      <c r="H1805" s="86"/>
      <c r="I1805" s="86"/>
    </row>
    <row r="1806" spans="1:9" ht="47.25">
      <c r="A1806" s="85" t="s">
        <v>396</v>
      </c>
      <c r="B1806" s="88" t="s">
        <v>397</v>
      </c>
      <c r="C1806" s="88" t="s">
        <v>0</v>
      </c>
      <c r="D1806" s="86">
        <v>1329039.8999999999</v>
      </c>
      <c r="E1806" s="86">
        <f>E1807+E1817+E1827+E1835+E1850</f>
        <v>1365836.7472899999</v>
      </c>
      <c r="F1806" s="86">
        <f t="shared" ref="F1806:G1806" si="857">F1807+F1817+F1827+F1835+F1850</f>
        <v>1364498.8467299999</v>
      </c>
      <c r="G1806" s="86">
        <f t="shared" si="857"/>
        <v>1362497.5643099998</v>
      </c>
      <c r="H1806" s="86">
        <f t="shared" si="845"/>
        <v>102.51743114032918</v>
      </c>
      <c r="I1806" s="86">
        <f t="shared" si="846"/>
        <v>99.755521076246822</v>
      </c>
    </row>
    <row r="1807" spans="1:9" ht="63">
      <c r="A1807" s="85" t="s">
        <v>993</v>
      </c>
      <c r="B1807" s="88" t="s">
        <v>994</v>
      </c>
      <c r="C1807" s="88" t="s">
        <v>0</v>
      </c>
      <c r="D1807" s="86">
        <v>8492.5</v>
      </c>
      <c r="E1807" s="86">
        <f>E1811+E1808</f>
        <v>9389.11</v>
      </c>
      <c r="F1807" s="86">
        <f t="shared" ref="F1807:G1807" si="858">F1811+F1808</f>
        <v>9389.11</v>
      </c>
      <c r="G1807" s="86">
        <f t="shared" si="858"/>
        <v>9389.11</v>
      </c>
      <c r="H1807" s="86">
        <f t="shared" si="845"/>
        <v>110.55766853105682</v>
      </c>
      <c r="I1807" s="86">
        <f t="shared" si="846"/>
        <v>100</v>
      </c>
    </row>
    <row r="1808" spans="1:9" ht="31.5">
      <c r="A1808" s="94" t="s">
        <v>1248</v>
      </c>
      <c r="B1808" s="95" t="s">
        <v>1247</v>
      </c>
      <c r="C1808" s="96"/>
      <c r="D1808" s="86"/>
      <c r="E1808" s="93">
        <f>E1809</f>
        <v>896.61</v>
      </c>
      <c r="F1808" s="93">
        <f t="shared" ref="F1808:G1809" si="859">F1809</f>
        <v>896.61</v>
      </c>
      <c r="G1808" s="93">
        <f t="shared" si="859"/>
        <v>896.61</v>
      </c>
      <c r="H1808" s="93">
        <v>0</v>
      </c>
      <c r="I1808" s="93">
        <f t="shared" si="846"/>
        <v>100</v>
      </c>
    </row>
    <row r="1809" spans="1:9" ht="31.5">
      <c r="A1809" s="94" t="s">
        <v>64</v>
      </c>
      <c r="B1809" s="95" t="s">
        <v>1247</v>
      </c>
      <c r="C1809" s="95">
        <v>200</v>
      </c>
      <c r="D1809" s="86"/>
      <c r="E1809" s="93">
        <f>E1810</f>
        <v>896.61</v>
      </c>
      <c r="F1809" s="93">
        <f t="shared" si="859"/>
        <v>896.61</v>
      </c>
      <c r="G1809" s="93">
        <f t="shared" si="859"/>
        <v>896.61</v>
      </c>
      <c r="H1809" s="93">
        <v>0</v>
      </c>
      <c r="I1809" s="93">
        <f t="shared" si="846"/>
        <v>100</v>
      </c>
    </row>
    <row r="1810" spans="1:9" ht="31.5">
      <c r="A1810" s="94" t="s">
        <v>66</v>
      </c>
      <c r="B1810" s="95" t="s">
        <v>1247</v>
      </c>
      <c r="C1810" s="95">
        <v>240</v>
      </c>
      <c r="D1810" s="86"/>
      <c r="E1810" s="93">
        <f>КВСР!H2509</f>
        <v>896.61</v>
      </c>
      <c r="F1810" s="93">
        <f>КВСР!I2509</f>
        <v>896.61</v>
      </c>
      <c r="G1810" s="93">
        <f>КВСР!J2509</f>
        <v>896.61</v>
      </c>
      <c r="H1810" s="93">
        <v>0</v>
      </c>
      <c r="I1810" s="93">
        <f t="shared" si="846"/>
        <v>100</v>
      </c>
    </row>
    <row r="1811" spans="1:9" ht="31.5">
      <c r="A1811" s="92" t="s">
        <v>76</v>
      </c>
      <c r="B1811" s="36" t="s">
        <v>995</v>
      </c>
      <c r="C1811" s="36" t="s">
        <v>0</v>
      </c>
      <c r="D1811" s="93">
        <v>8492.5</v>
      </c>
      <c r="E1811" s="93">
        <f>E1812+E1814</f>
        <v>8492.5</v>
      </c>
      <c r="F1811" s="93">
        <f t="shared" ref="F1811:G1811" si="860">F1812+F1814</f>
        <v>8492.5</v>
      </c>
      <c r="G1811" s="93">
        <f t="shared" si="860"/>
        <v>8492.5</v>
      </c>
      <c r="H1811" s="93">
        <f t="shared" si="845"/>
        <v>100</v>
      </c>
      <c r="I1811" s="93">
        <f t="shared" si="846"/>
        <v>100</v>
      </c>
    </row>
    <row r="1812" spans="1:9" ht="63">
      <c r="A1812" s="92" t="s">
        <v>60</v>
      </c>
      <c r="B1812" s="36" t="s">
        <v>995</v>
      </c>
      <c r="C1812" s="36" t="s">
        <v>61</v>
      </c>
      <c r="D1812" s="93">
        <v>4694.3999999999996</v>
      </c>
      <c r="E1812" s="93">
        <f>E1813</f>
        <v>4694.4000000000005</v>
      </c>
      <c r="F1812" s="93">
        <f t="shared" ref="F1812:G1812" si="861">F1813</f>
        <v>4694.4000000000005</v>
      </c>
      <c r="G1812" s="93">
        <f t="shared" si="861"/>
        <v>4694.4000000000005</v>
      </c>
      <c r="H1812" s="93">
        <f t="shared" si="845"/>
        <v>100.00000000000003</v>
      </c>
      <c r="I1812" s="93">
        <f t="shared" si="846"/>
        <v>100</v>
      </c>
    </row>
    <row r="1813" spans="1:9" ht="15.75">
      <c r="A1813" s="92" t="s">
        <v>78</v>
      </c>
      <c r="B1813" s="36" t="s">
        <v>995</v>
      </c>
      <c r="C1813" s="36" t="s">
        <v>79</v>
      </c>
      <c r="D1813" s="93">
        <v>4694.3999999999996</v>
      </c>
      <c r="E1813" s="93">
        <f>КВСР!H2512</f>
        <v>4694.4000000000005</v>
      </c>
      <c r="F1813" s="93">
        <f>КВСР!I2512</f>
        <v>4694.4000000000005</v>
      </c>
      <c r="G1813" s="93">
        <f>КВСР!J2512</f>
        <v>4694.4000000000005</v>
      </c>
      <c r="H1813" s="93">
        <f t="shared" si="845"/>
        <v>100.00000000000003</v>
      </c>
      <c r="I1813" s="93">
        <f t="shared" si="846"/>
        <v>100</v>
      </c>
    </row>
    <row r="1814" spans="1:9" ht="31.5">
      <c r="A1814" s="92" t="s">
        <v>64</v>
      </c>
      <c r="B1814" s="36" t="s">
        <v>995</v>
      </c>
      <c r="C1814" s="36" t="s">
        <v>65</v>
      </c>
      <c r="D1814" s="93">
        <v>3798.1</v>
      </c>
      <c r="E1814" s="93">
        <f>E1815</f>
        <v>3798.1</v>
      </c>
      <c r="F1814" s="93">
        <f t="shared" ref="F1814:G1814" si="862">F1815</f>
        <v>3798.1</v>
      </c>
      <c r="G1814" s="93">
        <f t="shared" si="862"/>
        <v>3798.1</v>
      </c>
      <c r="H1814" s="93">
        <f t="shared" si="845"/>
        <v>100</v>
      </c>
      <c r="I1814" s="93">
        <f t="shared" si="846"/>
        <v>100</v>
      </c>
    </row>
    <row r="1815" spans="1:9" ht="31.5">
      <c r="A1815" s="92" t="s">
        <v>66</v>
      </c>
      <c r="B1815" s="36" t="s">
        <v>995</v>
      </c>
      <c r="C1815" s="36" t="s">
        <v>67</v>
      </c>
      <c r="D1815" s="93">
        <v>3798.1</v>
      </c>
      <c r="E1815" s="93">
        <f>КВСР!H2514</f>
        <v>3798.1</v>
      </c>
      <c r="F1815" s="93">
        <f>КВСР!I2514</f>
        <v>3798.1</v>
      </c>
      <c r="G1815" s="93">
        <f>КВСР!J2514</f>
        <v>3798.1</v>
      </c>
      <c r="H1815" s="93">
        <f t="shared" si="845"/>
        <v>100</v>
      </c>
      <c r="I1815" s="93">
        <f t="shared" si="846"/>
        <v>100</v>
      </c>
    </row>
    <row r="1816" spans="1:9" ht="15.75">
      <c r="A1816" s="85" t="s">
        <v>0</v>
      </c>
      <c r="B1816" s="87" t="s">
        <v>0</v>
      </c>
      <c r="C1816" s="88" t="s">
        <v>0</v>
      </c>
      <c r="D1816" s="86" t="s">
        <v>0</v>
      </c>
      <c r="E1816" s="86"/>
      <c r="F1816" s="86"/>
      <c r="G1816" s="86"/>
      <c r="H1816" s="86"/>
      <c r="I1816" s="86"/>
    </row>
    <row r="1817" spans="1:9" ht="63">
      <c r="A1817" s="85" t="s">
        <v>398</v>
      </c>
      <c r="B1817" s="88" t="s">
        <v>399</v>
      </c>
      <c r="C1817" s="88" t="s">
        <v>0</v>
      </c>
      <c r="D1817" s="86">
        <v>353436.5</v>
      </c>
      <c r="E1817" s="86">
        <f>E1818+E1821</f>
        <v>353436.5</v>
      </c>
      <c r="F1817" s="86">
        <f t="shared" ref="F1817:G1817" si="863">F1818+F1821</f>
        <v>353436.5</v>
      </c>
      <c r="G1817" s="86">
        <f t="shared" si="863"/>
        <v>353415.24</v>
      </c>
      <c r="H1817" s="86">
        <f t="shared" si="845"/>
        <v>99.993984775200076</v>
      </c>
      <c r="I1817" s="86">
        <f t="shared" si="846"/>
        <v>99.993984775200076</v>
      </c>
    </row>
    <row r="1818" spans="1:9" ht="31.5">
      <c r="A1818" s="92" t="s">
        <v>76</v>
      </c>
      <c r="B1818" s="36" t="s">
        <v>400</v>
      </c>
      <c r="C1818" s="36" t="s">
        <v>0</v>
      </c>
      <c r="D1818" s="93">
        <v>221727.5</v>
      </c>
      <c r="E1818" s="93">
        <f>E1819</f>
        <v>221727.5</v>
      </c>
      <c r="F1818" s="93">
        <f t="shared" ref="F1818:G1819" si="864">F1819</f>
        <v>221727.5</v>
      </c>
      <c r="G1818" s="93">
        <f t="shared" si="864"/>
        <v>221727.5</v>
      </c>
      <c r="H1818" s="93">
        <f t="shared" si="845"/>
        <v>100</v>
      </c>
      <c r="I1818" s="93">
        <f t="shared" si="846"/>
        <v>100</v>
      </c>
    </row>
    <row r="1819" spans="1:9" ht="31.5">
      <c r="A1819" s="92" t="s">
        <v>82</v>
      </c>
      <c r="B1819" s="36" t="s">
        <v>400</v>
      </c>
      <c r="C1819" s="36" t="s">
        <v>83</v>
      </c>
      <c r="D1819" s="93">
        <v>221727.5</v>
      </c>
      <c r="E1819" s="93">
        <f>E1820</f>
        <v>221727.5</v>
      </c>
      <c r="F1819" s="93">
        <f t="shared" si="864"/>
        <v>221727.5</v>
      </c>
      <c r="G1819" s="93">
        <f t="shared" si="864"/>
        <v>221727.5</v>
      </c>
      <c r="H1819" s="93">
        <f t="shared" si="845"/>
        <v>100</v>
      </c>
      <c r="I1819" s="93">
        <f t="shared" si="846"/>
        <v>100</v>
      </c>
    </row>
    <row r="1820" spans="1:9" ht="15.75">
      <c r="A1820" s="92" t="s">
        <v>84</v>
      </c>
      <c r="B1820" s="36" t="s">
        <v>400</v>
      </c>
      <c r="C1820" s="36" t="s">
        <v>85</v>
      </c>
      <c r="D1820" s="93">
        <v>221727.5</v>
      </c>
      <c r="E1820" s="93">
        <f>КВСР!H922</f>
        <v>221727.5</v>
      </c>
      <c r="F1820" s="93">
        <f>КВСР!I922</f>
        <v>221727.5</v>
      </c>
      <c r="G1820" s="93">
        <f>КВСР!J922</f>
        <v>221727.5</v>
      </c>
      <c r="H1820" s="93">
        <f t="shared" si="845"/>
        <v>100</v>
      </c>
      <c r="I1820" s="93">
        <f t="shared" si="846"/>
        <v>100</v>
      </c>
    </row>
    <row r="1821" spans="1:9" ht="31.5">
      <c r="A1821" s="92" t="s">
        <v>394</v>
      </c>
      <c r="B1821" s="36" t="s">
        <v>401</v>
      </c>
      <c r="C1821" s="36" t="s">
        <v>0</v>
      </c>
      <c r="D1821" s="93">
        <v>131709</v>
      </c>
      <c r="E1821" s="93">
        <f>E1822+E1824</f>
        <v>131709</v>
      </c>
      <c r="F1821" s="93">
        <f t="shared" ref="F1821:G1821" si="865">F1822+F1824</f>
        <v>131709</v>
      </c>
      <c r="G1821" s="93">
        <f t="shared" si="865"/>
        <v>131687.74</v>
      </c>
      <c r="H1821" s="93">
        <f t="shared" si="845"/>
        <v>99.9838583544025</v>
      </c>
      <c r="I1821" s="93">
        <f t="shared" si="846"/>
        <v>99.9838583544025</v>
      </c>
    </row>
    <row r="1822" spans="1:9" ht="31.5">
      <c r="A1822" s="92" t="s">
        <v>39</v>
      </c>
      <c r="B1822" s="36" t="s">
        <v>401</v>
      </c>
      <c r="C1822" s="36" t="s">
        <v>40</v>
      </c>
      <c r="D1822" s="93">
        <v>49600</v>
      </c>
      <c r="E1822" s="93">
        <f>E1823</f>
        <v>49600</v>
      </c>
      <c r="F1822" s="93">
        <f t="shared" ref="F1822:G1822" si="866">F1823</f>
        <v>49600</v>
      </c>
      <c r="G1822" s="93">
        <f t="shared" si="866"/>
        <v>49578.74</v>
      </c>
      <c r="H1822" s="93">
        <f t="shared" si="845"/>
        <v>99.95713709677419</v>
      </c>
      <c r="I1822" s="93">
        <f t="shared" si="846"/>
        <v>99.95713709677419</v>
      </c>
    </row>
    <row r="1823" spans="1:9" ht="94.5">
      <c r="A1823" s="92" t="s">
        <v>402</v>
      </c>
      <c r="B1823" s="36" t="s">
        <v>401</v>
      </c>
      <c r="C1823" s="36" t="s">
        <v>403</v>
      </c>
      <c r="D1823" s="93">
        <v>49600</v>
      </c>
      <c r="E1823" s="93">
        <f>КВСР!H925</f>
        <v>49600</v>
      </c>
      <c r="F1823" s="93">
        <f>КВСР!I925</f>
        <v>49600</v>
      </c>
      <c r="G1823" s="93">
        <f>КВСР!J925</f>
        <v>49578.74</v>
      </c>
      <c r="H1823" s="93">
        <f t="shared" si="845"/>
        <v>99.95713709677419</v>
      </c>
      <c r="I1823" s="93">
        <f t="shared" si="846"/>
        <v>99.95713709677419</v>
      </c>
    </row>
    <row r="1824" spans="1:9" ht="31.5">
      <c r="A1824" s="92" t="s">
        <v>82</v>
      </c>
      <c r="B1824" s="36" t="s">
        <v>401</v>
      </c>
      <c r="C1824" s="36" t="s">
        <v>83</v>
      </c>
      <c r="D1824" s="93">
        <v>82109</v>
      </c>
      <c r="E1824" s="93">
        <f>E1825</f>
        <v>82109</v>
      </c>
      <c r="F1824" s="93">
        <f t="shared" ref="F1824:G1824" si="867">F1825</f>
        <v>82109</v>
      </c>
      <c r="G1824" s="93">
        <f t="shared" si="867"/>
        <v>82109</v>
      </c>
      <c r="H1824" s="93">
        <f t="shared" si="845"/>
        <v>100</v>
      </c>
      <c r="I1824" s="93">
        <f t="shared" si="846"/>
        <v>100</v>
      </c>
    </row>
    <row r="1825" spans="1:9" ht="15.75">
      <c r="A1825" s="92" t="s">
        <v>84</v>
      </c>
      <c r="B1825" s="36" t="s">
        <v>401</v>
      </c>
      <c r="C1825" s="36" t="s">
        <v>85</v>
      </c>
      <c r="D1825" s="93">
        <v>82109</v>
      </c>
      <c r="E1825" s="93">
        <f>КВСР!H927</f>
        <v>82109</v>
      </c>
      <c r="F1825" s="93">
        <f>КВСР!I927</f>
        <v>82109</v>
      </c>
      <c r="G1825" s="93">
        <f>КВСР!J927</f>
        <v>82109</v>
      </c>
      <c r="H1825" s="93">
        <f t="shared" si="845"/>
        <v>100</v>
      </c>
      <c r="I1825" s="93">
        <f t="shared" si="846"/>
        <v>100</v>
      </c>
    </row>
    <row r="1826" spans="1:9" ht="15.75">
      <c r="A1826" s="85" t="s">
        <v>0</v>
      </c>
      <c r="B1826" s="87" t="s">
        <v>0</v>
      </c>
      <c r="C1826" s="88" t="s">
        <v>0</v>
      </c>
      <c r="D1826" s="86" t="s">
        <v>0</v>
      </c>
      <c r="E1826" s="86"/>
      <c r="F1826" s="86"/>
      <c r="G1826" s="86"/>
      <c r="H1826" s="86"/>
      <c r="I1826" s="86"/>
    </row>
    <row r="1827" spans="1:9" ht="36.75" customHeight="1">
      <c r="A1827" s="85" t="s">
        <v>404</v>
      </c>
      <c r="B1827" s="88" t="s">
        <v>405</v>
      </c>
      <c r="C1827" s="88" t="s">
        <v>0</v>
      </c>
      <c r="D1827" s="86">
        <v>80309.600000000006</v>
      </c>
      <c r="E1827" s="86">
        <f>E1828+E1831</f>
        <v>80309.599999999991</v>
      </c>
      <c r="F1827" s="86">
        <f t="shared" ref="F1827:G1827" si="868">F1828+F1831</f>
        <v>80309.599999999991</v>
      </c>
      <c r="G1827" s="86">
        <f t="shared" si="868"/>
        <v>80309.599999999991</v>
      </c>
      <c r="H1827" s="86">
        <f t="shared" si="845"/>
        <v>99.999999999999972</v>
      </c>
      <c r="I1827" s="86">
        <f t="shared" si="846"/>
        <v>100</v>
      </c>
    </row>
    <row r="1828" spans="1:9" ht="31.5">
      <c r="A1828" s="92" t="s">
        <v>76</v>
      </c>
      <c r="B1828" s="36" t="s">
        <v>406</v>
      </c>
      <c r="C1828" s="36" t="s">
        <v>0</v>
      </c>
      <c r="D1828" s="93">
        <v>66082.7</v>
      </c>
      <c r="E1828" s="93">
        <f>E1829</f>
        <v>66082.7</v>
      </c>
      <c r="F1828" s="93">
        <f t="shared" ref="F1828:G1829" si="869">F1829</f>
        <v>66082.7</v>
      </c>
      <c r="G1828" s="93">
        <f t="shared" si="869"/>
        <v>66082.7</v>
      </c>
      <c r="H1828" s="93">
        <f t="shared" si="845"/>
        <v>100</v>
      </c>
      <c r="I1828" s="93">
        <f t="shared" si="846"/>
        <v>100</v>
      </c>
    </row>
    <row r="1829" spans="1:9" ht="31.5">
      <c r="A1829" s="92" t="s">
        <v>82</v>
      </c>
      <c r="B1829" s="36" t="s">
        <v>406</v>
      </c>
      <c r="C1829" s="36" t="s">
        <v>83</v>
      </c>
      <c r="D1829" s="93">
        <v>66082.7</v>
      </c>
      <c r="E1829" s="93">
        <f>E1830</f>
        <v>66082.7</v>
      </c>
      <c r="F1829" s="93">
        <f t="shared" si="869"/>
        <v>66082.7</v>
      </c>
      <c r="G1829" s="93">
        <f t="shared" si="869"/>
        <v>66082.7</v>
      </c>
      <c r="H1829" s="93">
        <f t="shared" si="845"/>
        <v>100</v>
      </c>
      <c r="I1829" s="93">
        <f t="shared" si="846"/>
        <v>100</v>
      </c>
    </row>
    <row r="1830" spans="1:9" ht="15.75">
      <c r="A1830" s="92" t="s">
        <v>84</v>
      </c>
      <c r="B1830" s="36" t="s">
        <v>406</v>
      </c>
      <c r="C1830" s="36" t="s">
        <v>85</v>
      </c>
      <c r="D1830" s="93">
        <v>66082.7</v>
      </c>
      <c r="E1830" s="93">
        <f>КВСР!H931</f>
        <v>66082.7</v>
      </c>
      <c r="F1830" s="93">
        <f>КВСР!I931</f>
        <v>66082.7</v>
      </c>
      <c r="G1830" s="93">
        <f>КВСР!J931</f>
        <v>66082.7</v>
      </c>
      <c r="H1830" s="93">
        <f t="shared" si="845"/>
        <v>100</v>
      </c>
      <c r="I1830" s="93">
        <f t="shared" si="846"/>
        <v>100</v>
      </c>
    </row>
    <row r="1831" spans="1:9" ht="31.5">
      <c r="A1831" s="92" t="s">
        <v>394</v>
      </c>
      <c r="B1831" s="36" t="s">
        <v>407</v>
      </c>
      <c r="C1831" s="36" t="s">
        <v>0</v>
      </c>
      <c r="D1831" s="93">
        <v>14226.9</v>
      </c>
      <c r="E1831" s="93">
        <f>E1832</f>
        <v>14226.9</v>
      </c>
      <c r="F1831" s="93">
        <f t="shared" ref="F1831:G1832" si="870">F1832</f>
        <v>14226.9</v>
      </c>
      <c r="G1831" s="93">
        <f t="shared" si="870"/>
        <v>14226.9</v>
      </c>
      <c r="H1831" s="93">
        <f t="shared" si="845"/>
        <v>100</v>
      </c>
      <c r="I1831" s="93">
        <f t="shared" si="846"/>
        <v>100</v>
      </c>
    </row>
    <row r="1832" spans="1:9" ht="31.5">
      <c r="A1832" s="92" t="s">
        <v>82</v>
      </c>
      <c r="B1832" s="36" t="s">
        <v>407</v>
      </c>
      <c r="C1832" s="36" t="s">
        <v>83</v>
      </c>
      <c r="D1832" s="93">
        <v>14226.9</v>
      </c>
      <c r="E1832" s="93">
        <f>E1833</f>
        <v>14226.9</v>
      </c>
      <c r="F1832" s="93">
        <f t="shared" si="870"/>
        <v>14226.9</v>
      </c>
      <c r="G1832" s="93">
        <f t="shared" si="870"/>
        <v>14226.9</v>
      </c>
      <c r="H1832" s="93">
        <f t="shared" si="845"/>
        <v>100</v>
      </c>
      <c r="I1832" s="93">
        <f t="shared" si="846"/>
        <v>100</v>
      </c>
    </row>
    <row r="1833" spans="1:9" ht="15.75">
      <c r="A1833" s="92" t="s">
        <v>84</v>
      </c>
      <c r="B1833" s="36" t="s">
        <v>407</v>
      </c>
      <c r="C1833" s="36" t="s">
        <v>85</v>
      </c>
      <c r="D1833" s="93">
        <v>14226.9</v>
      </c>
      <c r="E1833" s="93">
        <f>КВСР!H934</f>
        <v>14226.9</v>
      </c>
      <c r="F1833" s="93">
        <f>КВСР!I934</f>
        <v>14226.9</v>
      </c>
      <c r="G1833" s="93">
        <f>КВСР!J934</f>
        <v>14226.9</v>
      </c>
      <c r="H1833" s="93">
        <f t="shared" si="845"/>
        <v>100</v>
      </c>
      <c r="I1833" s="93">
        <f t="shared" si="846"/>
        <v>100</v>
      </c>
    </row>
    <row r="1834" spans="1:9" ht="15.75">
      <c r="A1834" s="85" t="s">
        <v>0</v>
      </c>
      <c r="B1834" s="87" t="s">
        <v>0</v>
      </c>
      <c r="C1834" s="88" t="s">
        <v>0</v>
      </c>
      <c r="D1834" s="86" t="s">
        <v>0</v>
      </c>
      <c r="E1834" s="86"/>
      <c r="F1834" s="86"/>
      <c r="G1834" s="86"/>
      <c r="H1834" s="86"/>
      <c r="I1834" s="86"/>
    </row>
    <row r="1835" spans="1:9" ht="63">
      <c r="A1835" s="85" t="s">
        <v>1080</v>
      </c>
      <c r="B1835" s="88" t="s">
        <v>1081</v>
      </c>
      <c r="C1835" s="88" t="s">
        <v>0</v>
      </c>
      <c r="D1835" s="86">
        <v>86276.6</v>
      </c>
      <c r="E1835" s="86">
        <f>E1836+E1843+E1846</f>
        <v>86276.574999999997</v>
      </c>
      <c r="F1835" s="86">
        <f t="shared" ref="F1835:G1835" si="871">F1836+F1843+F1846</f>
        <v>86276.574999999997</v>
      </c>
      <c r="G1835" s="86">
        <f t="shared" si="871"/>
        <v>86014.981469999999</v>
      </c>
      <c r="H1835" s="86">
        <f t="shared" si="845"/>
        <v>99.696767686719227</v>
      </c>
      <c r="I1835" s="86">
        <f t="shared" si="846"/>
        <v>99.696796575431975</v>
      </c>
    </row>
    <row r="1836" spans="1:9" ht="31.5">
      <c r="A1836" s="92" t="s">
        <v>58</v>
      </c>
      <c r="B1836" s="36" t="s">
        <v>1087</v>
      </c>
      <c r="C1836" s="36" t="s">
        <v>0</v>
      </c>
      <c r="D1836" s="93">
        <v>20804.7</v>
      </c>
      <c r="E1836" s="93">
        <f>E1837+E1839+E1841</f>
        <v>20804.7</v>
      </c>
      <c r="F1836" s="93">
        <f t="shared" ref="F1836:G1836" si="872">F1837+F1839+F1841</f>
        <v>20804.7</v>
      </c>
      <c r="G1836" s="93">
        <f t="shared" si="872"/>
        <v>20798.366470000001</v>
      </c>
      <c r="H1836" s="93">
        <f t="shared" si="845"/>
        <v>99.969557215436893</v>
      </c>
      <c r="I1836" s="93">
        <f t="shared" si="846"/>
        <v>99.969557215436893</v>
      </c>
    </row>
    <row r="1837" spans="1:9" ht="63">
      <c r="A1837" s="92" t="s">
        <v>60</v>
      </c>
      <c r="B1837" s="36" t="s">
        <v>1087</v>
      </c>
      <c r="C1837" s="36" t="s">
        <v>61</v>
      </c>
      <c r="D1837" s="93">
        <v>19857.5</v>
      </c>
      <c r="E1837" s="93">
        <f>E1838</f>
        <v>19857.5</v>
      </c>
      <c r="F1837" s="93">
        <f t="shared" ref="F1837:G1837" si="873">F1838</f>
        <v>19857.5</v>
      </c>
      <c r="G1837" s="93">
        <f t="shared" si="873"/>
        <v>19853.892610000003</v>
      </c>
      <c r="H1837" s="93">
        <f t="shared" si="845"/>
        <v>99.981833614503344</v>
      </c>
      <c r="I1837" s="93">
        <f t="shared" si="846"/>
        <v>99.981833614503344</v>
      </c>
    </row>
    <row r="1838" spans="1:9" ht="31.5">
      <c r="A1838" s="92" t="s">
        <v>62</v>
      </c>
      <c r="B1838" s="36" t="s">
        <v>1087</v>
      </c>
      <c r="C1838" s="36" t="s">
        <v>63</v>
      </c>
      <c r="D1838" s="93">
        <v>19857.5</v>
      </c>
      <c r="E1838" s="93">
        <f>КВСР!H2806</f>
        <v>19857.5</v>
      </c>
      <c r="F1838" s="93">
        <f>КВСР!I2806</f>
        <v>19857.5</v>
      </c>
      <c r="G1838" s="93">
        <f>КВСР!J2806</f>
        <v>19853.892610000003</v>
      </c>
      <c r="H1838" s="93">
        <f t="shared" si="845"/>
        <v>99.981833614503344</v>
      </c>
      <c r="I1838" s="93">
        <f t="shared" si="846"/>
        <v>99.981833614503344</v>
      </c>
    </row>
    <row r="1839" spans="1:9" ht="31.5">
      <c r="A1839" s="92" t="s">
        <v>64</v>
      </c>
      <c r="B1839" s="36" t="s">
        <v>1087</v>
      </c>
      <c r="C1839" s="36" t="s">
        <v>65</v>
      </c>
      <c r="D1839" s="93">
        <v>945.2</v>
      </c>
      <c r="E1839" s="93">
        <f>E1840</f>
        <v>945.2</v>
      </c>
      <c r="F1839" s="93">
        <f t="shared" ref="F1839:G1839" si="874">F1840</f>
        <v>945.2</v>
      </c>
      <c r="G1839" s="93">
        <f t="shared" si="874"/>
        <v>944.47385999999995</v>
      </c>
      <c r="H1839" s="93">
        <f t="shared" si="845"/>
        <v>99.923176047397362</v>
      </c>
      <c r="I1839" s="93">
        <f t="shared" si="846"/>
        <v>99.923176047397362</v>
      </c>
    </row>
    <row r="1840" spans="1:9" ht="31.5">
      <c r="A1840" s="92" t="s">
        <v>66</v>
      </c>
      <c r="B1840" s="36" t="s">
        <v>1087</v>
      </c>
      <c r="C1840" s="36" t="s">
        <v>67</v>
      </c>
      <c r="D1840" s="93">
        <v>945.2</v>
      </c>
      <c r="E1840" s="93">
        <f>КВСР!H2808</f>
        <v>945.2</v>
      </c>
      <c r="F1840" s="93">
        <f>КВСР!I2808</f>
        <v>945.2</v>
      </c>
      <c r="G1840" s="93">
        <f>КВСР!J2808</f>
        <v>944.47385999999995</v>
      </c>
      <c r="H1840" s="93">
        <f t="shared" si="845"/>
        <v>99.923176047397362</v>
      </c>
      <c r="I1840" s="93">
        <f t="shared" si="846"/>
        <v>99.923176047397362</v>
      </c>
    </row>
    <row r="1841" spans="1:9" ht="15.75">
      <c r="A1841" s="92" t="s">
        <v>72</v>
      </c>
      <c r="B1841" s="36" t="s">
        <v>1087</v>
      </c>
      <c r="C1841" s="36" t="s">
        <v>73</v>
      </c>
      <c r="D1841" s="93">
        <v>2</v>
      </c>
      <c r="E1841" s="93">
        <f>E1842</f>
        <v>2</v>
      </c>
      <c r="F1841" s="93">
        <f t="shared" ref="F1841:G1841" si="875">F1842</f>
        <v>2</v>
      </c>
      <c r="G1841" s="93">
        <f t="shared" si="875"/>
        <v>0</v>
      </c>
      <c r="H1841" s="93">
        <f t="shared" si="845"/>
        <v>0</v>
      </c>
      <c r="I1841" s="93">
        <f t="shared" si="846"/>
        <v>0</v>
      </c>
    </row>
    <row r="1842" spans="1:9" ht="15.75">
      <c r="A1842" s="92" t="s">
        <v>74</v>
      </c>
      <c r="B1842" s="36" t="s">
        <v>1087</v>
      </c>
      <c r="C1842" s="36" t="s">
        <v>75</v>
      </c>
      <c r="D1842" s="93">
        <v>2</v>
      </c>
      <c r="E1842" s="93">
        <f>КВСР!H2810</f>
        <v>2</v>
      </c>
      <c r="F1842" s="93">
        <f>КВСР!I2810</f>
        <v>2</v>
      </c>
      <c r="G1842" s="93">
        <f>КВСР!J2810</f>
        <v>0</v>
      </c>
      <c r="H1842" s="93">
        <f t="shared" si="845"/>
        <v>0</v>
      </c>
      <c r="I1842" s="93">
        <f t="shared" si="846"/>
        <v>0</v>
      </c>
    </row>
    <row r="1843" spans="1:9" ht="31.5">
      <c r="A1843" s="92" t="s">
        <v>76</v>
      </c>
      <c r="B1843" s="36" t="s">
        <v>1082</v>
      </c>
      <c r="C1843" s="36" t="s">
        <v>0</v>
      </c>
      <c r="D1843" s="93">
        <v>42257.7</v>
      </c>
      <c r="E1843" s="93">
        <f>E1844</f>
        <v>42257.7</v>
      </c>
      <c r="F1843" s="93">
        <f t="shared" ref="F1843:G1844" si="876">F1844</f>
        <v>42257.7</v>
      </c>
      <c r="G1843" s="93">
        <f t="shared" si="876"/>
        <v>42257.7</v>
      </c>
      <c r="H1843" s="93">
        <f t="shared" si="845"/>
        <v>100</v>
      </c>
      <c r="I1843" s="93">
        <f t="shared" si="846"/>
        <v>100</v>
      </c>
    </row>
    <row r="1844" spans="1:9" ht="31.5">
      <c r="A1844" s="92" t="s">
        <v>82</v>
      </c>
      <c r="B1844" s="36" t="s">
        <v>1082</v>
      </c>
      <c r="C1844" s="36" t="s">
        <v>83</v>
      </c>
      <c r="D1844" s="93">
        <v>42257.7</v>
      </c>
      <c r="E1844" s="93">
        <f>E1845</f>
        <v>42257.7</v>
      </c>
      <c r="F1844" s="93">
        <f t="shared" si="876"/>
        <v>42257.7</v>
      </c>
      <c r="G1844" s="93">
        <f t="shared" si="876"/>
        <v>42257.7</v>
      </c>
      <c r="H1844" s="93">
        <f t="shared" ref="H1844:H1907" si="877">G1844/D1844*100</f>
        <v>100</v>
      </c>
      <c r="I1844" s="93">
        <f t="shared" ref="I1844:I1907" si="878">G1844/E1844*100</f>
        <v>100</v>
      </c>
    </row>
    <row r="1845" spans="1:9" ht="15.75">
      <c r="A1845" s="92" t="s">
        <v>84</v>
      </c>
      <c r="B1845" s="36" t="s">
        <v>1082</v>
      </c>
      <c r="C1845" s="36" t="s">
        <v>85</v>
      </c>
      <c r="D1845" s="93">
        <v>42257.7</v>
      </c>
      <c r="E1845" s="93">
        <f>КВСР!H2783</f>
        <v>42257.7</v>
      </c>
      <c r="F1845" s="93">
        <f>КВСР!I2783</f>
        <v>42257.7</v>
      </c>
      <c r="G1845" s="93">
        <f>КВСР!J2783</f>
        <v>42257.7</v>
      </c>
      <c r="H1845" s="93">
        <f t="shared" si="877"/>
        <v>100</v>
      </c>
      <c r="I1845" s="93">
        <f t="shared" si="878"/>
        <v>100</v>
      </c>
    </row>
    <row r="1846" spans="1:9" ht="15.75">
      <c r="A1846" s="92" t="s">
        <v>1084</v>
      </c>
      <c r="B1846" s="36" t="s">
        <v>1088</v>
      </c>
      <c r="C1846" s="36" t="s">
        <v>0</v>
      </c>
      <c r="D1846" s="93">
        <v>23214.2</v>
      </c>
      <c r="E1846" s="93">
        <f>E1847</f>
        <v>23214.174999999999</v>
      </c>
      <c r="F1846" s="93">
        <f t="shared" ref="F1846:G1847" si="879">F1847</f>
        <v>23214.174999999999</v>
      </c>
      <c r="G1846" s="93">
        <f t="shared" si="879"/>
        <v>22958.915000000001</v>
      </c>
      <c r="H1846" s="93">
        <f t="shared" si="877"/>
        <v>98.900306708824772</v>
      </c>
      <c r="I1846" s="93">
        <f t="shared" si="878"/>
        <v>98.90041321735535</v>
      </c>
    </row>
    <row r="1847" spans="1:9" ht="31.5">
      <c r="A1847" s="92" t="s">
        <v>64</v>
      </c>
      <c r="B1847" s="36" t="s">
        <v>1088</v>
      </c>
      <c r="C1847" s="36" t="s">
        <v>65</v>
      </c>
      <c r="D1847" s="93">
        <v>23214.2</v>
      </c>
      <c r="E1847" s="93">
        <f>E1848</f>
        <v>23214.174999999999</v>
      </c>
      <c r="F1847" s="93">
        <f t="shared" si="879"/>
        <v>23214.174999999999</v>
      </c>
      <c r="G1847" s="93">
        <f t="shared" si="879"/>
        <v>22958.915000000001</v>
      </c>
      <c r="H1847" s="93">
        <f t="shared" si="877"/>
        <v>98.900306708824772</v>
      </c>
      <c r="I1847" s="93">
        <f t="shared" si="878"/>
        <v>98.90041321735535</v>
      </c>
    </row>
    <row r="1848" spans="1:9" ht="31.5">
      <c r="A1848" s="92" t="s">
        <v>66</v>
      </c>
      <c r="B1848" s="36" t="s">
        <v>1088</v>
      </c>
      <c r="C1848" s="36" t="s">
        <v>67</v>
      </c>
      <c r="D1848" s="93">
        <v>23214.2</v>
      </c>
      <c r="E1848" s="93">
        <f>КВСР!H2813</f>
        <v>23214.174999999999</v>
      </c>
      <c r="F1848" s="93">
        <f>КВСР!I2813</f>
        <v>23214.174999999999</v>
      </c>
      <c r="G1848" s="93">
        <f>КВСР!J2813</f>
        <v>22958.915000000001</v>
      </c>
      <c r="H1848" s="93">
        <f t="shared" si="877"/>
        <v>98.900306708824772</v>
      </c>
      <c r="I1848" s="93">
        <f t="shared" si="878"/>
        <v>98.90041321735535</v>
      </c>
    </row>
    <row r="1849" spans="1:9" ht="15.75">
      <c r="A1849" s="85" t="s">
        <v>0</v>
      </c>
      <c r="B1849" s="87" t="s">
        <v>0</v>
      </c>
      <c r="C1849" s="88" t="s">
        <v>0</v>
      </c>
      <c r="D1849" s="86" t="s">
        <v>0</v>
      </c>
      <c r="E1849" s="86"/>
      <c r="F1849" s="86"/>
      <c r="G1849" s="86"/>
      <c r="H1849" s="86"/>
      <c r="I1849" s="86"/>
    </row>
    <row r="1850" spans="1:9" ht="31.5">
      <c r="A1850" s="85" t="s">
        <v>414</v>
      </c>
      <c r="B1850" s="88" t="s">
        <v>415</v>
      </c>
      <c r="C1850" s="88" t="s">
        <v>0</v>
      </c>
      <c r="D1850" s="86">
        <v>800524.7</v>
      </c>
      <c r="E1850" s="86">
        <f>E1851+E1860+E1869+E1874+E1882</f>
        <v>836424.96228999994</v>
      </c>
      <c r="F1850" s="86">
        <f t="shared" ref="F1850:G1850" si="880">F1851+F1860+F1869+F1874+F1882</f>
        <v>835087.06172999996</v>
      </c>
      <c r="G1850" s="86">
        <f t="shared" si="880"/>
        <v>833368.63283999986</v>
      </c>
      <c r="H1850" s="86">
        <f t="shared" si="877"/>
        <v>104.10280068060361</v>
      </c>
      <c r="I1850" s="86">
        <f t="shared" si="878"/>
        <v>99.634596097941369</v>
      </c>
    </row>
    <row r="1851" spans="1:9" ht="94.5">
      <c r="A1851" s="92" t="s">
        <v>1071</v>
      </c>
      <c r="B1851" s="36" t="s">
        <v>1072</v>
      </c>
      <c r="C1851" s="36" t="s">
        <v>0</v>
      </c>
      <c r="D1851" s="93">
        <v>73927.600000000006</v>
      </c>
      <c r="E1851" s="93">
        <f>E1852+E1854+E1858+E1856</f>
        <v>73927.600000000006</v>
      </c>
      <c r="F1851" s="93">
        <f t="shared" ref="F1851:G1851" si="881">F1852+F1854+F1858+F1856</f>
        <v>73927.600000000006</v>
      </c>
      <c r="G1851" s="93">
        <f t="shared" si="881"/>
        <v>73927.600000000006</v>
      </c>
      <c r="H1851" s="93">
        <f t="shared" si="877"/>
        <v>100</v>
      </c>
      <c r="I1851" s="93">
        <f t="shared" si="878"/>
        <v>100</v>
      </c>
    </row>
    <row r="1852" spans="1:9" ht="63">
      <c r="A1852" s="92" t="s">
        <v>60</v>
      </c>
      <c r="B1852" s="36" t="s">
        <v>1072</v>
      </c>
      <c r="C1852" s="36" t="s">
        <v>61</v>
      </c>
      <c r="D1852" s="93">
        <v>59865.9</v>
      </c>
      <c r="E1852" s="93">
        <f>E1853</f>
        <v>60033.468399999998</v>
      </c>
      <c r="F1852" s="93">
        <f t="shared" ref="F1852:G1852" si="882">F1853</f>
        <v>60033.468399999998</v>
      </c>
      <c r="G1852" s="93">
        <f t="shared" si="882"/>
        <v>60033.468399999998</v>
      </c>
      <c r="H1852" s="93">
        <f t="shared" si="877"/>
        <v>100.2799062571514</v>
      </c>
      <c r="I1852" s="93">
        <f t="shared" si="878"/>
        <v>100</v>
      </c>
    </row>
    <row r="1853" spans="1:9" ht="31.5">
      <c r="A1853" s="92" t="s">
        <v>62</v>
      </c>
      <c r="B1853" s="36" t="s">
        <v>1072</v>
      </c>
      <c r="C1853" s="36" t="s">
        <v>63</v>
      </c>
      <c r="D1853" s="93">
        <v>59865.9</v>
      </c>
      <c r="E1853" s="93">
        <f>КВСР!H2751</f>
        <v>60033.468399999998</v>
      </c>
      <c r="F1853" s="93">
        <f>КВСР!I2751</f>
        <v>60033.468399999998</v>
      </c>
      <c r="G1853" s="93">
        <f>КВСР!J2751</f>
        <v>60033.468399999998</v>
      </c>
      <c r="H1853" s="93">
        <f t="shared" si="877"/>
        <v>100.2799062571514</v>
      </c>
      <c r="I1853" s="93">
        <f t="shared" si="878"/>
        <v>100</v>
      </c>
    </row>
    <row r="1854" spans="1:9" ht="31.5">
      <c r="A1854" s="92" t="s">
        <v>64</v>
      </c>
      <c r="B1854" s="36" t="s">
        <v>1072</v>
      </c>
      <c r="C1854" s="36" t="s">
        <v>65</v>
      </c>
      <c r="D1854" s="93">
        <v>13423</v>
      </c>
      <c r="E1854" s="93">
        <f>E1855</f>
        <v>12835.910190000001</v>
      </c>
      <c r="F1854" s="93">
        <f t="shared" ref="F1854:G1854" si="883">F1855</f>
        <v>12835.910190000001</v>
      </c>
      <c r="G1854" s="93">
        <f t="shared" si="883"/>
        <v>12835.910190000001</v>
      </c>
      <c r="H1854" s="93">
        <f t="shared" si="877"/>
        <v>95.626239961260524</v>
      </c>
      <c r="I1854" s="93">
        <f t="shared" si="878"/>
        <v>100</v>
      </c>
    </row>
    <row r="1855" spans="1:9" ht="31.5">
      <c r="A1855" s="92" t="s">
        <v>66</v>
      </c>
      <c r="B1855" s="36" t="s">
        <v>1072</v>
      </c>
      <c r="C1855" s="36" t="s">
        <v>67</v>
      </c>
      <c r="D1855" s="93">
        <v>13423</v>
      </c>
      <c r="E1855" s="93">
        <f>КВСР!H2753</f>
        <v>12835.910190000001</v>
      </c>
      <c r="F1855" s="93">
        <f>КВСР!I2753</f>
        <v>12835.910190000001</v>
      </c>
      <c r="G1855" s="93">
        <f>КВСР!J2753</f>
        <v>12835.910190000001</v>
      </c>
      <c r="H1855" s="93">
        <f t="shared" si="877"/>
        <v>95.626239961260524</v>
      </c>
      <c r="I1855" s="93">
        <f t="shared" si="878"/>
        <v>100</v>
      </c>
    </row>
    <row r="1856" spans="1:9" ht="15.75">
      <c r="A1856" s="94" t="s">
        <v>68</v>
      </c>
      <c r="B1856" s="36" t="s">
        <v>1072</v>
      </c>
      <c r="C1856" s="36">
        <v>300</v>
      </c>
      <c r="D1856" s="93"/>
      <c r="E1856" s="93">
        <f>E1857</f>
        <v>438.68626999999998</v>
      </c>
      <c r="F1856" s="93">
        <f t="shared" ref="F1856:G1856" si="884">F1857</f>
        <v>438.68626999999998</v>
      </c>
      <c r="G1856" s="93">
        <f t="shared" si="884"/>
        <v>438.68626999999998</v>
      </c>
      <c r="H1856" s="93">
        <v>0</v>
      </c>
      <c r="I1856" s="93">
        <f t="shared" si="878"/>
        <v>100</v>
      </c>
    </row>
    <row r="1857" spans="1:9" ht="31.5">
      <c r="A1857" s="94" t="s">
        <v>80</v>
      </c>
      <c r="B1857" s="36" t="s">
        <v>1072</v>
      </c>
      <c r="C1857" s="36">
        <v>320</v>
      </c>
      <c r="D1857" s="93"/>
      <c r="E1857" s="93">
        <f>КВСР!H2755</f>
        <v>438.68626999999998</v>
      </c>
      <c r="F1857" s="93">
        <f>КВСР!I2755</f>
        <v>438.68626999999998</v>
      </c>
      <c r="G1857" s="93">
        <f>КВСР!J2755</f>
        <v>438.68626999999998</v>
      </c>
      <c r="H1857" s="93">
        <v>0</v>
      </c>
      <c r="I1857" s="93">
        <f t="shared" si="878"/>
        <v>100</v>
      </c>
    </row>
    <row r="1858" spans="1:9" ht="15.75">
      <c r="A1858" s="92" t="s">
        <v>72</v>
      </c>
      <c r="B1858" s="36" t="s">
        <v>1072</v>
      </c>
      <c r="C1858" s="36" t="s">
        <v>73</v>
      </c>
      <c r="D1858" s="93">
        <v>638.70000000000005</v>
      </c>
      <c r="E1858" s="93">
        <f>E1859</f>
        <v>619.53514000000007</v>
      </c>
      <c r="F1858" s="93">
        <f t="shared" ref="F1858:G1858" si="885">F1859</f>
        <v>619.53514000000007</v>
      </c>
      <c r="G1858" s="93">
        <f t="shared" si="885"/>
        <v>619.53514000000007</v>
      </c>
      <c r="H1858" s="93">
        <f t="shared" si="877"/>
        <v>96.999395647408804</v>
      </c>
      <c r="I1858" s="93">
        <f t="shared" si="878"/>
        <v>100</v>
      </c>
    </row>
    <row r="1859" spans="1:9" ht="15.75">
      <c r="A1859" s="92" t="s">
        <v>74</v>
      </c>
      <c r="B1859" s="36" t="s">
        <v>1072</v>
      </c>
      <c r="C1859" s="36" t="s">
        <v>75</v>
      </c>
      <c r="D1859" s="93">
        <v>638.70000000000005</v>
      </c>
      <c r="E1859" s="93">
        <f>КВСР!H2757</f>
        <v>619.53514000000007</v>
      </c>
      <c r="F1859" s="93">
        <f>КВСР!I2757</f>
        <v>619.53514000000007</v>
      </c>
      <c r="G1859" s="93">
        <f>КВСР!J2757</f>
        <v>619.53514000000007</v>
      </c>
      <c r="H1859" s="93">
        <f t="shared" si="877"/>
        <v>96.999395647408804</v>
      </c>
      <c r="I1859" s="93">
        <f t="shared" si="878"/>
        <v>100</v>
      </c>
    </row>
    <row r="1860" spans="1:9" ht="31.5">
      <c r="A1860" s="92" t="s">
        <v>58</v>
      </c>
      <c r="B1860" s="36" t="s">
        <v>416</v>
      </c>
      <c r="C1860" s="36" t="s">
        <v>0</v>
      </c>
      <c r="D1860" s="93">
        <v>398457.1</v>
      </c>
      <c r="E1860" s="93">
        <f>E1861+E1863+E1867+E1866</f>
        <v>434563.84052999993</v>
      </c>
      <c r="F1860" s="93">
        <f t="shared" ref="F1860:G1860" si="886">F1861+F1863+F1867+F1866</f>
        <v>434514.34052999993</v>
      </c>
      <c r="G1860" s="93">
        <f t="shared" si="886"/>
        <v>433424.04856999998</v>
      </c>
      <c r="H1860" s="93">
        <f t="shared" si="877"/>
        <v>108.77558677458627</v>
      </c>
      <c r="I1860" s="93">
        <f t="shared" si="878"/>
        <v>99.737715876541913</v>
      </c>
    </row>
    <row r="1861" spans="1:9" ht="63">
      <c r="A1861" s="92" t="s">
        <v>60</v>
      </c>
      <c r="B1861" s="36" t="s">
        <v>416</v>
      </c>
      <c r="C1861" s="36" t="s">
        <v>61</v>
      </c>
      <c r="D1861" s="93">
        <v>316647.7</v>
      </c>
      <c r="E1861" s="93">
        <f>E1862</f>
        <v>349818.73282999994</v>
      </c>
      <c r="F1861" s="93">
        <f t="shared" ref="F1861:G1861" si="887">F1862</f>
        <v>349818.73282999994</v>
      </c>
      <c r="G1861" s="93">
        <f t="shared" si="887"/>
        <v>348785.28844999999</v>
      </c>
      <c r="H1861" s="93">
        <f t="shared" si="877"/>
        <v>110.14932003295776</v>
      </c>
      <c r="I1861" s="93">
        <f t="shared" si="878"/>
        <v>99.704577175830607</v>
      </c>
    </row>
    <row r="1862" spans="1:9" ht="31.5">
      <c r="A1862" s="92" t="s">
        <v>62</v>
      </c>
      <c r="B1862" s="36" t="s">
        <v>416</v>
      </c>
      <c r="C1862" s="36" t="s">
        <v>63</v>
      </c>
      <c r="D1862" s="93">
        <v>316647.7</v>
      </c>
      <c r="E1862" s="93">
        <f>КВСР!H2454+КВСР!H2518+КВСР!H2822+КВСР!H951</f>
        <v>349818.73282999994</v>
      </c>
      <c r="F1862" s="93">
        <f>КВСР!I2454+КВСР!I2518+КВСР!I2822+КВСР!I951</f>
        <v>349818.73282999994</v>
      </c>
      <c r="G1862" s="93">
        <f>КВСР!J2454+КВСР!J2518+КВСР!J2822+КВСР!J951</f>
        <v>348785.28844999999</v>
      </c>
      <c r="H1862" s="93">
        <f t="shared" si="877"/>
        <v>110.14932003295776</v>
      </c>
      <c r="I1862" s="93">
        <f t="shared" si="878"/>
        <v>99.704577175830607</v>
      </c>
    </row>
    <row r="1863" spans="1:9" ht="31.5">
      <c r="A1863" s="92" t="s">
        <v>64</v>
      </c>
      <c r="B1863" s="36" t="s">
        <v>416</v>
      </c>
      <c r="C1863" s="36" t="s">
        <v>65</v>
      </c>
      <c r="D1863" s="93">
        <v>80056.100000000006</v>
      </c>
      <c r="E1863" s="93">
        <f>E1864</f>
        <v>82901.837700000004</v>
      </c>
      <c r="F1863" s="93">
        <f t="shared" ref="F1863:G1863" si="888">F1864</f>
        <v>82901.837700000004</v>
      </c>
      <c r="G1863" s="93">
        <f t="shared" si="888"/>
        <v>82876.999119999993</v>
      </c>
      <c r="H1863" s="93">
        <f t="shared" si="877"/>
        <v>103.52365293837696</v>
      </c>
      <c r="I1863" s="93">
        <f t="shared" si="878"/>
        <v>99.970038565260893</v>
      </c>
    </row>
    <row r="1864" spans="1:9" ht="31.5">
      <c r="A1864" s="92" t="s">
        <v>66</v>
      </c>
      <c r="B1864" s="36" t="s">
        <v>416</v>
      </c>
      <c r="C1864" s="36" t="s">
        <v>67</v>
      </c>
      <c r="D1864" s="93">
        <v>80056.100000000006</v>
      </c>
      <c r="E1864" s="93">
        <f>КВСР!H2456+КВСР!H2520+КВСР!H2824+КВСР!H953</f>
        <v>82901.837700000004</v>
      </c>
      <c r="F1864" s="93">
        <f>КВСР!I2456+КВСР!I2520+КВСР!I2824+КВСР!I953</f>
        <v>82901.837700000004</v>
      </c>
      <c r="G1864" s="93">
        <f>КВСР!J2456+КВСР!J2520+КВСР!J2824+КВСР!J953</f>
        <v>82876.999119999993</v>
      </c>
      <c r="H1864" s="93">
        <f t="shared" si="877"/>
        <v>103.52365293837696</v>
      </c>
      <c r="I1864" s="93">
        <f t="shared" si="878"/>
        <v>99.970038565260893</v>
      </c>
    </row>
    <row r="1865" spans="1:9" ht="15.75">
      <c r="A1865" s="94" t="s">
        <v>68</v>
      </c>
      <c r="B1865" s="36" t="s">
        <v>416</v>
      </c>
      <c r="C1865" s="36">
        <v>300</v>
      </c>
      <c r="D1865" s="93"/>
      <c r="E1865" s="93">
        <f>E1866</f>
        <v>90</v>
      </c>
      <c r="F1865" s="93">
        <f t="shared" ref="F1865:G1865" si="889">F1866</f>
        <v>90</v>
      </c>
      <c r="G1865" s="93">
        <f t="shared" si="889"/>
        <v>90</v>
      </c>
      <c r="H1865" s="93">
        <v>0</v>
      </c>
      <c r="I1865" s="93">
        <f t="shared" si="878"/>
        <v>100</v>
      </c>
    </row>
    <row r="1866" spans="1:9" ht="15.75">
      <c r="A1866" s="94" t="s">
        <v>70</v>
      </c>
      <c r="B1866" s="36" t="s">
        <v>416</v>
      </c>
      <c r="C1866" s="36">
        <v>360</v>
      </c>
      <c r="D1866" s="93"/>
      <c r="E1866" s="93">
        <f>КВСР!H2458</f>
        <v>90</v>
      </c>
      <c r="F1866" s="93">
        <f>КВСР!I2458</f>
        <v>90</v>
      </c>
      <c r="G1866" s="93">
        <f>КВСР!J2458</f>
        <v>90</v>
      </c>
      <c r="H1866" s="93">
        <v>0</v>
      </c>
      <c r="I1866" s="93">
        <f t="shared" si="878"/>
        <v>100</v>
      </c>
    </row>
    <row r="1867" spans="1:9" ht="15.75">
      <c r="A1867" s="92" t="s">
        <v>72</v>
      </c>
      <c r="B1867" s="36" t="s">
        <v>416</v>
      </c>
      <c r="C1867" s="36" t="s">
        <v>73</v>
      </c>
      <c r="D1867" s="93">
        <v>1753.3</v>
      </c>
      <c r="E1867" s="93">
        <f>E1868</f>
        <v>1753.27</v>
      </c>
      <c r="F1867" s="93">
        <f t="shared" ref="F1867:G1867" si="890">F1868</f>
        <v>1703.77</v>
      </c>
      <c r="G1867" s="93">
        <f t="shared" si="890"/>
        <v>1671.761</v>
      </c>
      <c r="H1867" s="93">
        <f t="shared" si="877"/>
        <v>95.349398277533794</v>
      </c>
      <c r="I1867" s="93">
        <f t="shared" si="878"/>
        <v>95.351029790049452</v>
      </c>
    </row>
    <row r="1868" spans="1:9" ht="15.75">
      <c r="A1868" s="92" t="s">
        <v>74</v>
      </c>
      <c r="B1868" s="36" t="s">
        <v>416</v>
      </c>
      <c r="C1868" s="36" t="s">
        <v>75</v>
      </c>
      <c r="D1868" s="93">
        <v>1753.3</v>
      </c>
      <c r="E1868" s="93">
        <f>КВСР!H2826+КВСР!H2460+КВСР!H2522</f>
        <v>1753.27</v>
      </c>
      <c r="F1868" s="93">
        <f>КВСР!I2826+КВСР!I2460+КВСР!I2522</f>
        <v>1703.77</v>
      </c>
      <c r="G1868" s="93">
        <f>КВСР!J2826+КВСР!J2460+КВСР!J2522</f>
        <v>1671.761</v>
      </c>
      <c r="H1868" s="93">
        <f t="shared" si="877"/>
        <v>95.349398277533794</v>
      </c>
      <c r="I1868" s="93">
        <f t="shared" si="878"/>
        <v>95.351029790049452</v>
      </c>
    </row>
    <row r="1869" spans="1:9" ht="15.75">
      <c r="A1869" s="92" t="s">
        <v>638</v>
      </c>
      <c r="B1869" s="36" t="s">
        <v>969</v>
      </c>
      <c r="C1869" s="36" t="s">
        <v>0</v>
      </c>
      <c r="D1869" s="93">
        <v>5759.3</v>
      </c>
      <c r="E1869" s="93">
        <f>E1870+E1872</f>
        <v>5759.2503699999997</v>
      </c>
      <c r="F1869" s="93">
        <f t="shared" ref="F1869:G1869" si="891">F1870+F1872</f>
        <v>5759.2443700000003</v>
      </c>
      <c r="G1869" s="93">
        <f t="shared" si="891"/>
        <v>5759.1603699999996</v>
      </c>
      <c r="H1869" s="93">
        <f t="shared" si="877"/>
        <v>99.997575573420377</v>
      </c>
      <c r="I1869" s="93">
        <f t="shared" si="878"/>
        <v>99.998437296623379</v>
      </c>
    </row>
    <row r="1870" spans="1:9" ht="31.5">
      <c r="A1870" s="92" t="s">
        <v>64</v>
      </c>
      <c r="B1870" s="36" t="s">
        <v>969</v>
      </c>
      <c r="C1870" s="36" t="s">
        <v>65</v>
      </c>
      <c r="D1870" s="93">
        <v>5734.3</v>
      </c>
      <c r="E1870" s="93">
        <f>E1871</f>
        <v>5734.2503699999997</v>
      </c>
      <c r="F1870" s="93">
        <f t="shared" ref="F1870:G1870" si="892">F1871</f>
        <v>5734.2443700000003</v>
      </c>
      <c r="G1870" s="93">
        <f t="shared" si="892"/>
        <v>5734.1603699999996</v>
      </c>
      <c r="H1870" s="93">
        <f t="shared" si="877"/>
        <v>99.997565003574977</v>
      </c>
      <c r="I1870" s="93">
        <f t="shared" si="878"/>
        <v>99.998430483599549</v>
      </c>
    </row>
    <row r="1871" spans="1:9" ht="31.5">
      <c r="A1871" s="92" t="s">
        <v>66</v>
      </c>
      <c r="B1871" s="36" t="s">
        <v>969</v>
      </c>
      <c r="C1871" s="36" t="s">
        <v>67</v>
      </c>
      <c r="D1871" s="93">
        <v>5734.3</v>
      </c>
      <c r="E1871" s="93">
        <f>КВСР!H2463</f>
        <v>5734.2503699999997</v>
      </c>
      <c r="F1871" s="93">
        <f>КВСР!I2463</f>
        <v>5734.2443700000003</v>
      </c>
      <c r="G1871" s="93">
        <f>КВСР!J2463</f>
        <v>5734.1603699999996</v>
      </c>
      <c r="H1871" s="93">
        <f t="shared" si="877"/>
        <v>99.997565003574977</v>
      </c>
      <c r="I1871" s="93">
        <f t="shared" si="878"/>
        <v>99.998430483599549</v>
      </c>
    </row>
    <row r="1872" spans="1:9" ht="15.75">
      <c r="A1872" s="92" t="s">
        <v>72</v>
      </c>
      <c r="B1872" s="36" t="s">
        <v>969</v>
      </c>
      <c r="C1872" s="36" t="s">
        <v>73</v>
      </c>
      <c r="D1872" s="93">
        <v>25</v>
      </c>
      <c r="E1872" s="93">
        <f>E1873</f>
        <v>25</v>
      </c>
      <c r="F1872" s="93">
        <f t="shared" ref="F1872:G1872" si="893">F1873</f>
        <v>25</v>
      </c>
      <c r="G1872" s="93">
        <f t="shared" si="893"/>
        <v>25</v>
      </c>
      <c r="H1872" s="93">
        <f t="shared" si="877"/>
        <v>100</v>
      </c>
      <c r="I1872" s="93">
        <f t="shared" si="878"/>
        <v>100</v>
      </c>
    </row>
    <row r="1873" spans="1:9" ht="15.75">
      <c r="A1873" s="92" t="s">
        <v>644</v>
      </c>
      <c r="B1873" s="36" t="s">
        <v>969</v>
      </c>
      <c r="C1873" s="36" t="s">
        <v>645</v>
      </c>
      <c r="D1873" s="93">
        <v>25</v>
      </c>
      <c r="E1873" s="93">
        <f>КВСР!H2465</f>
        <v>25</v>
      </c>
      <c r="F1873" s="93">
        <f>КВСР!I2465</f>
        <v>25</v>
      </c>
      <c r="G1873" s="93">
        <f>КВСР!J2465</f>
        <v>25</v>
      </c>
      <c r="H1873" s="93">
        <f t="shared" si="877"/>
        <v>100</v>
      </c>
      <c r="I1873" s="93">
        <f t="shared" si="878"/>
        <v>100</v>
      </c>
    </row>
    <row r="1874" spans="1:9" ht="31.5">
      <c r="A1874" s="92" t="s">
        <v>76</v>
      </c>
      <c r="B1874" s="36" t="s">
        <v>996</v>
      </c>
      <c r="C1874" s="36" t="s">
        <v>0</v>
      </c>
      <c r="D1874" s="93">
        <v>201229.1</v>
      </c>
      <c r="E1874" s="93">
        <f>E1875+E1877+E1879</f>
        <v>201022.63781999997</v>
      </c>
      <c r="F1874" s="93">
        <f t="shared" ref="F1874:G1874" si="894">F1875+F1877+F1879</f>
        <v>199734.24325999996</v>
      </c>
      <c r="G1874" s="93">
        <f t="shared" si="894"/>
        <v>199106.19032999995</v>
      </c>
      <c r="H1874" s="93">
        <f t="shared" si="877"/>
        <v>98.945028492399928</v>
      </c>
      <c r="I1874" s="93">
        <f t="shared" si="878"/>
        <v>99.046650909179661</v>
      </c>
    </row>
    <row r="1875" spans="1:9" ht="63">
      <c r="A1875" s="92" t="s">
        <v>60</v>
      </c>
      <c r="B1875" s="36" t="s">
        <v>996</v>
      </c>
      <c r="C1875" s="36" t="s">
        <v>61</v>
      </c>
      <c r="D1875" s="93">
        <v>111482.6</v>
      </c>
      <c r="E1875" s="93">
        <f>E1876</f>
        <v>111482.57905999999</v>
      </c>
      <c r="F1875" s="93">
        <f t="shared" ref="F1875:G1875" si="895">F1876</f>
        <v>111482.57905999999</v>
      </c>
      <c r="G1875" s="93">
        <f t="shared" si="895"/>
        <v>111458.66561999999</v>
      </c>
      <c r="H1875" s="93">
        <f t="shared" si="877"/>
        <v>99.978530837996232</v>
      </c>
      <c r="I1875" s="93">
        <f t="shared" si="878"/>
        <v>99.978549617167417</v>
      </c>
    </row>
    <row r="1876" spans="1:9" ht="15.75">
      <c r="A1876" s="92" t="s">
        <v>78</v>
      </c>
      <c r="B1876" s="36" t="s">
        <v>996</v>
      </c>
      <c r="C1876" s="36" t="s">
        <v>79</v>
      </c>
      <c r="D1876" s="93">
        <v>111482.6</v>
      </c>
      <c r="E1876" s="93">
        <f>КВСР!H2525</f>
        <v>111482.57905999999</v>
      </c>
      <c r="F1876" s="93">
        <f>КВСР!I2525</f>
        <v>111482.57905999999</v>
      </c>
      <c r="G1876" s="93">
        <f>КВСР!J2525</f>
        <v>111458.66561999999</v>
      </c>
      <c r="H1876" s="93">
        <f t="shared" si="877"/>
        <v>99.978530837996232</v>
      </c>
      <c r="I1876" s="93">
        <f t="shared" si="878"/>
        <v>99.978549617167417</v>
      </c>
    </row>
    <row r="1877" spans="1:9" ht="31.5">
      <c r="A1877" s="92" t="s">
        <v>64</v>
      </c>
      <c r="B1877" s="36" t="s">
        <v>996</v>
      </c>
      <c r="C1877" s="36" t="s">
        <v>65</v>
      </c>
      <c r="D1877" s="93">
        <v>84117.1</v>
      </c>
      <c r="E1877" s="93">
        <f>E1878</f>
        <v>83910.641759999999</v>
      </c>
      <c r="F1877" s="93">
        <f t="shared" ref="F1877:G1877" si="896">F1878</f>
        <v>82904.875199999995</v>
      </c>
      <c r="G1877" s="93">
        <f t="shared" si="896"/>
        <v>82302.997619999995</v>
      </c>
      <c r="H1877" s="93">
        <f t="shared" si="877"/>
        <v>97.843360767311268</v>
      </c>
      <c r="I1877" s="93">
        <f t="shared" si="878"/>
        <v>98.08409981585153</v>
      </c>
    </row>
    <row r="1878" spans="1:9" ht="31.5">
      <c r="A1878" s="92" t="s">
        <v>66</v>
      </c>
      <c r="B1878" s="36" t="s">
        <v>996</v>
      </c>
      <c r="C1878" s="36" t="s">
        <v>67</v>
      </c>
      <c r="D1878" s="93">
        <v>84117.1</v>
      </c>
      <c r="E1878" s="93">
        <f>КВСР!H2527</f>
        <v>83910.641759999999</v>
      </c>
      <c r="F1878" s="93">
        <f>КВСР!I2527</f>
        <v>82904.875199999995</v>
      </c>
      <c r="G1878" s="93">
        <f>КВСР!J2527</f>
        <v>82302.997619999995</v>
      </c>
      <c r="H1878" s="93">
        <f t="shared" si="877"/>
        <v>97.843360767311268</v>
      </c>
      <c r="I1878" s="93">
        <f t="shared" si="878"/>
        <v>98.08409981585153</v>
      </c>
    </row>
    <row r="1879" spans="1:9" ht="15.75">
      <c r="A1879" s="92" t="s">
        <v>72</v>
      </c>
      <c r="B1879" s="36" t="s">
        <v>996</v>
      </c>
      <c r="C1879" s="36" t="s">
        <v>73</v>
      </c>
      <c r="D1879" s="93">
        <v>5629.4</v>
      </c>
      <c r="E1879" s="93">
        <f>E1881+E1880</f>
        <v>5629.4170000000004</v>
      </c>
      <c r="F1879" s="93">
        <f t="shared" ref="F1879:G1879" si="897">F1881+F1880</f>
        <v>5346.7890000000007</v>
      </c>
      <c r="G1879" s="93">
        <f t="shared" si="897"/>
        <v>5344.5270900000005</v>
      </c>
      <c r="H1879" s="93">
        <f t="shared" si="877"/>
        <v>94.939551106689891</v>
      </c>
      <c r="I1879" s="93">
        <f t="shared" si="878"/>
        <v>94.939264403400927</v>
      </c>
    </row>
    <row r="1880" spans="1:9" ht="15.75">
      <c r="A1880" s="92" t="s">
        <v>86</v>
      </c>
      <c r="B1880" s="36" t="s">
        <v>996</v>
      </c>
      <c r="C1880" s="36">
        <v>830</v>
      </c>
      <c r="D1880" s="93"/>
      <c r="E1880" s="93">
        <f>КВСР!H2529</f>
        <v>42.372</v>
      </c>
      <c r="F1880" s="93">
        <f>КВСР!I2529</f>
        <v>42.372</v>
      </c>
      <c r="G1880" s="93">
        <f>КВСР!J2529</f>
        <v>42.372</v>
      </c>
      <c r="H1880" s="93">
        <v>0</v>
      </c>
      <c r="I1880" s="93">
        <f t="shared" si="878"/>
        <v>100</v>
      </c>
    </row>
    <row r="1881" spans="1:9" ht="15.75">
      <c r="A1881" s="92" t="s">
        <v>74</v>
      </c>
      <c r="B1881" s="36" t="s">
        <v>996</v>
      </c>
      <c r="C1881" s="36" t="s">
        <v>75</v>
      </c>
      <c r="D1881" s="93">
        <v>5629.4</v>
      </c>
      <c r="E1881" s="93">
        <f>КВСР!H2530</f>
        <v>5587.0450000000001</v>
      </c>
      <c r="F1881" s="93">
        <f>КВСР!I2530</f>
        <v>5304.4170000000004</v>
      </c>
      <c r="G1881" s="93">
        <f>КВСР!J2530</f>
        <v>5302.1550900000002</v>
      </c>
      <c r="H1881" s="93">
        <f t="shared" si="877"/>
        <v>94.186859878495056</v>
      </c>
      <c r="I1881" s="93">
        <f t="shared" si="878"/>
        <v>94.900883919853868</v>
      </c>
    </row>
    <row r="1882" spans="1:9" ht="15.75">
      <c r="A1882" s="92" t="s">
        <v>1091</v>
      </c>
      <c r="B1882" s="36" t="s">
        <v>1092</v>
      </c>
      <c r="C1882" s="36" t="s">
        <v>0</v>
      </c>
      <c r="D1882" s="93">
        <v>121151.6</v>
      </c>
      <c r="E1882" s="93">
        <f>E1883</f>
        <v>121151.63357000001</v>
      </c>
      <c r="F1882" s="93">
        <f t="shared" ref="F1882:G1883" si="898">F1883</f>
        <v>121151.63357000001</v>
      </c>
      <c r="G1882" s="93">
        <f t="shared" si="898"/>
        <v>121151.63357000001</v>
      </c>
      <c r="H1882" s="93">
        <f t="shared" si="877"/>
        <v>100.00002770908513</v>
      </c>
      <c r="I1882" s="93">
        <f t="shared" si="878"/>
        <v>100</v>
      </c>
    </row>
    <row r="1883" spans="1:9" ht="31.5">
      <c r="A1883" s="92" t="s">
        <v>64</v>
      </c>
      <c r="B1883" s="36" t="s">
        <v>1092</v>
      </c>
      <c r="C1883" s="36" t="s">
        <v>65</v>
      </c>
      <c r="D1883" s="93">
        <v>121151.6</v>
      </c>
      <c r="E1883" s="93">
        <f>E1884</f>
        <v>121151.63357000001</v>
      </c>
      <c r="F1883" s="93">
        <f t="shared" si="898"/>
        <v>121151.63357000001</v>
      </c>
      <c r="G1883" s="93">
        <f t="shared" si="898"/>
        <v>121151.63357000001</v>
      </c>
      <c r="H1883" s="93">
        <f t="shared" si="877"/>
        <v>100.00002770908513</v>
      </c>
      <c r="I1883" s="93">
        <f t="shared" si="878"/>
        <v>100</v>
      </c>
    </row>
    <row r="1884" spans="1:9" ht="31.5">
      <c r="A1884" s="92" t="s">
        <v>66</v>
      </c>
      <c r="B1884" s="36" t="s">
        <v>1092</v>
      </c>
      <c r="C1884" s="36" t="s">
        <v>67</v>
      </c>
      <c r="D1884" s="93">
        <v>121151.6</v>
      </c>
      <c r="E1884" s="93">
        <f>КВСР!H2829</f>
        <v>121151.63357000001</v>
      </c>
      <c r="F1884" s="93">
        <f>КВСР!I2829</f>
        <v>121151.63357000001</v>
      </c>
      <c r="G1884" s="93">
        <f>КВСР!J2829</f>
        <v>121151.63357000001</v>
      </c>
      <c r="H1884" s="93">
        <f t="shared" si="877"/>
        <v>100.00002770908513</v>
      </c>
      <c r="I1884" s="93">
        <f t="shared" si="878"/>
        <v>100</v>
      </c>
    </row>
    <row r="1885" spans="1:9" ht="15.75">
      <c r="A1885" s="85" t="s">
        <v>0</v>
      </c>
      <c r="B1885" s="87" t="s">
        <v>0</v>
      </c>
      <c r="C1885" s="88" t="s">
        <v>0</v>
      </c>
      <c r="D1885" s="86" t="s">
        <v>0</v>
      </c>
      <c r="E1885" s="86"/>
      <c r="F1885" s="86"/>
      <c r="G1885" s="86"/>
      <c r="H1885" s="86"/>
      <c r="I1885" s="86"/>
    </row>
    <row r="1886" spans="1:9" ht="47.25">
      <c r="A1886" s="85" t="s">
        <v>126</v>
      </c>
      <c r="B1886" s="88" t="s">
        <v>127</v>
      </c>
      <c r="C1886" s="88" t="s">
        <v>0</v>
      </c>
      <c r="D1886" s="86">
        <v>132902.1</v>
      </c>
      <c r="E1886" s="86">
        <f>E1887+E1890+E1893+E1896+E1899</f>
        <v>180890.46711</v>
      </c>
      <c r="F1886" s="86">
        <f t="shared" ref="F1886:G1886" si="899">F1887+F1890+F1893+F1896+F1899</f>
        <v>180272.84061000001</v>
      </c>
      <c r="G1886" s="86">
        <f t="shared" si="899"/>
        <v>180272.84061000001</v>
      </c>
      <c r="H1886" s="86">
        <f t="shared" si="877"/>
        <v>135.64333491344379</v>
      </c>
      <c r="I1886" s="86">
        <f t="shared" si="878"/>
        <v>99.658563267668271</v>
      </c>
    </row>
    <row r="1887" spans="1:9" ht="47.25">
      <c r="A1887" s="94" t="s">
        <v>1135</v>
      </c>
      <c r="B1887" s="95" t="s">
        <v>1134</v>
      </c>
      <c r="C1887" s="96"/>
      <c r="D1887" s="86"/>
      <c r="E1887" s="93">
        <f>E1888</f>
        <v>47988.4</v>
      </c>
      <c r="F1887" s="93">
        <f t="shared" ref="F1887:G1888" si="900">F1888</f>
        <v>47988.4</v>
      </c>
      <c r="G1887" s="93">
        <f t="shared" si="900"/>
        <v>47988.4</v>
      </c>
      <c r="H1887" s="93">
        <v>0</v>
      </c>
      <c r="I1887" s="93">
        <f t="shared" si="878"/>
        <v>100</v>
      </c>
    </row>
    <row r="1888" spans="1:9" ht="15.75">
      <c r="A1888" s="94" t="s">
        <v>26</v>
      </c>
      <c r="B1888" s="95" t="s">
        <v>1134</v>
      </c>
      <c r="C1888" s="96">
        <v>500</v>
      </c>
      <c r="D1888" s="86"/>
      <c r="E1888" s="93">
        <f>E1889</f>
        <v>47988.4</v>
      </c>
      <c r="F1888" s="93">
        <f t="shared" si="900"/>
        <v>47988.4</v>
      </c>
      <c r="G1888" s="93">
        <f t="shared" si="900"/>
        <v>47988.4</v>
      </c>
      <c r="H1888" s="93">
        <v>0</v>
      </c>
      <c r="I1888" s="93">
        <f t="shared" si="878"/>
        <v>100</v>
      </c>
    </row>
    <row r="1889" spans="1:9" ht="15.75">
      <c r="A1889" s="94" t="s">
        <v>56</v>
      </c>
      <c r="B1889" s="95" t="s">
        <v>1134</v>
      </c>
      <c r="C1889" s="96">
        <v>520</v>
      </c>
      <c r="D1889" s="86"/>
      <c r="E1889" s="93">
        <f>КВСР!H140+КВСР!H344+КВСР!H1479</f>
        <v>47988.4</v>
      </c>
      <c r="F1889" s="93">
        <f>КВСР!I140+КВСР!I344+КВСР!I1479</f>
        <v>47988.4</v>
      </c>
      <c r="G1889" s="93">
        <f>КВСР!J140+КВСР!J344+КВСР!J1479</f>
        <v>47988.4</v>
      </c>
      <c r="H1889" s="93">
        <v>0</v>
      </c>
      <c r="I1889" s="93">
        <f t="shared" si="878"/>
        <v>100</v>
      </c>
    </row>
    <row r="1890" spans="1:9" ht="47.25">
      <c r="A1890" s="92" t="s">
        <v>37</v>
      </c>
      <c r="B1890" s="36" t="s">
        <v>730</v>
      </c>
      <c r="C1890" s="36" t="s">
        <v>0</v>
      </c>
      <c r="D1890" s="93">
        <v>4500</v>
      </c>
      <c r="E1890" s="93">
        <f>E1891</f>
        <v>4500</v>
      </c>
      <c r="F1890" s="93">
        <f t="shared" ref="F1890:G1891" si="901">F1891</f>
        <v>3882.4</v>
      </c>
      <c r="G1890" s="93">
        <f t="shared" si="901"/>
        <v>3882.4</v>
      </c>
      <c r="H1890" s="93">
        <f t="shared" si="877"/>
        <v>86.275555555555556</v>
      </c>
      <c r="I1890" s="93">
        <f t="shared" si="878"/>
        <v>86.275555555555556</v>
      </c>
    </row>
    <row r="1891" spans="1:9" ht="31.5">
      <c r="A1891" s="92" t="s">
        <v>39</v>
      </c>
      <c r="B1891" s="36" t="s">
        <v>730</v>
      </c>
      <c r="C1891" s="36" t="s">
        <v>40</v>
      </c>
      <c r="D1891" s="93">
        <v>4500</v>
      </c>
      <c r="E1891" s="93">
        <f>E1892</f>
        <v>4500</v>
      </c>
      <c r="F1891" s="93">
        <f t="shared" si="901"/>
        <v>3882.4</v>
      </c>
      <c r="G1891" s="93">
        <f t="shared" si="901"/>
        <v>3882.4</v>
      </c>
      <c r="H1891" s="93">
        <f t="shared" si="877"/>
        <v>86.275555555555556</v>
      </c>
      <c r="I1891" s="93">
        <f t="shared" si="878"/>
        <v>86.275555555555556</v>
      </c>
    </row>
    <row r="1892" spans="1:9" ht="15.75">
      <c r="A1892" s="92" t="s">
        <v>41</v>
      </c>
      <c r="B1892" s="36" t="s">
        <v>730</v>
      </c>
      <c r="C1892" s="36" t="s">
        <v>42</v>
      </c>
      <c r="D1892" s="93">
        <v>4500</v>
      </c>
      <c r="E1892" s="93">
        <f>КВСР!H1711</f>
        <v>4500</v>
      </c>
      <c r="F1892" s="93">
        <f>КВСР!I1711</f>
        <v>3882.4</v>
      </c>
      <c r="G1892" s="93">
        <f>КВСР!J1711</f>
        <v>3882.4</v>
      </c>
      <c r="H1892" s="93">
        <f t="shared" si="877"/>
        <v>86.275555555555556</v>
      </c>
      <c r="I1892" s="93">
        <f t="shared" si="878"/>
        <v>86.275555555555556</v>
      </c>
    </row>
    <row r="1893" spans="1:9" ht="31.5">
      <c r="A1893" s="92" t="s">
        <v>107</v>
      </c>
      <c r="B1893" s="36" t="s">
        <v>128</v>
      </c>
      <c r="C1893" s="36" t="s">
        <v>0</v>
      </c>
      <c r="D1893" s="93">
        <v>10048.4</v>
      </c>
      <c r="E1893" s="93">
        <f>E1894</f>
        <v>10048.3552</v>
      </c>
      <c r="F1893" s="93">
        <f t="shared" ref="F1893:G1894" si="902">F1894</f>
        <v>10048.3552</v>
      </c>
      <c r="G1893" s="93">
        <f t="shared" si="902"/>
        <v>10048.3552</v>
      </c>
      <c r="H1893" s="93">
        <f t="shared" si="877"/>
        <v>99.999554157875878</v>
      </c>
      <c r="I1893" s="93">
        <f t="shared" si="878"/>
        <v>100</v>
      </c>
    </row>
    <row r="1894" spans="1:9" ht="15.75">
      <c r="A1894" s="92" t="s">
        <v>26</v>
      </c>
      <c r="B1894" s="36" t="s">
        <v>128</v>
      </c>
      <c r="C1894" s="36" t="s">
        <v>27</v>
      </c>
      <c r="D1894" s="93">
        <v>10048.4</v>
      </c>
      <c r="E1894" s="93">
        <f>E1895</f>
        <v>10048.3552</v>
      </c>
      <c r="F1894" s="93">
        <f t="shared" si="902"/>
        <v>10048.3552</v>
      </c>
      <c r="G1894" s="93">
        <f t="shared" si="902"/>
        <v>10048.3552</v>
      </c>
      <c r="H1894" s="93">
        <f t="shared" si="877"/>
        <v>99.999554157875878</v>
      </c>
      <c r="I1894" s="93">
        <f t="shared" si="878"/>
        <v>100</v>
      </c>
    </row>
    <row r="1895" spans="1:9" ht="15.75">
      <c r="A1895" s="92" t="s">
        <v>56</v>
      </c>
      <c r="B1895" s="36" t="s">
        <v>128</v>
      </c>
      <c r="C1895" s="36" t="s">
        <v>57</v>
      </c>
      <c r="D1895" s="93">
        <v>10048.4</v>
      </c>
      <c r="E1895" s="93">
        <f>КВСР!H143</f>
        <v>10048.3552</v>
      </c>
      <c r="F1895" s="93">
        <f>КВСР!I143</f>
        <v>10048.3552</v>
      </c>
      <c r="G1895" s="93">
        <f>КВСР!J143</f>
        <v>10048.3552</v>
      </c>
      <c r="H1895" s="93">
        <f t="shared" si="877"/>
        <v>99.999554157875878</v>
      </c>
      <c r="I1895" s="93">
        <f t="shared" si="878"/>
        <v>100</v>
      </c>
    </row>
    <row r="1896" spans="1:9" ht="47.25">
      <c r="A1896" s="92" t="s">
        <v>129</v>
      </c>
      <c r="B1896" s="36" t="s">
        <v>130</v>
      </c>
      <c r="C1896" s="36" t="s">
        <v>0</v>
      </c>
      <c r="D1896" s="93">
        <v>112353.7</v>
      </c>
      <c r="E1896" s="93">
        <f>E1897</f>
        <v>112353.71191</v>
      </c>
      <c r="F1896" s="93">
        <f t="shared" ref="F1896:G1897" si="903">F1897</f>
        <v>112353.68541000001</v>
      </c>
      <c r="G1896" s="93">
        <f t="shared" si="903"/>
        <v>112353.68541000001</v>
      </c>
      <c r="H1896" s="93">
        <f t="shared" si="877"/>
        <v>99.999987014223834</v>
      </c>
      <c r="I1896" s="93">
        <f t="shared" si="878"/>
        <v>99.999976413774377</v>
      </c>
    </row>
    <row r="1897" spans="1:9" ht="15.75">
      <c r="A1897" s="92" t="s">
        <v>26</v>
      </c>
      <c r="B1897" s="36" t="s">
        <v>130</v>
      </c>
      <c r="C1897" s="36" t="s">
        <v>27</v>
      </c>
      <c r="D1897" s="93">
        <v>112353.7</v>
      </c>
      <c r="E1897" s="93">
        <f>E1898</f>
        <v>112353.71191</v>
      </c>
      <c r="F1897" s="93">
        <f t="shared" si="903"/>
        <v>112353.68541000001</v>
      </c>
      <c r="G1897" s="93">
        <f t="shared" si="903"/>
        <v>112353.68541000001</v>
      </c>
      <c r="H1897" s="93">
        <f t="shared" si="877"/>
        <v>99.999987014223834</v>
      </c>
      <c r="I1897" s="93">
        <f t="shared" si="878"/>
        <v>99.999976413774377</v>
      </c>
    </row>
    <row r="1898" spans="1:9" ht="15.75">
      <c r="A1898" s="92" t="s">
        <v>56</v>
      </c>
      <c r="B1898" s="36" t="s">
        <v>130</v>
      </c>
      <c r="C1898" s="36" t="s">
        <v>57</v>
      </c>
      <c r="D1898" s="93">
        <v>112353.7</v>
      </c>
      <c r="E1898" s="93">
        <f>КВСР!H146+КВСР!H1482</f>
        <v>112353.71191</v>
      </c>
      <c r="F1898" s="93">
        <f>КВСР!I146+КВСР!I1482</f>
        <v>112353.68541000001</v>
      </c>
      <c r="G1898" s="93">
        <f>КВСР!J146+КВСР!J1482</f>
        <v>112353.68541000001</v>
      </c>
      <c r="H1898" s="93">
        <f t="shared" si="877"/>
        <v>99.999987014223834</v>
      </c>
      <c r="I1898" s="93">
        <f t="shared" si="878"/>
        <v>99.999976413774377</v>
      </c>
    </row>
    <row r="1899" spans="1:9" ht="63">
      <c r="A1899" s="92" t="s">
        <v>185</v>
      </c>
      <c r="B1899" s="36" t="s">
        <v>186</v>
      </c>
      <c r="C1899" s="36" t="s">
        <v>0</v>
      </c>
      <c r="D1899" s="93">
        <v>6000</v>
      </c>
      <c r="E1899" s="93">
        <f>E1900</f>
        <v>6000</v>
      </c>
      <c r="F1899" s="93">
        <f t="shared" ref="F1899:G1900" si="904">F1900</f>
        <v>6000</v>
      </c>
      <c r="G1899" s="93">
        <f t="shared" si="904"/>
        <v>6000</v>
      </c>
      <c r="H1899" s="93">
        <f t="shared" si="877"/>
        <v>100</v>
      </c>
      <c r="I1899" s="93">
        <f t="shared" si="878"/>
        <v>100</v>
      </c>
    </row>
    <row r="1900" spans="1:9" ht="15.75">
      <c r="A1900" s="92" t="s">
        <v>26</v>
      </c>
      <c r="B1900" s="36" t="s">
        <v>186</v>
      </c>
      <c r="C1900" s="36" t="s">
        <v>27</v>
      </c>
      <c r="D1900" s="93">
        <v>6000</v>
      </c>
      <c r="E1900" s="93">
        <f>E1901</f>
        <v>6000</v>
      </c>
      <c r="F1900" s="93">
        <f t="shared" si="904"/>
        <v>6000</v>
      </c>
      <c r="G1900" s="93">
        <f t="shared" si="904"/>
        <v>6000</v>
      </c>
      <c r="H1900" s="93">
        <f t="shared" si="877"/>
        <v>100</v>
      </c>
      <c r="I1900" s="93">
        <f t="shared" si="878"/>
        <v>100</v>
      </c>
    </row>
    <row r="1901" spans="1:9" ht="15.75">
      <c r="A1901" s="92" t="s">
        <v>56</v>
      </c>
      <c r="B1901" s="36" t="s">
        <v>186</v>
      </c>
      <c r="C1901" s="36" t="s">
        <v>57</v>
      </c>
      <c r="D1901" s="93">
        <v>6000</v>
      </c>
      <c r="E1901" s="93">
        <f>КВСР!H237</f>
        <v>6000</v>
      </c>
      <c r="F1901" s="93">
        <f>КВСР!I237</f>
        <v>6000</v>
      </c>
      <c r="G1901" s="93">
        <f>КВСР!J237</f>
        <v>6000</v>
      </c>
      <c r="H1901" s="93">
        <f t="shared" si="877"/>
        <v>100</v>
      </c>
      <c r="I1901" s="93">
        <f t="shared" si="878"/>
        <v>100</v>
      </c>
    </row>
    <row r="1902" spans="1:9" ht="15.75">
      <c r="A1902" s="103" t="s">
        <v>0</v>
      </c>
      <c r="B1902" s="14" t="s">
        <v>0</v>
      </c>
      <c r="C1902" s="14" t="s">
        <v>0</v>
      </c>
      <c r="D1902" s="104" t="s">
        <v>0</v>
      </c>
      <c r="E1902" s="104"/>
      <c r="F1902" s="104"/>
      <c r="G1902" s="104"/>
      <c r="H1902" s="104"/>
      <c r="I1902" s="104"/>
    </row>
    <row r="1903" spans="1:9" ht="21" customHeight="1">
      <c r="A1903" s="85" t="s">
        <v>1123</v>
      </c>
      <c r="B1903" s="36" t="s">
        <v>0</v>
      </c>
      <c r="C1903" s="36" t="s">
        <v>0</v>
      </c>
      <c r="D1903" s="86">
        <v>4434687.3</v>
      </c>
      <c r="E1903" s="86">
        <f>E1905</f>
        <v>4558341.5530400006</v>
      </c>
      <c r="F1903" s="86">
        <f t="shared" ref="F1903:G1903" si="905">F1905</f>
        <v>2614643.0623899996</v>
      </c>
      <c r="G1903" s="86">
        <f t="shared" si="905"/>
        <v>2585701.2273799996</v>
      </c>
      <c r="H1903" s="86">
        <f t="shared" si="877"/>
        <v>58.306280746784559</v>
      </c>
      <c r="I1903" s="86">
        <f t="shared" si="878"/>
        <v>56.724604711895076</v>
      </c>
    </row>
    <row r="1904" spans="1:9" ht="15.75">
      <c r="A1904" s="85" t="s">
        <v>0</v>
      </c>
      <c r="B1904" s="87" t="s">
        <v>0</v>
      </c>
      <c r="C1904" s="88" t="s">
        <v>0</v>
      </c>
      <c r="D1904" s="86" t="s">
        <v>0</v>
      </c>
      <c r="E1904" s="86"/>
      <c r="F1904" s="86"/>
      <c r="G1904" s="86"/>
      <c r="H1904" s="86"/>
      <c r="I1904" s="86"/>
    </row>
    <row r="1905" spans="1:9" ht="78.75">
      <c r="A1905" s="85" t="s">
        <v>98</v>
      </c>
      <c r="B1905" s="88" t="s">
        <v>99</v>
      </c>
      <c r="C1905" s="88" t="s">
        <v>0</v>
      </c>
      <c r="D1905" s="86">
        <v>4434687.3</v>
      </c>
      <c r="E1905" s="86">
        <f>E1906+E1913</f>
        <v>4558341.5530400006</v>
      </c>
      <c r="F1905" s="86">
        <f t="shared" ref="F1905:G1905" si="906">F1906+F1913</f>
        <v>2614643.0623899996</v>
      </c>
      <c r="G1905" s="86">
        <f t="shared" si="906"/>
        <v>2585701.2273799996</v>
      </c>
      <c r="H1905" s="86">
        <f t="shared" si="877"/>
        <v>58.306280746784559</v>
      </c>
      <c r="I1905" s="86">
        <f t="shared" si="878"/>
        <v>56.724604711895076</v>
      </c>
    </row>
    <row r="1906" spans="1:9" ht="31.5">
      <c r="A1906" s="85" t="s">
        <v>204</v>
      </c>
      <c r="B1906" s="88" t="s">
        <v>205</v>
      </c>
      <c r="C1906" s="88" t="s">
        <v>0</v>
      </c>
      <c r="D1906" s="86">
        <v>10355.799999999999</v>
      </c>
      <c r="E1906" s="86">
        <f>E1907</f>
        <v>10355.79782</v>
      </c>
      <c r="F1906" s="86">
        <f t="shared" ref="F1906:G1906" si="907">F1907</f>
        <v>10355.79782</v>
      </c>
      <c r="G1906" s="86">
        <f t="shared" si="907"/>
        <v>10355.79782</v>
      </c>
      <c r="H1906" s="86">
        <f t="shared" si="877"/>
        <v>99.999978948994766</v>
      </c>
      <c r="I1906" s="86">
        <f t="shared" si="878"/>
        <v>100</v>
      </c>
    </row>
    <row r="1907" spans="1:9" ht="31.5">
      <c r="A1907" s="92" t="s">
        <v>204</v>
      </c>
      <c r="B1907" s="36" t="s">
        <v>206</v>
      </c>
      <c r="C1907" s="36" t="s">
        <v>0</v>
      </c>
      <c r="D1907" s="93">
        <v>10355.799999999999</v>
      </c>
      <c r="E1907" s="93">
        <f>E1908+E1910</f>
        <v>10355.79782</v>
      </c>
      <c r="F1907" s="93">
        <f t="shared" ref="F1907:G1907" si="908">F1908+F1910</f>
        <v>10355.79782</v>
      </c>
      <c r="G1907" s="93">
        <f t="shared" si="908"/>
        <v>10355.79782</v>
      </c>
      <c r="H1907" s="93">
        <f t="shared" si="877"/>
        <v>99.999978948994766</v>
      </c>
      <c r="I1907" s="93">
        <f t="shared" si="878"/>
        <v>100</v>
      </c>
    </row>
    <row r="1908" spans="1:9" ht="15.75">
      <c r="A1908" s="92" t="s">
        <v>26</v>
      </c>
      <c r="B1908" s="36" t="s">
        <v>206</v>
      </c>
      <c r="C1908" s="36" t="s">
        <v>27</v>
      </c>
      <c r="D1908" s="93">
        <v>1742.8</v>
      </c>
      <c r="E1908" s="93">
        <f>E1909</f>
        <v>1742.8091300000001</v>
      </c>
      <c r="F1908" s="93">
        <f t="shared" ref="F1908:G1908" si="909">F1909</f>
        <v>1742.8091300000001</v>
      </c>
      <c r="G1908" s="93">
        <f t="shared" si="909"/>
        <v>1742.8091300000001</v>
      </c>
      <c r="H1908" s="93">
        <f t="shared" ref="H1908:H1971" si="910">G1908/D1908*100</f>
        <v>100.00052386963507</v>
      </c>
      <c r="I1908" s="93">
        <f t="shared" ref="I1908:I1971" si="911">G1908/E1908*100</f>
        <v>100</v>
      </c>
    </row>
    <row r="1909" spans="1:9" ht="15.75">
      <c r="A1909" s="92" t="s">
        <v>56</v>
      </c>
      <c r="B1909" s="36" t="s">
        <v>206</v>
      </c>
      <c r="C1909" s="36" t="s">
        <v>57</v>
      </c>
      <c r="D1909" s="93">
        <v>1742.8</v>
      </c>
      <c r="E1909" s="93">
        <f>КВСР!H283</f>
        <v>1742.8091300000001</v>
      </c>
      <c r="F1909" s="93">
        <f>КВСР!I283</f>
        <v>1742.8091300000001</v>
      </c>
      <c r="G1909" s="93">
        <f>КВСР!J283</f>
        <v>1742.8091300000001</v>
      </c>
      <c r="H1909" s="93">
        <f t="shared" si="910"/>
        <v>100.00052386963507</v>
      </c>
      <c r="I1909" s="93">
        <f t="shared" si="911"/>
        <v>100</v>
      </c>
    </row>
    <row r="1910" spans="1:9" ht="31.5">
      <c r="A1910" s="92" t="s">
        <v>82</v>
      </c>
      <c r="B1910" s="36" t="s">
        <v>206</v>
      </c>
      <c r="C1910" s="36" t="s">
        <v>83</v>
      </c>
      <c r="D1910" s="93">
        <v>8613</v>
      </c>
      <c r="E1910" s="93">
        <f>E1911</f>
        <v>8612.9886900000001</v>
      </c>
      <c r="F1910" s="93">
        <f t="shared" ref="F1910:G1910" si="912">F1911</f>
        <v>8612.9886900000001</v>
      </c>
      <c r="G1910" s="93">
        <f t="shared" si="912"/>
        <v>8612.9886900000001</v>
      </c>
      <c r="H1910" s="93">
        <f t="shared" si="910"/>
        <v>99.99986868686868</v>
      </c>
      <c r="I1910" s="93">
        <f t="shared" si="911"/>
        <v>100</v>
      </c>
    </row>
    <row r="1911" spans="1:9" ht="31.5">
      <c r="A1911" s="92" t="s">
        <v>196</v>
      </c>
      <c r="B1911" s="36" t="s">
        <v>206</v>
      </c>
      <c r="C1911" s="36" t="s">
        <v>197</v>
      </c>
      <c r="D1911" s="93">
        <v>8613</v>
      </c>
      <c r="E1911" s="93">
        <f>КВСР!H285</f>
        <v>8612.9886900000001</v>
      </c>
      <c r="F1911" s="93">
        <f>КВСР!I285</f>
        <v>8612.9886900000001</v>
      </c>
      <c r="G1911" s="93">
        <f>КВСР!J285</f>
        <v>8612.9886900000001</v>
      </c>
      <c r="H1911" s="93">
        <f t="shared" si="910"/>
        <v>99.99986868686868</v>
      </c>
      <c r="I1911" s="93">
        <f t="shared" si="911"/>
        <v>100</v>
      </c>
    </row>
    <row r="1912" spans="1:9" ht="15.75">
      <c r="A1912" s="85" t="s">
        <v>0</v>
      </c>
      <c r="B1912" s="87" t="s">
        <v>0</v>
      </c>
      <c r="C1912" s="88" t="s">
        <v>0</v>
      </c>
      <c r="D1912" s="86" t="s">
        <v>0</v>
      </c>
      <c r="E1912" s="86"/>
      <c r="F1912" s="86"/>
      <c r="G1912" s="86"/>
      <c r="H1912" s="86"/>
      <c r="I1912" s="86"/>
    </row>
    <row r="1913" spans="1:9" ht="63">
      <c r="A1913" s="85" t="s">
        <v>100</v>
      </c>
      <c r="B1913" s="88" t="s">
        <v>101</v>
      </c>
      <c r="C1913" s="88" t="s">
        <v>0</v>
      </c>
      <c r="D1913" s="86">
        <v>4424331.5</v>
      </c>
      <c r="E1913" s="86">
        <f>E1914+E1919+E1922+E1925+E1930+E1933</f>
        <v>4547985.7552200006</v>
      </c>
      <c r="F1913" s="86">
        <f t="shared" ref="F1913:G1913" si="913">F1914+F1919+F1922+F1925+F1930+F1933</f>
        <v>2604287.2645699997</v>
      </c>
      <c r="G1913" s="86">
        <f t="shared" si="913"/>
        <v>2575345.4295599996</v>
      </c>
      <c r="H1913" s="86">
        <f t="shared" si="910"/>
        <v>58.208690500700492</v>
      </c>
      <c r="I1913" s="86">
        <f t="shared" si="911"/>
        <v>56.6260663108744</v>
      </c>
    </row>
    <row r="1914" spans="1:9" ht="69.75" customHeight="1">
      <c r="A1914" s="92" t="s">
        <v>102</v>
      </c>
      <c r="B1914" s="36" t="s">
        <v>103</v>
      </c>
      <c r="C1914" s="36" t="s">
        <v>0</v>
      </c>
      <c r="D1914" s="93">
        <v>2244907.7999999998</v>
      </c>
      <c r="E1914" s="93">
        <f>E1915+E1917</f>
        <v>2374583.66071</v>
      </c>
      <c r="F1914" s="93">
        <f t="shared" ref="F1914:G1914" si="914">F1915+F1917</f>
        <v>776309.53732</v>
      </c>
      <c r="G1914" s="93">
        <f t="shared" si="914"/>
        <v>776309.53732</v>
      </c>
      <c r="H1914" s="93">
        <f t="shared" si="910"/>
        <v>34.580909617758024</v>
      </c>
      <c r="I1914" s="93">
        <f t="shared" si="911"/>
        <v>32.692448371681444</v>
      </c>
    </row>
    <row r="1915" spans="1:9" ht="31.5">
      <c r="A1915" s="92" t="s">
        <v>39</v>
      </c>
      <c r="B1915" s="36" t="s">
        <v>103</v>
      </c>
      <c r="C1915" s="36" t="s">
        <v>40</v>
      </c>
      <c r="D1915" s="93">
        <v>902168.5</v>
      </c>
      <c r="E1915" s="93">
        <f>E1916</f>
        <v>1619445.0038399999</v>
      </c>
      <c r="F1915" s="93">
        <f t="shared" ref="F1915:G1915" si="915">F1916</f>
        <v>628241.46952000004</v>
      </c>
      <c r="G1915" s="93">
        <f t="shared" si="915"/>
        <v>628241.46952000004</v>
      </c>
      <c r="H1915" s="93">
        <f t="shared" si="910"/>
        <v>69.636821671339661</v>
      </c>
      <c r="I1915" s="93">
        <f t="shared" si="911"/>
        <v>38.793627942308923</v>
      </c>
    </row>
    <row r="1916" spans="1:9" ht="15.75">
      <c r="A1916" s="92" t="s">
        <v>41</v>
      </c>
      <c r="B1916" s="36" t="s">
        <v>103</v>
      </c>
      <c r="C1916" s="36" t="s">
        <v>42</v>
      </c>
      <c r="D1916" s="93">
        <v>902168.5</v>
      </c>
      <c r="E1916" s="93">
        <f>КВСР!H91</f>
        <v>1619445.0038399999</v>
      </c>
      <c r="F1916" s="93">
        <f>КВСР!I91</f>
        <v>628241.46952000004</v>
      </c>
      <c r="G1916" s="93">
        <f>КВСР!J91</f>
        <v>628241.46952000004</v>
      </c>
      <c r="H1916" s="93">
        <f t="shared" si="910"/>
        <v>69.636821671339661</v>
      </c>
      <c r="I1916" s="93">
        <f t="shared" si="911"/>
        <v>38.793627942308923</v>
      </c>
    </row>
    <row r="1917" spans="1:9" ht="15.75">
      <c r="A1917" s="92" t="s">
        <v>26</v>
      </c>
      <c r="B1917" s="36" t="s">
        <v>103</v>
      </c>
      <c r="C1917" s="36" t="s">
        <v>27</v>
      </c>
      <c r="D1917" s="93">
        <v>1342739.3</v>
      </c>
      <c r="E1917" s="93">
        <f>E1918</f>
        <v>755138.65686999995</v>
      </c>
      <c r="F1917" s="93">
        <f t="shared" ref="F1917:G1917" si="916">F1918</f>
        <v>148068.06779999999</v>
      </c>
      <c r="G1917" s="93">
        <f t="shared" si="916"/>
        <v>148068.06779999999</v>
      </c>
      <c r="H1917" s="93">
        <f t="shared" si="910"/>
        <v>11.027313179855538</v>
      </c>
      <c r="I1917" s="93">
        <f t="shared" si="911"/>
        <v>19.608063559311397</v>
      </c>
    </row>
    <row r="1918" spans="1:9" ht="15.75">
      <c r="A1918" s="92" t="s">
        <v>56</v>
      </c>
      <c r="B1918" s="36" t="s">
        <v>103</v>
      </c>
      <c r="C1918" s="36" t="s">
        <v>57</v>
      </c>
      <c r="D1918" s="93">
        <v>1342739.3</v>
      </c>
      <c r="E1918" s="93">
        <f>КВСР!H289</f>
        <v>755138.65686999995</v>
      </c>
      <c r="F1918" s="93">
        <f>КВСР!I289</f>
        <v>148068.06779999999</v>
      </c>
      <c r="G1918" s="93">
        <f>КВСР!J289</f>
        <v>148068.06779999999</v>
      </c>
      <c r="H1918" s="93">
        <f t="shared" si="910"/>
        <v>11.027313179855538</v>
      </c>
      <c r="I1918" s="93">
        <f t="shared" si="911"/>
        <v>19.608063559311397</v>
      </c>
    </row>
    <row r="1919" spans="1:9" ht="31.5">
      <c r="A1919" s="92" t="s">
        <v>207</v>
      </c>
      <c r="B1919" s="36" t="s">
        <v>208</v>
      </c>
      <c r="C1919" s="36" t="s">
        <v>0</v>
      </c>
      <c r="D1919" s="93">
        <v>686659.8</v>
      </c>
      <c r="E1919" s="93">
        <f>E1920</f>
        <v>751659.78500000003</v>
      </c>
      <c r="F1919" s="93">
        <f t="shared" ref="F1919:G1920" si="917">F1920</f>
        <v>536080.90498999995</v>
      </c>
      <c r="G1919" s="93">
        <f t="shared" si="917"/>
        <v>524313.15512000001</v>
      </c>
      <c r="H1919" s="93">
        <f t="shared" si="910"/>
        <v>76.357048296696547</v>
      </c>
      <c r="I1919" s="93">
        <f t="shared" si="911"/>
        <v>69.754051711041058</v>
      </c>
    </row>
    <row r="1920" spans="1:9" ht="15.75">
      <c r="A1920" s="92" t="s">
        <v>26</v>
      </c>
      <c r="B1920" s="36" t="s">
        <v>208</v>
      </c>
      <c r="C1920" s="36" t="s">
        <v>27</v>
      </c>
      <c r="D1920" s="93">
        <v>686659.8</v>
      </c>
      <c r="E1920" s="93">
        <f>E1921</f>
        <v>751659.78500000003</v>
      </c>
      <c r="F1920" s="93">
        <f t="shared" si="917"/>
        <v>536080.90498999995</v>
      </c>
      <c r="G1920" s="93">
        <f t="shared" si="917"/>
        <v>524313.15512000001</v>
      </c>
      <c r="H1920" s="93">
        <f t="shared" si="910"/>
        <v>76.357048296696547</v>
      </c>
      <c r="I1920" s="93">
        <f t="shared" si="911"/>
        <v>69.754051711041058</v>
      </c>
    </row>
    <row r="1921" spans="1:9" ht="15.75">
      <c r="A1921" s="92" t="s">
        <v>56</v>
      </c>
      <c r="B1921" s="36" t="s">
        <v>208</v>
      </c>
      <c r="C1921" s="36" t="s">
        <v>57</v>
      </c>
      <c r="D1921" s="93">
        <v>686659.8</v>
      </c>
      <c r="E1921" s="93">
        <f>КВСР!H292</f>
        <v>751659.78500000003</v>
      </c>
      <c r="F1921" s="93">
        <f>КВСР!I292</f>
        <v>536080.90498999995</v>
      </c>
      <c r="G1921" s="93">
        <f>КВСР!J292</f>
        <v>524313.15512000001</v>
      </c>
      <c r="H1921" s="93">
        <f t="shared" si="910"/>
        <v>76.357048296696547</v>
      </c>
      <c r="I1921" s="93">
        <f t="shared" si="911"/>
        <v>69.754051711041058</v>
      </c>
    </row>
    <row r="1922" spans="1:9" ht="47.25">
      <c r="A1922" s="92" t="s">
        <v>209</v>
      </c>
      <c r="B1922" s="36" t="s">
        <v>210</v>
      </c>
      <c r="C1922" s="36" t="s">
        <v>0</v>
      </c>
      <c r="D1922" s="93">
        <v>263799.5</v>
      </c>
      <c r="E1922" s="93">
        <f>E1923</f>
        <v>192777.94553</v>
      </c>
      <c r="F1922" s="93">
        <f t="shared" ref="F1922:G1923" si="918">F1923</f>
        <v>83616.890480000002</v>
      </c>
      <c r="G1922" s="93">
        <f t="shared" si="918"/>
        <v>83616.890480000002</v>
      </c>
      <c r="H1922" s="93">
        <f t="shared" si="910"/>
        <v>31.6971375912388</v>
      </c>
      <c r="I1922" s="93">
        <f t="shared" si="911"/>
        <v>43.374718124583183</v>
      </c>
    </row>
    <row r="1923" spans="1:9" ht="15.75">
      <c r="A1923" s="92" t="s">
        <v>26</v>
      </c>
      <c r="B1923" s="36" t="s">
        <v>210</v>
      </c>
      <c r="C1923" s="36" t="s">
        <v>27</v>
      </c>
      <c r="D1923" s="93">
        <v>263799.5</v>
      </c>
      <c r="E1923" s="93">
        <f>E1924</f>
        <v>192777.94553</v>
      </c>
      <c r="F1923" s="93">
        <f t="shared" si="918"/>
        <v>83616.890480000002</v>
      </c>
      <c r="G1923" s="93">
        <f t="shared" si="918"/>
        <v>83616.890480000002</v>
      </c>
      <c r="H1923" s="93">
        <f t="shared" si="910"/>
        <v>31.6971375912388</v>
      </c>
      <c r="I1923" s="93">
        <f t="shared" si="911"/>
        <v>43.374718124583183</v>
      </c>
    </row>
    <row r="1924" spans="1:9" ht="15.75">
      <c r="A1924" s="92" t="s">
        <v>56</v>
      </c>
      <c r="B1924" s="36" t="s">
        <v>210</v>
      </c>
      <c r="C1924" s="36" t="s">
        <v>57</v>
      </c>
      <c r="D1924" s="93">
        <v>263799.5</v>
      </c>
      <c r="E1924" s="93">
        <f>КВСР!H295</f>
        <v>192777.94553</v>
      </c>
      <c r="F1924" s="93">
        <f>КВСР!I295</f>
        <v>83616.890480000002</v>
      </c>
      <c r="G1924" s="93">
        <f>КВСР!J295</f>
        <v>83616.890480000002</v>
      </c>
      <c r="H1924" s="93">
        <f t="shared" si="910"/>
        <v>31.6971375912388</v>
      </c>
      <c r="I1924" s="93">
        <f t="shared" si="911"/>
        <v>43.374718124583183</v>
      </c>
    </row>
    <row r="1925" spans="1:9" ht="72" customHeight="1">
      <c r="A1925" s="92" t="s">
        <v>102</v>
      </c>
      <c r="B1925" s="36" t="s">
        <v>104</v>
      </c>
      <c r="C1925" s="36" t="s">
        <v>0</v>
      </c>
      <c r="D1925" s="93">
        <v>690021.3</v>
      </c>
      <c r="E1925" s="93">
        <f>E1926+E1928</f>
        <v>628835.50560000003</v>
      </c>
      <c r="F1925" s="93">
        <f t="shared" ref="F1925:G1925" si="919">F1926+F1928</f>
        <v>619275.94054999994</v>
      </c>
      <c r="G1925" s="93">
        <f t="shared" si="919"/>
        <v>611669.65255</v>
      </c>
      <c r="H1925" s="93">
        <f t="shared" si="910"/>
        <v>88.645039298062244</v>
      </c>
      <c r="I1925" s="93">
        <f t="shared" si="911"/>
        <v>97.270215676892903</v>
      </c>
    </row>
    <row r="1926" spans="1:9" ht="31.5">
      <c r="A1926" s="92" t="s">
        <v>39</v>
      </c>
      <c r="B1926" s="36" t="s">
        <v>104</v>
      </c>
      <c r="C1926" s="36" t="s">
        <v>40</v>
      </c>
      <c r="D1926" s="93">
        <v>441638.5</v>
      </c>
      <c r="E1926" s="93">
        <f>E1927</f>
        <v>441638.46398</v>
      </c>
      <c r="F1926" s="93">
        <f t="shared" ref="F1926:G1926" si="920">F1927</f>
        <v>441638.46398</v>
      </c>
      <c r="G1926" s="93">
        <f t="shared" si="920"/>
        <v>441638.46398</v>
      </c>
      <c r="H1926" s="93">
        <f t="shared" si="910"/>
        <v>99.999991844008164</v>
      </c>
      <c r="I1926" s="93">
        <f t="shared" si="911"/>
        <v>100</v>
      </c>
    </row>
    <row r="1927" spans="1:9" ht="15.75">
      <c r="A1927" s="92" t="s">
        <v>41</v>
      </c>
      <c r="B1927" s="36" t="s">
        <v>104</v>
      </c>
      <c r="C1927" s="36" t="s">
        <v>42</v>
      </c>
      <c r="D1927" s="93">
        <v>441638.5</v>
      </c>
      <c r="E1927" s="93">
        <f>КВСР!H94</f>
        <v>441638.46398</v>
      </c>
      <c r="F1927" s="93">
        <f>КВСР!I94</f>
        <v>441638.46398</v>
      </c>
      <c r="G1927" s="93">
        <f>КВСР!J94</f>
        <v>441638.46398</v>
      </c>
      <c r="H1927" s="93">
        <f t="shared" si="910"/>
        <v>99.999991844008164</v>
      </c>
      <c r="I1927" s="93">
        <f t="shared" si="911"/>
        <v>100</v>
      </c>
    </row>
    <row r="1928" spans="1:9" ht="15.75">
      <c r="A1928" s="92" t="s">
        <v>26</v>
      </c>
      <c r="B1928" s="36" t="s">
        <v>104</v>
      </c>
      <c r="C1928" s="36" t="s">
        <v>27</v>
      </c>
      <c r="D1928" s="93">
        <v>248382.8</v>
      </c>
      <c r="E1928" s="93">
        <f>E1929</f>
        <v>187197.04162</v>
      </c>
      <c r="F1928" s="93">
        <f t="shared" ref="F1928:G1928" si="921">F1929</f>
        <v>177637.47657</v>
      </c>
      <c r="G1928" s="93">
        <f t="shared" si="921"/>
        <v>170031.18857</v>
      </c>
      <c r="H1928" s="93">
        <f t="shared" si="910"/>
        <v>68.455299066602038</v>
      </c>
      <c r="I1928" s="93">
        <f t="shared" si="911"/>
        <v>90.83006178866556</v>
      </c>
    </row>
    <row r="1929" spans="1:9" ht="15.75">
      <c r="A1929" s="92" t="s">
        <v>56</v>
      </c>
      <c r="B1929" s="36" t="s">
        <v>104</v>
      </c>
      <c r="C1929" s="36" t="s">
        <v>57</v>
      </c>
      <c r="D1929" s="93">
        <v>248382.8</v>
      </c>
      <c r="E1929" s="93">
        <f>КВСР!H298+КВСР!H375</f>
        <v>187197.04162</v>
      </c>
      <c r="F1929" s="93">
        <f>КВСР!I298+КВСР!I375</f>
        <v>177637.47657</v>
      </c>
      <c r="G1929" s="93">
        <f>КВСР!J298+КВСР!J375</f>
        <v>170031.18857</v>
      </c>
      <c r="H1929" s="93">
        <f t="shared" si="910"/>
        <v>68.455299066602038</v>
      </c>
      <c r="I1929" s="93">
        <f t="shared" si="911"/>
        <v>90.83006178866556</v>
      </c>
    </row>
    <row r="1930" spans="1:9" ht="31.5">
      <c r="A1930" s="92" t="s">
        <v>207</v>
      </c>
      <c r="B1930" s="36" t="s">
        <v>211</v>
      </c>
      <c r="C1930" s="36" t="s">
        <v>0</v>
      </c>
      <c r="D1930" s="93">
        <v>468520.1</v>
      </c>
      <c r="E1930" s="93">
        <f>E1931</f>
        <v>530666.68123999995</v>
      </c>
      <c r="F1930" s="93">
        <f t="shared" ref="F1930:G1931" si="922">F1931</f>
        <v>519751.76968999999</v>
      </c>
      <c r="G1930" s="93">
        <f t="shared" si="922"/>
        <v>510183.97255000001</v>
      </c>
      <c r="H1930" s="93">
        <f t="shared" si="910"/>
        <v>108.89265424258213</v>
      </c>
      <c r="I1930" s="93">
        <f t="shared" si="911"/>
        <v>96.140193192054497</v>
      </c>
    </row>
    <row r="1931" spans="1:9" ht="15.75">
      <c r="A1931" s="92" t="s">
        <v>26</v>
      </c>
      <c r="B1931" s="36" t="s">
        <v>211</v>
      </c>
      <c r="C1931" s="36" t="s">
        <v>27</v>
      </c>
      <c r="D1931" s="93">
        <v>468520.1</v>
      </c>
      <c r="E1931" s="93">
        <f>E1932</f>
        <v>530666.68123999995</v>
      </c>
      <c r="F1931" s="93">
        <f t="shared" si="922"/>
        <v>519751.76968999999</v>
      </c>
      <c r="G1931" s="93">
        <f t="shared" si="922"/>
        <v>510183.97255000001</v>
      </c>
      <c r="H1931" s="93">
        <f t="shared" si="910"/>
        <v>108.89265424258213</v>
      </c>
      <c r="I1931" s="93">
        <f t="shared" si="911"/>
        <v>96.140193192054497</v>
      </c>
    </row>
    <row r="1932" spans="1:9" ht="15.75">
      <c r="A1932" s="92" t="s">
        <v>56</v>
      </c>
      <c r="B1932" s="36" t="s">
        <v>211</v>
      </c>
      <c r="C1932" s="36" t="s">
        <v>57</v>
      </c>
      <c r="D1932" s="93">
        <v>468520.1</v>
      </c>
      <c r="E1932" s="93">
        <f>КВСР!H301</f>
        <v>530666.68123999995</v>
      </c>
      <c r="F1932" s="93">
        <f>КВСР!I301</f>
        <v>519751.76968999999</v>
      </c>
      <c r="G1932" s="93">
        <f>КВСР!J301</f>
        <v>510183.97255000001</v>
      </c>
      <c r="H1932" s="93">
        <f t="shared" si="910"/>
        <v>108.89265424258213</v>
      </c>
      <c r="I1932" s="93">
        <f t="shared" si="911"/>
        <v>96.140193192054497</v>
      </c>
    </row>
    <row r="1933" spans="1:9" ht="47.25">
      <c r="A1933" s="92" t="s">
        <v>209</v>
      </c>
      <c r="B1933" s="36" t="s">
        <v>212</v>
      </c>
      <c r="C1933" s="36" t="s">
        <v>0</v>
      </c>
      <c r="D1933" s="93">
        <v>70423</v>
      </c>
      <c r="E1933" s="93">
        <f>E1934</f>
        <v>69462.17714</v>
      </c>
      <c r="F1933" s="93">
        <f t="shared" ref="F1933:G1934" si="923">F1934</f>
        <v>69252.221539999999</v>
      </c>
      <c r="G1933" s="93">
        <f t="shared" si="923"/>
        <v>69252.221539999999</v>
      </c>
      <c r="H1933" s="93">
        <f t="shared" si="910"/>
        <v>98.337505559263306</v>
      </c>
      <c r="I1933" s="93">
        <f t="shared" si="911"/>
        <v>99.69774111805215</v>
      </c>
    </row>
    <row r="1934" spans="1:9" ht="15.75">
      <c r="A1934" s="92" t="s">
        <v>26</v>
      </c>
      <c r="B1934" s="36" t="s">
        <v>212</v>
      </c>
      <c r="C1934" s="36" t="s">
        <v>27</v>
      </c>
      <c r="D1934" s="93">
        <v>70423</v>
      </c>
      <c r="E1934" s="93">
        <f>E1935</f>
        <v>69462.17714</v>
      </c>
      <c r="F1934" s="93">
        <f t="shared" si="923"/>
        <v>69252.221539999999</v>
      </c>
      <c r="G1934" s="93">
        <f t="shared" si="923"/>
        <v>69252.221539999999</v>
      </c>
      <c r="H1934" s="93">
        <f t="shared" si="910"/>
        <v>98.337505559263306</v>
      </c>
      <c r="I1934" s="93">
        <f t="shared" si="911"/>
        <v>99.69774111805215</v>
      </c>
    </row>
    <row r="1935" spans="1:9" ht="15.75">
      <c r="A1935" s="92" t="s">
        <v>56</v>
      </c>
      <c r="B1935" s="36" t="s">
        <v>212</v>
      </c>
      <c r="C1935" s="36" t="s">
        <v>57</v>
      </c>
      <c r="D1935" s="93">
        <v>70423</v>
      </c>
      <c r="E1935" s="93">
        <f>КВСР!H304</f>
        <v>69462.17714</v>
      </c>
      <c r="F1935" s="93">
        <f>КВСР!I304</f>
        <v>69252.221539999999</v>
      </c>
      <c r="G1935" s="93">
        <f>КВСР!J304</f>
        <v>69252.221539999999</v>
      </c>
      <c r="H1935" s="93">
        <f t="shared" si="910"/>
        <v>98.337505559263306</v>
      </c>
      <c r="I1935" s="93">
        <f t="shared" si="911"/>
        <v>99.69774111805215</v>
      </c>
    </row>
    <row r="1936" spans="1:9" ht="15.75">
      <c r="A1936" s="103" t="s">
        <v>0</v>
      </c>
      <c r="B1936" s="14" t="s">
        <v>0</v>
      </c>
      <c r="C1936" s="14" t="s">
        <v>0</v>
      </c>
      <c r="D1936" s="104" t="s">
        <v>0</v>
      </c>
      <c r="E1936" s="104"/>
      <c r="F1936" s="104"/>
      <c r="G1936" s="104"/>
      <c r="H1936" s="104"/>
      <c r="I1936" s="104"/>
    </row>
    <row r="1937" spans="1:9" ht="15.75">
      <c r="A1937" s="85" t="s">
        <v>1124</v>
      </c>
      <c r="B1937" s="36" t="s">
        <v>0</v>
      </c>
      <c r="C1937" s="36" t="s">
        <v>0</v>
      </c>
      <c r="D1937" s="86">
        <v>50929</v>
      </c>
      <c r="E1937" s="86">
        <f>E1939+E1956+E1965+E1976</f>
        <v>52747.263699999996</v>
      </c>
      <c r="F1937" s="86">
        <f t="shared" ref="F1937:G1937" si="924">F1939+F1956+F1965+F1976</f>
        <v>51521.404759999998</v>
      </c>
      <c r="G1937" s="86">
        <f t="shared" si="924"/>
        <v>51510.429660000002</v>
      </c>
      <c r="H1937" s="86">
        <f t="shared" si="910"/>
        <v>101.14164750927763</v>
      </c>
      <c r="I1937" s="86">
        <f t="shared" si="911"/>
        <v>97.65516928606101</v>
      </c>
    </row>
    <row r="1938" spans="1:9" ht="15.75">
      <c r="A1938" s="85" t="s">
        <v>0</v>
      </c>
      <c r="B1938" s="87" t="s">
        <v>0</v>
      </c>
      <c r="C1938" s="88" t="s">
        <v>0</v>
      </c>
      <c r="D1938" s="86" t="s">
        <v>0</v>
      </c>
      <c r="E1938" s="86"/>
      <c r="F1938" s="86"/>
      <c r="G1938" s="86"/>
      <c r="H1938" s="86"/>
      <c r="I1938" s="86"/>
    </row>
    <row r="1939" spans="1:9" ht="47.25">
      <c r="A1939" s="85" t="s">
        <v>387</v>
      </c>
      <c r="B1939" s="88" t="s">
        <v>388</v>
      </c>
      <c r="C1939" s="88" t="s">
        <v>0</v>
      </c>
      <c r="D1939" s="86">
        <v>3990</v>
      </c>
      <c r="E1939" s="86">
        <f>E1940+E1944+E1947+E1952</f>
        <v>3990</v>
      </c>
      <c r="F1939" s="86">
        <f t="shared" ref="F1939:G1939" si="925">F1940+F1944+F1947+F1952</f>
        <v>3661.45</v>
      </c>
      <c r="G1939" s="86">
        <f t="shared" si="925"/>
        <v>3650.4749000000002</v>
      </c>
      <c r="H1939" s="86">
        <f t="shared" si="910"/>
        <v>91.490598997493748</v>
      </c>
      <c r="I1939" s="86">
        <f t="shared" si="911"/>
        <v>91.490598997493748</v>
      </c>
    </row>
    <row r="1940" spans="1:9" ht="31.5">
      <c r="A1940" s="92" t="s">
        <v>76</v>
      </c>
      <c r="B1940" s="36" t="s">
        <v>389</v>
      </c>
      <c r="C1940" s="36" t="s">
        <v>0</v>
      </c>
      <c r="D1940" s="93">
        <v>1770</v>
      </c>
      <c r="E1940" s="93">
        <f>E1941</f>
        <v>1770</v>
      </c>
      <c r="F1940" s="93">
        <f t="shared" ref="F1940:G1940" si="926">F1941</f>
        <v>1770</v>
      </c>
      <c r="G1940" s="93">
        <f t="shared" si="926"/>
        <v>1770</v>
      </c>
      <c r="H1940" s="93">
        <f t="shared" si="910"/>
        <v>100</v>
      </c>
      <c r="I1940" s="93">
        <f t="shared" si="911"/>
        <v>100</v>
      </c>
    </row>
    <row r="1941" spans="1:9" ht="31.5">
      <c r="A1941" s="92" t="s">
        <v>82</v>
      </c>
      <c r="B1941" s="36" t="s">
        <v>389</v>
      </c>
      <c r="C1941" s="36" t="s">
        <v>83</v>
      </c>
      <c r="D1941" s="93">
        <v>1770</v>
      </c>
      <c r="E1941" s="93">
        <f>E1942+E1943</f>
        <v>1770</v>
      </c>
      <c r="F1941" s="93">
        <f t="shared" ref="F1941:G1941" si="927">F1942+F1943</f>
        <v>1770</v>
      </c>
      <c r="G1941" s="93">
        <f t="shared" si="927"/>
        <v>1770</v>
      </c>
      <c r="H1941" s="93">
        <f t="shared" si="910"/>
        <v>100</v>
      </c>
      <c r="I1941" s="93">
        <f t="shared" si="911"/>
        <v>100</v>
      </c>
    </row>
    <row r="1942" spans="1:9" ht="15.75">
      <c r="A1942" s="92" t="s">
        <v>272</v>
      </c>
      <c r="B1942" s="36" t="s">
        <v>389</v>
      </c>
      <c r="C1942" s="36" t="s">
        <v>273</v>
      </c>
      <c r="D1942" s="93">
        <v>250</v>
      </c>
      <c r="E1942" s="93">
        <f>КВСР!H825+КВСР!H876</f>
        <v>250</v>
      </c>
      <c r="F1942" s="93">
        <f>КВСР!I825+КВСР!I876</f>
        <v>250</v>
      </c>
      <c r="G1942" s="93">
        <f>КВСР!J825+КВСР!J876</f>
        <v>250</v>
      </c>
      <c r="H1942" s="93">
        <f t="shared" si="910"/>
        <v>100</v>
      </c>
      <c r="I1942" s="93">
        <f t="shared" si="911"/>
        <v>100</v>
      </c>
    </row>
    <row r="1943" spans="1:9" ht="15.75">
      <c r="A1943" s="92" t="s">
        <v>84</v>
      </c>
      <c r="B1943" s="36" t="s">
        <v>389</v>
      </c>
      <c r="C1943" s="36" t="s">
        <v>85</v>
      </c>
      <c r="D1943" s="93">
        <v>1520</v>
      </c>
      <c r="E1943" s="93">
        <f>КВСР!H2787</f>
        <v>1520</v>
      </c>
      <c r="F1943" s="93">
        <f>КВСР!I2787</f>
        <v>1520</v>
      </c>
      <c r="G1943" s="93">
        <f>КВСР!J2787</f>
        <v>1520</v>
      </c>
      <c r="H1943" s="93">
        <f t="shared" si="910"/>
        <v>100</v>
      </c>
      <c r="I1943" s="93">
        <f t="shared" si="911"/>
        <v>100</v>
      </c>
    </row>
    <row r="1944" spans="1:9" ht="15.75">
      <c r="A1944" s="92" t="s">
        <v>463</v>
      </c>
      <c r="B1944" s="36" t="s">
        <v>495</v>
      </c>
      <c r="C1944" s="36" t="s">
        <v>0</v>
      </c>
      <c r="D1944" s="93">
        <v>1415</v>
      </c>
      <c r="E1944" s="93">
        <f>E1945</f>
        <v>1415</v>
      </c>
      <c r="F1944" s="93">
        <f t="shared" ref="F1944:G1945" si="928">F1945</f>
        <v>1415</v>
      </c>
      <c r="G1944" s="93">
        <f t="shared" si="928"/>
        <v>1415</v>
      </c>
      <c r="H1944" s="93">
        <f t="shared" si="910"/>
        <v>100</v>
      </c>
      <c r="I1944" s="93">
        <f t="shared" si="911"/>
        <v>100</v>
      </c>
    </row>
    <row r="1945" spans="1:9" ht="31.5">
      <c r="A1945" s="92" t="s">
        <v>82</v>
      </c>
      <c r="B1945" s="36" t="s">
        <v>495</v>
      </c>
      <c r="C1945" s="36" t="s">
        <v>83</v>
      </c>
      <c r="D1945" s="93">
        <v>1415</v>
      </c>
      <c r="E1945" s="93">
        <f>E1946</f>
        <v>1415</v>
      </c>
      <c r="F1945" s="93">
        <f t="shared" si="928"/>
        <v>1415</v>
      </c>
      <c r="G1945" s="93">
        <f t="shared" si="928"/>
        <v>1415</v>
      </c>
      <c r="H1945" s="93">
        <f t="shared" si="910"/>
        <v>100</v>
      </c>
      <c r="I1945" s="93">
        <f t="shared" si="911"/>
        <v>100</v>
      </c>
    </row>
    <row r="1946" spans="1:9" ht="15.75">
      <c r="A1946" s="92" t="s">
        <v>84</v>
      </c>
      <c r="B1946" s="36" t="s">
        <v>495</v>
      </c>
      <c r="C1946" s="36" t="s">
        <v>85</v>
      </c>
      <c r="D1946" s="93">
        <v>1415</v>
      </c>
      <c r="E1946" s="93">
        <f>КВСР!H1209</f>
        <v>1415</v>
      </c>
      <c r="F1946" s="93">
        <f>КВСР!I1209</f>
        <v>1415</v>
      </c>
      <c r="G1946" s="93">
        <f>КВСР!J1209</f>
        <v>1415</v>
      </c>
      <c r="H1946" s="93">
        <f t="shared" si="910"/>
        <v>100</v>
      </c>
      <c r="I1946" s="93">
        <f t="shared" si="911"/>
        <v>100</v>
      </c>
    </row>
    <row r="1947" spans="1:9" ht="31.5">
      <c r="A1947" s="92" t="s">
        <v>646</v>
      </c>
      <c r="B1947" s="36" t="s">
        <v>647</v>
      </c>
      <c r="C1947" s="36" t="s">
        <v>0</v>
      </c>
      <c r="D1947" s="93">
        <v>705</v>
      </c>
      <c r="E1947" s="93">
        <f>E1948+E1950</f>
        <v>705</v>
      </c>
      <c r="F1947" s="93">
        <f t="shared" ref="F1947:G1947" si="929">F1948+F1950</f>
        <v>376.45000000000005</v>
      </c>
      <c r="G1947" s="93">
        <f t="shared" si="929"/>
        <v>365.47490000000005</v>
      </c>
      <c r="H1947" s="93">
        <f t="shared" si="910"/>
        <v>51.840411347517737</v>
      </c>
      <c r="I1947" s="93">
        <f t="shared" si="911"/>
        <v>51.840411347517737</v>
      </c>
    </row>
    <row r="1948" spans="1:9" ht="63">
      <c r="A1948" s="92" t="s">
        <v>60</v>
      </c>
      <c r="B1948" s="36" t="s">
        <v>647</v>
      </c>
      <c r="C1948" s="36" t="s">
        <v>61</v>
      </c>
      <c r="D1948" s="93">
        <v>230</v>
      </c>
      <c r="E1948" s="93">
        <f>E1949</f>
        <v>230</v>
      </c>
      <c r="F1948" s="93">
        <f t="shared" ref="F1948:G1948" si="930">F1949</f>
        <v>147.30000000000001</v>
      </c>
      <c r="G1948" s="93">
        <f t="shared" si="930"/>
        <v>137.23400000000001</v>
      </c>
      <c r="H1948" s="93">
        <f t="shared" si="910"/>
        <v>59.666956521739131</v>
      </c>
      <c r="I1948" s="93">
        <f t="shared" si="911"/>
        <v>59.666956521739131</v>
      </c>
    </row>
    <row r="1949" spans="1:9" ht="31.5">
      <c r="A1949" s="92" t="s">
        <v>62</v>
      </c>
      <c r="B1949" s="36" t="s">
        <v>647</v>
      </c>
      <c r="C1949" s="36" t="s">
        <v>63</v>
      </c>
      <c r="D1949" s="93">
        <v>230</v>
      </c>
      <c r="E1949" s="93">
        <f>КВСР!H1533</f>
        <v>230</v>
      </c>
      <c r="F1949" s="93">
        <f>КВСР!I1533</f>
        <v>147.30000000000001</v>
      </c>
      <c r="G1949" s="93">
        <f>КВСР!J1533</f>
        <v>137.23400000000001</v>
      </c>
      <c r="H1949" s="93">
        <f t="shared" si="910"/>
        <v>59.666956521739131</v>
      </c>
      <c r="I1949" s="93">
        <f t="shared" si="911"/>
        <v>59.666956521739131</v>
      </c>
    </row>
    <row r="1950" spans="1:9" ht="31.5">
      <c r="A1950" s="92" t="s">
        <v>64</v>
      </c>
      <c r="B1950" s="36" t="s">
        <v>647</v>
      </c>
      <c r="C1950" s="36" t="s">
        <v>65</v>
      </c>
      <c r="D1950" s="93">
        <v>475</v>
      </c>
      <c r="E1950" s="93">
        <f>E1951</f>
        <v>475</v>
      </c>
      <c r="F1950" s="93">
        <f t="shared" ref="F1950:G1950" si="931">F1951</f>
        <v>229.15</v>
      </c>
      <c r="G1950" s="93">
        <f t="shared" si="931"/>
        <v>228.24090000000001</v>
      </c>
      <c r="H1950" s="93">
        <f t="shared" si="910"/>
        <v>48.050715789473685</v>
      </c>
      <c r="I1950" s="93">
        <f t="shared" si="911"/>
        <v>48.050715789473685</v>
      </c>
    </row>
    <row r="1951" spans="1:9" ht="31.5">
      <c r="A1951" s="92" t="s">
        <v>66</v>
      </c>
      <c r="B1951" s="36" t="s">
        <v>647</v>
      </c>
      <c r="C1951" s="36" t="s">
        <v>67</v>
      </c>
      <c r="D1951" s="93">
        <v>475</v>
      </c>
      <c r="E1951" s="93">
        <f>КВСР!H1535</f>
        <v>475</v>
      </c>
      <c r="F1951" s="93">
        <f>КВСР!I1535</f>
        <v>229.15</v>
      </c>
      <c r="G1951" s="93">
        <f>КВСР!J1535</f>
        <v>228.24090000000001</v>
      </c>
      <c r="H1951" s="93">
        <f t="shared" si="910"/>
        <v>48.050715789473685</v>
      </c>
      <c r="I1951" s="93">
        <f t="shared" si="911"/>
        <v>48.050715789473685</v>
      </c>
    </row>
    <row r="1952" spans="1:9" ht="31.5">
      <c r="A1952" s="92" t="s">
        <v>394</v>
      </c>
      <c r="B1952" s="36" t="s">
        <v>764</v>
      </c>
      <c r="C1952" s="36" t="s">
        <v>0</v>
      </c>
      <c r="D1952" s="93">
        <v>100</v>
      </c>
      <c r="E1952" s="93">
        <f>E1953</f>
        <v>100</v>
      </c>
      <c r="F1952" s="93">
        <f t="shared" ref="F1952:G1953" si="932">F1953</f>
        <v>100</v>
      </c>
      <c r="G1952" s="93">
        <f t="shared" si="932"/>
        <v>100</v>
      </c>
      <c r="H1952" s="93">
        <f t="shared" si="910"/>
        <v>100</v>
      </c>
      <c r="I1952" s="93">
        <f t="shared" si="911"/>
        <v>100</v>
      </c>
    </row>
    <row r="1953" spans="1:9" ht="31.5">
      <c r="A1953" s="92" t="s">
        <v>64</v>
      </c>
      <c r="B1953" s="36" t="s">
        <v>764</v>
      </c>
      <c r="C1953" s="36" t="s">
        <v>65</v>
      </c>
      <c r="D1953" s="93">
        <v>100</v>
      </c>
      <c r="E1953" s="93">
        <f>E1954</f>
        <v>100</v>
      </c>
      <c r="F1953" s="93">
        <f t="shared" si="932"/>
        <v>100</v>
      </c>
      <c r="G1953" s="93">
        <f t="shared" si="932"/>
        <v>100</v>
      </c>
      <c r="H1953" s="93">
        <f t="shared" si="910"/>
        <v>100</v>
      </c>
      <c r="I1953" s="93">
        <f t="shared" si="911"/>
        <v>100</v>
      </c>
    </row>
    <row r="1954" spans="1:9" ht="31.5">
      <c r="A1954" s="92" t="s">
        <v>66</v>
      </c>
      <c r="B1954" s="36" t="s">
        <v>764</v>
      </c>
      <c r="C1954" s="36" t="s">
        <v>67</v>
      </c>
      <c r="D1954" s="93">
        <v>100</v>
      </c>
      <c r="E1954" s="93">
        <f>КВСР!H1787</f>
        <v>100</v>
      </c>
      <c r="F1954" s="93">
        <f>КВСР!I1787</f>
        <v>100</v>
      </c>
      <c r="G1954" s="93">
        <f>КВСР!J1787</f>
        <v>100</v>
      </c>
      <c r="H1954" s="93">
        <f t="shared" si="910"/>
        <v>100</v>
      </c>
      <c r="I1954" s="93">
        <f t="shared" si="911"/>
        <v>100</v>
      </c>
    </row>
    <row r="1955" spans="1:9" ht="15.75">
      <c r="A1955" s="85" t="s">
        <v>0</v>
      </c>
      <c r="B1955" s="87" t="s">
        <v>0</v>
      </c>
      <c r="C1955" s="88" t="s">
        <v>0</v>
      </c>
      <c r="D1955" s="86" t="s">
        <v>0</v>
      </c>
      <c r="E1955" s="86"/>
      <c r="F1955" s="86"/>
      <c r="G1955" s="86"/>
      <c r="H1955" s="86"/>
      <c r="I1955" s="86"/>
    </row>
    <row r="1956" spans="1:9" ht="31.5">
      <c r="A1956" s="85" t="s">
        <v>288</v>
      </c>
      <c r="B1956" s="88" t="s">
        <v>289</v>
      </c>
      <c r="C1956" s="88" t="s">
        <v>0</v>
      </c>
      <c r="D1956" s="86">
        <v>2875</v>
      </c>
      <c r="E1956" s="86">
        <f>E1957+E1961</f>
        <v>2875</v>
      </c>
      <c r="F1956" s="86">
        <f t="shared" ref="F1956:G1956" si="933">F1957+F1961</f>
        <v>2875</v>
      </c>
      <c r="G1956" s="86">
        <f t="shared" si="933"/>
        <v>2875</v>
      </c>
      <c r="H1956" s="86">
        <f t="shared" si="910"/>
        <v>100</v>
      </c>
      <c r="I1956" s="86">
        <f t="shared" si="911"/>
        <v>100</v>
      </c>
    </row>
    <row r="1957" spans="1:9" ht="31.5">
      <c r="A1957" s="92" t="s">
        <v>76</v>
      </c>
      <c r="B1957" s="36" t="s">
        <v>290</v>
      </c>
      <c r="C1957" s="36" t="s">
        <v>0</v>
      </c>
      <c r="D1957" s="93">
        <v>1915</v>
      </c>
      <c r="E1957" s="93">
        <f>E1958</f>
        <v>1915</v>
      </c>
      <c r="F1957" s="93">
        <f t="shared" ref="F1957:G1957" si="934">F1958</f>
        <v>1915</v>
      </c>
      <c r="G1957" s="93">
        <f t="shared" si="934"/>
        <v>1915</v>
      </c>
      <c r="H1957" s="93">
        <f t="shared" si="910"/>
        <v>100</v>
      </c>
      <c r="I1957" s="93">
        <f t="shared" si="911"/>
        <v>100</v>
      </c>
    </row>
    <row r="1958" spans="1:9" ht="31.5">
      <c r="A1958" s="92" t="s">
        <v>82</v>
      </c>
      <c r="B1958" s="36" t="s">
        <v>290</v>
      </c>
      <c r="C1958" s="36" t="s">
        <v>83</v>
      </c>
      <c r="D1958" s="93">
        <v>1915</v>
      </c>
      <c r="E1958" s="93">
        <f>E1959+E1960</f>
        <v>1915</v>
      </c>
      <c r="F1958" s="93">
        <f t="shared" ref="F1958:G1958" si="935">F1959+F1960</f>
        <v>1915</v>
      </c>
      <c r="G1958" s="93">
        <f t="shared" si="935"/>
        <v>1915</v>
      </c>
      <c r="H1958" s="93">
        <f t="shared" si="910"/>
        <v>100</v>
      </c>
      <c r="I1958" s="93">
        <f t="shared" si="911"/>
        <v>100</v>
      </c>
    </row>
    <row r="1959" spans="1:9" ht="15.75">
      <c r="A1959" s="92" t="s">
        <v>272</v>
      </c>
      <c r="B1959" s="36" t="s">
        <v>290</v>
      </c>
      <c r="C1959" s="36" t="s">
        <v>273</v>
      </c>
      <c r="D1959" s="93">
        <v>1750</v>
      </c>
      <c r="E1959" s="93">
        <f>КВСР!H730</f>
        <v>1750</v>
      </c>
      <c r="F1959" s="93">
        <f>КВСР!I730</f>
        <v>1750</v>
      </c>
      <c r="G1959" s="93">
        <f>КВСР!J730</f>
        <v>1750</v>
      </c>
      <c r="H1959" s="93">
        <f t="shared" si="910"/>
        <v>100</v>
      </c>
      <c r="I1959" s="93">
        <f t="shared" si="911"/>
        <v>100</v>
      </c>
    </row>
    <row r="1960" spans="1:9" ht="15.75">
      <c r="A1960" s="92" t="s">
        <v>84</v>
      </c>
      <c r="B1960" s="36" t="s">
        <v>290</v>
      </c>
      <c r="C1960" s="36" t="s">
        <v>85</v>
      </c>
      <c r="D1960" s="93">
        <v>165</v>
      </c>
      <c r="E1960" s="93">
        <f>КВСР!H501+КВСР!H511</f>
        <v>165</v>
      </c>
      <c r="F1960" s="93">
        <f>КВСР!I501+КВСР!I511</f>
        <v>165</v>
      </c>
      <c r="G1960" s="93">
        <f>КВСР!J501+КВСР!J511</f>
        <v>165</v>
      </c>
      <c r="H1960" s="93">
        <f t="shared" si="910"/>
        <v>100</v>
      </c>
      <c r="I1960" s="93">
        <f t="shared" si="911"/>
        <v>100</v>
      </c>
    </row>
    <row r="1961" spans="1:9" ht="15.75">
      <c r="A1961" s="92" t="s">
        <v>304</v>
      </c>
      <c r="B1961" s="36" t="s">
        <v>350</v>
      </c>
      <c r="C1961" s="36" t="s">
        <v>0</v>
      </c>
      <c r="D1961" s="93">
        <v>960</v>
      </c>
      <c r="E1961" s="93">
        <f>E1962</f>
        <v>960</v>
      </c>
      <c r="F1961" s="93">
        <f t="shared" ref="F1961:G1962" si="936">F1962</f>
        <v>960</v>
      </c>
      <c r="G1961" s="93">
        <f t="shared" si="936"/>
        <v>960</v>
      </c>
      <c r="H1961" s="93">
        <f t="shared" si="910"/>
        <v>100</v>
      </c>
      <c r="I1961" s="93">
        <f t="shared" si="911"/>
        <v>100</v>
      </c>
    </row>
    <row r="1962" spans="1:9" ht="31.5">
      <c r="A1962" s="92" t="s">
        <v>82</v>
      </c>
      <c r="B1962" s="36" t="s">
        <v>350</v>
      </c>
      <c r="C1962" s="36" t="s">
        <v>83</v>
      </c>
      <c r="D1962" s="93">
        <v>960</v>
      </c>
      <c r="E1962" s="93">
        <f>E1963</f>
        <v>960</v>
      </c>
      <c r="F1962" s="93">
        <f t="shared" si="936"/>
        <v>960</v>
      </c>
      <c r="G1962" s="93">
        <f t="shared" si="936"/>
        <v>960</v>
      </c>
      <c r="H1962" s="93">
        <f t="shared" si="910"/>
        <v>100</v>
      </c>
      <c r="I1962" s="93">
        <f t="shared" si="911"/>
        <v>100</v>
      </c>
    </row>
    <row r="1963" spans="1:9" ht="15.75">
      <c r="A1963" s="92" t="s">
        <v>272</v>
      </c>
      <c r="B1963" s="36" t="s">
        <v>350</v>
      </c>
      <c r="C1963" s="36" t="s">
        <v>273</v>
      </c>
      <c r="D1963" s="93">
        <v>960</v>
      </c>
      <c r="E1963" s="93">
        <f>КВСР!H733</f>
        <v>960</v>
      </c>
      <c r="F1963" s="93">
        <f>КВСР!I733</f>
        <v>960</v>
      </c>
      <c r="G1963" s="93">
        <f>КВСР!J733</f>
        <v>960</v>
      </c>
      <c r="H1963" s="93">
        <f t="shared" si="910"/>
        <v>100</v>
      </c>
      <c r="I1963" s="93">
        <f t="shared" si="911"/>
        <v>100</v>
      </c>
    </row>
    <row r="1964" spans="1:9" ht="15.75">
      <c r="A1964" s="85" t="s">
        <v>0</v>
      </c>
      <c r="B1964" s="87" t="s">
        <v>0</v>
      </c>
      <c r="C1964" s="88" t="s">
        <v>0</v>
      </c>
      <c r="D1964" s="86" t="s">
        <v>0</v>
      </c>
      <c r="E1964" s="86"/>
      <c r="F1964" s="86"/>
      <c r="G1964" s="86"/>
      <c r="H1964" s="86"/>
      <c r="I1964" s="86"/>
    </row>
    <row r="1965" spans="1:9" ht="94.5">
      <c r="A1965" s="85" t="s">
        <v>801</v>
      </c>
      <c r="B1965" s="88" t="s">
        <v>802</v>
      </c>
      <c r="C1965" s="88" t="s">
        <v>0</v>
      </c>
      <c r="D1965" s="86">
        <v>2907</v>
      </c>
      <c r="E1965" s="86">
        <f>E1969+E1972+E1966</f>
        <v>4725.2636999999995</v>
      </c>
      <c r="F1965" s="86">
        <f t="shared" ref="F1965:G1965" si="937">F1969+F1972+F1966</f>
        <v>3827.9547600000001</v>
      </c>
      <c r="G1965" s="86">
        <f t="shared" si="937"/>
        <v>3827.9547600000001</v>
      </c>
      <c r="H1965" s="86">
        <f t="shared" si="910"/>
        <v>131.68059029927761</v>
      </c>
      <c r="I1965" s="86">
        <f t="shared" si="911"/>
        <v>81.010394404020261</v>
      </c>
    </row>
    <row r="1966" spans="1:9" ht="94.5">
      <c r="A1966" s="94" t="s">
        <v>1224</v>
      </c>
      <c r="B1966" s="95" t="s">
        <v>1223</v>
      </c>
      <c r="C1966" s="88"/>
      <c r="D1966" s="86"/>
      <c r="E1966" s="93">
        <f>E1967</f>
        <v>1818.2637</v>
      </c>
      <c r="F1966" s="93">
        <f t="shared" ref="F1966:G1967" si="938">F1967</f>
        <v>920.95475999999996</v>
      </c>
      <c r="G1966" s="93">
        <f t="shared" si="938"/>
        <v>920.95475999999996</v>
      </c>
      <c r="H1966" s="93">
        <v>0</v>
      </c>
      <c r="I1966" s="93">
        <f t="shared" si="911"/>
        <v>50.650230766857419</v>
      </c>
    </row>
    <row r="1967" spans="1:9" ht="31.5">
      <c r="A1967" s="94" t="s">
        <v>82</v>
      </c>
      <c r="B1967" s="95" t="s">
        <v>1223</v>
      </c>
      <c r="C1967" s="95">
        <v>600</v>
      </c>
      <c r="D1967" s="86"/>
      <c r="E1967" s="93">
        <f>E1968</f>
        <v>1818.2637</v>
      </c>
      <c r="F1967" s="93">
        <f t="shared" si="938"/>
        <v>920.95475999999996</v>
      </c>
      <c r="G1967" s="93">
        <f t="shared" si="938"/>
        <v>920.95475999999996</v>
      </c>
      <c r="H1967" s="93">
        <v>0</v>
      </c>
      <c r="I1967" s="93">
        <f t="shared" si="911"/>
        <v>50.650230766857419</v>
      </c>
    </row>
    <row r="1968" spans="1:9" ht="15.75">
      <c r="A1968" s="94" t="s">
        <v>272</v>
      </c>
      <c r="B1968" s="95" t="s">
        <v>1223</v>
      </c>
      <c r="C1968" s="96">
        <v>610</v>
      </c>
      <c r="D1968" s="86"/>
      <c r="E1968" s="93">
        <f>КВСР!H1928</f>
        <v>1818.2637</v>
      </c>
      <c r="F1968" s="93">
        <f>КВСР!I1928</f>
        <v>920.95475999999996</v>
      </c>
      <c r="G1968" s="93">
        <f>КВСР!J1928</f>
        <v>920.95475999999996</v>
      </c>
      <c r="H1968" s="93">
        <v>0</v>
      </c>
      <c r="I1968" s="93">
        <f t="shared" si="911"/>
        <v>50.650230766857419</v>
      </c>
    </row>
    <row r="1969" spans="1:9" ht="31.5">
      <c r="A1969" s="92" t="s">
        <v>76</v>
      </c>
      <c r="B1969" s="36" t="s">
        <v>803</v>
      </c>
      <c r="C1969" s="36" t="s">
        <v>0</v>
      </c>
      <c r="D1969" s="93">
        <v>2834.8</v>
      </c>
      <c r="E1969" s="93">
        <f>E1970</f>
        <v>2834.8</v>
      </c>
      <c r="F1969" s="93">
        <f t="shared" ref="F1969:G1970" si="939">F1970</f>
        <v>2834.8</v>
      </c>
      <c r="G1969" s="93">
        <f t="shared" si="939"/>
        <v>2834.8</v>
      </c>
      <c r="H1969" s="93">
        <f t="shared" si="910"/>
        <v>100</v>
      </c>
      <c r="I1969" s="93">
        <f t="shared" si="911"/>
        <v>100</v>
      </c>
    </row>
    <row r="1970" spans="1:9" ht="31.5">
      <c r="A1970" s="92" t="s">
        <v>82</v>
      </c>
      <c r="B1970" s="36" t="s">
        <v>803</v>
      </c>
      <c r="C1970" s="36" t="s">
        <v>83</v>
      </c>
      <c r="D1970" s="93">
        <v>2834.8</v>
      </c>
      <c r="E1970" s="93">
        <f>E1971</f>
        <v>2834.8</v>
      </c>
      <c r="F1970" s="93">
        <f t="shared" si="939"/>
        <v>2834.8</v>
      </c>
      <c r="G1970" s="93">
        <f t="shared" si="939"/>
        <v>2834.8</v>
      </c>
      <c r="H1970" s="93">
        <f t="shared" si="910"/>
        <v>100</v>
      </c>
      <c r="I1970" s="93">
        <f t="shared" si="911"/>
        <v>100</v>
      </c>
    </row>
    <row r="1971" spans="1:9" ht="15.75">
      <c r="A1971" s="92" t="s">
        <v>272</v>
      </c>
      <c r="B1971" s="36" t="s">
        <v>803</v>
      </c>
      <c r="C1971" s="36" t="s">
        <v>273</v>
      </c>
      <c r="D1971" s="93">
        <v>2834.8</v>
      </c>
      <c r="E1971" s="93">
        <f>КВСР!H1931</f>
        <v>2834.8</v>
      </c>
      <c r="F1971" s="93">
        <f>КВСР!I1931</f>
        <v>2834.8</v>
      </c>
      <c r="G1971" s="93">
        <f>КВСР!J1931</f>
        <v>2834.8</v>
      </c>
      <c r="H1971" s="93">
        <f t="shared" si="910"/>
        <v>100</v>
      </c>
      <c r="I1971" s="93">
        <f t="shared" si="911"/>
        <v>100</v>
      </c>
    </row>
    <row r="1972" spans="1:9" ht="31.5">
      <c r="A1972" s="92" t="s">
        <v>804</v>
      </c>
      <c r="B1972" s="36" t="s">
        <v>805</v>
      </c>
      <c r="C1972" s="36" t="s">
        <v>0</v>
      </c>
      <c r="D1972" s="93">
        <v>72.2</v>
      </c>
      <c r="E1972" s="93">
        <f>E1973</f>
        <v>72.2</v>
      </c>
      <c r="F1972" s="93">
        <f t="shared" ref="F1972:G1973" si="940">F1973</f>
        <v>72.2</v>
      </c>
      <c r="G1972" s="93">
        <f t="shared" si="940"/>
        <v>72.2</v>
      </c>
      <c r="H1972" s="93">
        <f t="shared" ref="H1972:H2035" si="941">G1972/D1972*100</f>
        <v>100</v>
      </c>
      <c r="I1972" s="93">
        <f t="shared" ref="I1972:I2035" si="942">G1972/E1972*100</f>
        <v>100</v>
      </c>
    </row>
    <row r="1973" spans="1:9" ht="31.5">
      <c r="A1973" s="92" t="s">
        <v>82</v>
      </c>
      <c r="B1973" s="36" t="s">
        <v>805</v>
      </c>
      <c r="C1973" s="36" t="s">
        <v>83</v>
      </c>
      <c r="D1973" s="93">
        <v>72.2</v>
      </c>
      <c r="E1973" s="93">
        <f>E1974</f>
        <v>72.2</v>
      </c>
      <c r="F1973" s="93">
        <f t="shared" si="940"/>
        <v>72.2</v>
      </c>
      <c r="G1973" s="93">
        <f t="shared" si="940"/>
        <v>72.2</v>
      </c>
      <c r="H1973" s="93">
        <f t="shared" si="941"/>
        <v>100</v>
      </c>
      <c r="I1973" s="93">
        <f t="shared" si="942"/>
        <v>100</v>
      </c>
    </row>
    <row r="1974" spans="1:9" ht="15.75">
      <c r="A1974" s="92" t="s">
        <v>272</v>
      </c>
      <c r="B1974" s="36" t="s">
        <v>805</v>
      </c>
      <c r="C1974" s="36" t="s">
        <v>273</v>
      </c>
      <c r="D1974" s="93">
        <v>72.2</v>
      </c>
      <c r="E1974" s="93">
        <f>КВСР!H1934</f>
        <v>72.2</v>
      </c>
      <c r="F1974" s="93">
        <f>КВСР!I1934</f>
        <v>72.2</v>
      </c>
      <c r="G1974" s="93">
        <f>КВСР!J1934</f>
        <v>72.2</v>
      </c>
      <c r="H1974" s="93">
        <f t="shared" si="941"/>
        <v>100</v>
      </c>
      <c r="I1974" s="93">
        <f t="shared" si="942"/>
        <v>100</v>
      </c>
    </row>
    <row r="1975" spans="1:9" ht="15.75">
      <c r="A1975" s="85" t="s">
        <v>0</v>
      </c>
      <c r="B1975" s="87" t="s">
        <v>0</v>
      </c>
      <c r="C1975" s="88" t="s">
        <v>0</v>
      </c>
      <c r="D1975" s="86" t="s">
        <v>0</v>
      </c>
      <c r="E1975" s="86"/>
      <c r="F1975" s="86"/>
      <c r="G1975" s="86"/>
      <c r="H1975" s="86"/>
      <c r="I1975" s="86"/>
    </row>
    <row r="1976" spans="1:9" ht="47.25">
      <c r="A1976" s="85" t="s">
        <v>213</v>
      </c>
      <c r="B1976" s="88" t="s">
        <v>214</v>
      </c>
      <c r="C1976" s="88" t="s">
        <v>0</v>
      </c>
      <c r="D1976" s="86">
        <v>41157</v>
      </c>
      <c r="E1976" s="86">
        <f>E1977</f>
        <v>41157</v>
      </c>
      <c r="F1976" s="86">
        <f t="shared" ref="F1976:G1978" si="943">F1977</f>
        <v>41157</v>
      </c>
      <c r="G1976" s="86">
        <f t="shared" si="943"/>
        <v>41157</v>
      </c>
      <c r="H1976" s="86">
        <f t="shared" si="941"/>
        <v>100</v>
      </c>
      <c r="I1976" s="86">
        <f t="shared" si="942"/>
        <v>100</v>
      </c>
    </row>
    <row r="1977" spans="1:9" ht="31.5">
      <c r="A1977" s="92" t="s">
        <v>204</v>
      </c>
      <c r="B1977" s="36" t="s">
        <v>215</v>
      </c>
      <c r="C1977" s="36" t="s">
        <v>0</v>
      </c>
      <c r="D1977" s="93">
        <v>41157</v>
      </c>
      <c r="E1977" s="93">
        <f>E1978</f>
        <v>41157</v>
      </c>
      <c r="F1977" s="93">
        <f t="shared" si="943"/>
        <v>41157</v>
      </c>
      <c r="G1977" s="93">
        <f t="shared" si="943"/>
        <v>41157</v>
      </c>
      <c r="H1977" s="93">
        <f t="shared" si="941"/>
        <v>100</v>
      </c>
      <c r="I1977" s="93">
        <f t="shared" si="942"/>
        <v>100</v>
      </c>
    </row>
    <row r="1978" spans="1:9" ht="31.5">
      <c r="A1978" s="92" t="s">
        <v>82</v>
      </c>
      <c r="B1978" s="36" t="s">
        <v>215</v>
      </c>
      <c r="C1978" s="36" t="s">
        <v>83</v>
      </c>
      <c r="D1978" s="93">
        <v>41157</v>
      </c>
      <c r="E1978" s="93">
        <f>E1979</f>
        <v>41157</v>
      </c>
      <c r="F1978" s="93">
        <f t="shared" si="943"/>
        <v>41157</v>
      </c>
      <c r="G1978" s="93">
        <f t="shared" si="943"/>
        <v>41157</v>
      </c>
      <c r="H1978" s="93">
        <f t="shared" si="941"/>
        <v>100</v>
      </c>
      <c r="I1978" s="93">
        <f t="shared" si="942"/>
        <v>100</v>
      </c>
    </row>
    <row r="1979" spans="1:9" ht="31.5">
      <c r="A1979" s="92" t="s">
        <v>196</v>
      </c>
      <c r="B1979" s="36" t="s">
        <v>215</v>
      </c>
      <c r="C1979" s="36" t="s">
        <v>197</v>
      </c>
      <c r="D1979" s="93">
        <v>41157</v>
      </c>
      <c r="E1979" s="93">
        <f>КВСР!H308</f>
        <v>41157</v>
      </c>
      <c r="F1979" s="93">
        <f>КВСР!I308</f>
        <v>41157</v>
      </c>
      <c r="G1979" s="93">
        <f>КВСР!J308</f>
        <v>41157</v>
      </c>
      <c r="H1979" s="93">
        <f t="shared" si="941"/>
        <v>100</v>
      </c>
      <c r="I1979" s="93">
        <f t="shared" si="942"/>
        <v>100</v>
      </c>
    </row>
    <row r="1980" spans="1:9" ht="15.75">
      <c r="A1980" s="103" t="s">
        <v>0</v>
      </c>
      <c r="B1980" s="14" t="s">
        <v>0</v>
      </c>
      <c r="C1980" s="14" t="s">
        <v>0</v>
      </c>
      <c r="D1980" s="104" t="s">
        <v>0</v>
      </c>
      <c r="E1980" s="104"/>
      <c r="F1980" s="104"/>
      <c r="G1980" s="104"/>
      <c r="H1980" s="104"/>
      <c r="I1980" s="104"/>
    </row>
    <row r="1981" spans="1:9" ht="15.75">
      <c r="A1981" s="85" t="s">
        <v>1125</v>
      </c>
      <c r="B1981" s="36" t="s">
        <v>0</v>
      </c>
      <c r="C1981" s="36" t="s">
        <v>0</v>
      </c>
      <c r="D1981" s="86">
        <v>1270206.6000000001</v>
      </c>
      <c r="E1981" s="86">
        <f>E1983+E1994+E2018+E2038+E2048+E2071+E2090+E2100+E2112+E2117+E2057</f>
        <v>1284673.5745600001</v>
      </c>
      <c r="F1981" s="86">
        <f t="shared" ref="F1981:G1981" si="944">F1983+F1994+F2018+F2038+F2048+F2071+F2090+F2100+F2112+F2117+F2057</f>
        <v>858138.34939999995</v>
      </c>
      <c r="G1981" s="86">
        <f t="shared" si="944"/>
        <v>852288.07685999991</v>
      </c>
      <c r="H1981" s="86">
        <f t="shared" si="941"/>
        <v>67.098382015964958</v>
      </c>
      <c r="I1981" s="86">
        <f t="shared" si="942"/>
        <v>66.342773272339471</v>
      </c>
    </row>
    <row r="1982" spans="1:9" ht="15.75">
      <c r="A1982" s="85" t="s">
        <v>0</v>
      </c>
      <c r="B1982" s="87" t="s">
        <v>0</v>
      </c>
      <c r="C1982" s="88" t="s">
        <v>0</v>
      </c>
      <c r="D1982" s="86" t="s">
        <v>0</v>
      </c>
      <c r="E1982" s="86"/>
      <c r="F1982" s="86"/>
      <c r="G1982" s="86"/>
      <c r="H1982" s="86"/>
      <c r="I1982" s="86"/>
    </row>
    <row r="1983" spans="1:9" ht="47.25">
      <c r="A1983" s="85" t="s">
        <v>964</v>
      </c>
      <c r="B1983" s="88" t="s">
        <v>965</v>
      </c>
      <c r="C1983" s="88" t="s">
        <v>0</v>
      </c>
      <c r="D1983" s="86">
        <v>25726.7</v>
      </c>
      <c r="E1983" s="86">
        <f>E1984+E1989</f>
        <v>25726.714</v>
      </c>
      <c r="F1983" s="86">
        <f t="shared" ref="F1983:G1983" si="945">F1984+F1989</f>
        <v>25726.714</v>
      </c>
      <c r="G1983" s="86">
        <f t="shared" si="945"/>
        <v>25705.727640000001</v>
      </c>
      <c r="H1983" s="86">
        <f t="shared" si="941"/>
        <v>99.918480178180644</v>
      </c>
      <c r="I1983" s="86">
        <f t="shared" si="942"/>
        <v>99.918425804399277</v>
      </c>
    </row>
    <row r="1984" spans="1:9" ht="15.75">
      <c r="A1984" s="85" t="s">
        <v>966</v>
      </c>
      <c r="B1984" s="88" t="s">
        <v>967</v>
      </c>
      <c r="C1984" s="88" t="s">
        <v>0</v>
      </c>
      <c r="D1984" s="86">
        <v>4310.5</v>
      </c>
      <c r="E1984" s="86">
        <f>E1985</f>
        <v>4310.5</v>
      </c>
      <c r="F1984" s="86">
        <f t="shared" ref="F1984:G1986" si="946">F1985</f>
        <v>4310.5</v>
      </c>
      <c r="G1984" s="86">
        <f t="shared" si="946"/>
        <v>4310.3015500000001</v>
      </c>
      <c r="H1984" s="86">
        <f t="shared" si="941"/>
        <v>99.995396125739475</v>
      </c>
      <c r="I1984" s="86">
        <f t="shared" si="942"/>
        <v>99.995396125739475</v>
      </c>
    </row>
    <row r="1985" spans="1:9" ht="31.5">
      <c r="A1985" s="92" t="s">
        <v>58</v>
      </c>
      <c r="B1985" s="36" t="s">
        <v>968</v>
      </c>
      <c r="C1985" s="36" t="s">
        <v>0</v>
      </c>
      <c r="D1985" s="93">
        <v>4310.5</v>
      </c>
      <c r="E1985" s="93">
        <f>E1986</f>
        <v>4310.5</v>
      </c>
      <c r="F1985" s="93">
        <f t="shared" si="946"/>
        <v>4310.5</v>
      </c>
      <c r="G1985" s="93">
        <f t="shared" si="946"/>
        <v>4310.3015500000001</v>
      </c>
      <c r="H1985" s="93">
        <f t="shared" si="941"/>
        <v>99.995396125739475</v>
      </c>
      <c r="I1985" s="93">
        <f t="shared" si="942"/>
        <v>99.995396125739475</v>
      </c>
    </row>
    <row r="1986" spans="1:9" ht="63">
      <c r="A1986" s="92" t="s">
        <v>60</v>
      </c>
      <c r="B1986" s="36" t="s">
        <v>968</v>
      </c>
      <c r="C1986" s="36" t="s">
        <v>61</v>
      </c>
      <c r="D1986" s="93">
        <v>4310.5</v>
      </c>
      <c r="E1986" s="93">
        <f>E1987</f>
        <v>4310.5</v>
      </c>
      <c r="F1986" s="93">
        <f t="shared" si="946"/>
        <v>4310.5</v>
      </c>
      <c r="G1986" s="93">
        <f t="shared" si="946"/>
        <v>4310.3015500000001</v>
      </c>
      <c r="H1986" s="93">
        <f t="shared" si="941"/>
        <v>99.995396125739475</v>
      </c>
      <c r="I1986" s="93">
        <f t="shared" si="942"/>
        <v>99.995396125739475</v>
      </c>
    </row>
    <row r="1987" spans="1:9" ht="31.5">
      <c r="A1987" s="92" t="s">
        <v>62</v>
      </c>
      <c r="B1987" s="36" t="s">
        <v>968</v>
      </c>
      <c r="C1987" s="36" t="s">
        <v>63</v>
      </c>
      <c r="D1987" s="93">
        <v>4310.5</v>
      </c>
      <c r="E1987" s="93">
        <f>КВСР!H2434</f>
        <v>4310.5</v>
      </c>
      <c r="F1987" s="93">
        <f>КВСР!I2434</f>
        <v>4310.5</v>
      </c>
      <c r="G1987" s="93">
        <f>КВСР!J2434</f>
        <v>4310.3015500000001</v>
      </c>
      <c r="H1987" s="93">
        <f t="shared" si="941"/>
        <v>99.995396125739475</v>
      </c>
      <c r="I1987" s="93">
        <f t="shared" si="942"/>
        <v>99.995396125739475</v>
      </c>
    </row>
    <row r="1988" spans="1:9" ht="15.75">
      <c r="A1988" s="85" t="s">
        <v>0</v>
      </c>
      <c r="B1988" s="87" t="s">
        <v>0</v>
      </c>
      <c r="C1988" s="88" t="s">
        <v>0</v>
      </c>
      <c r="D1988" s="86" t="s">
        <v>0</v>
      </c>
      <c r="E1988" s="86"/>
      <c r="F1988" s="86"/>
      <c r="G1988" s="86"/>
      <c r="H1988" s="86"/>
      <c r="I1988" s="86"/>
    </row>
    <row r="1989" spans="1:9" ht="47.25">
      <c r="A1989" s="85" t="s">
        <v>970</v>
      </c>
      <c r="B1989" s="88" t="s">
        <v>971</v>
      </c>
      <c r="C1989" s="88" t="s">
        <v>0</v>
      </c>
      <c r="D1989" s="86">
        <v>21416.2</v>
      </c>
      <c r="E1989" s="86">
        <f>E1990</f>
        <v>21416.214</v>
      </c>
      <c r="F1989" s="86">
        <f t="shared" ref="F1989:G1991" si="947">F1990</f>
        <v>21416.214</v>
      </c>
      <c r="G1989" s="86">
        <f t="shared" si="947"/>
        <v>21395.426090000001</v>
      </c>
      <c r="H1989" s="86">
        <f t="shared" si="941"/>
        <v>99.902999084804961</v>
      </c>
      <c r="I1989" s="86">
        <f t="shared" si="942"/>
        <v>99.902933777183961</v>
      </c>
    </row>
    <row r="1990" spans="1:9" ht="31.5">
      <c r="A1990" s="92" t="s">
        <v>58</v>
      </c>
      <c r="B1990" s="36" t="s">
        <v>972</v>
      </c>
      <c r="C1990" s="36" t="s">
        <v>0</v>
      </c>
      <c r="D1990" s="93">
        <v>21416.2</v>
      </c>
      <c r="E1990" s="93">
        <f>E1991</f>
        <v>21416.214</v>
      </c>
      <c r="F1990" s="93">
        <f t="shared" si="947"/>
        <v>21416.214</v>
      </c>
      <c r="G1990" s="93">
        <f t="shared" si="947"/>
        <v>21395.426090000001</v>
      </c>
      <c r="H1990" s="93">
        <f t="shared" si="941"/>
        <v>99.902999084804961</v>
      </c>
      <c r="I1990" s="93">
        <f t="shared" si="942"/>
        <v>99.902933777183961</v>
      </c>
    </row>
    <row r="1991" spans="1:9" ht="63">
      <c r="A1991" s="92" t="s">
        <v>60</v>
      </c>
      <c r="B1991" s="36" t="s">
        <v>972</v>
      </c>
      <c r="C1991" s="36" t="s">
        <v>61</v>
      </c>
      <c r="D1991" s="93">
        <v>21416.2</v>
      </c>
      <c r="E1991" s="93">
        <f>E1992</f>
        <v>21416.214</v>
      </c>
      <c r="F1991" s="93">
        <f t="shared" si="947"/>
        <v>21416.214</v>
      </c>
      <c r="G1991" s="93">
        <f t="shared" si="947"/>
        <v>21395.426090000001</v>
      </c>
      <c r="H1991" s="93">
        <f t="shared" si="941"/>
        <v>99.902999084804961</v>
      </c>
      <c r="I1991" s="93">
        <f t="shared" si="942"/>
        <v>99.902933777183961</v>
      </c>
    </row>
    <row r="1992" spans="1:9" ht="31.5">
      <c r="A1992" s="92" t="s">
        <v>62</v>
      </c>
      <c r="B1992" s="36" t="s">
        <v>972</v>
      </c>
      <c r="C1992" s="36" t="s">
        <v>63</v>
      </c>
      <c r="D1992" s="93">
        <v>21416.2</v>
      </c>
      <c r="E1992" s="93">
        <f>КВСР!H2470</f>
        <v>21416.214</v>
      </c>
      <c r="F1992" s="93">
        <f>КВСР!I2470</f>
        <v>21416.214</v>
      </c>
      <c r="G1992" s="93">
        <f>КВСР!J2470</f>
        <v>21395.426090000001</v>
      </c>
      <c r="H1992" s="93">
        <f t="shared" si="941"/>
        <v>99.902999084804961</v>
      </c>
      <c r="I1992" s="93">
        <f t="shared" si="942"/>
        <v>99.902933777183961</v>
      </c>
    </row>
    <row r="1993" spans="1:9" ht="15.75">
      <c r="A1993" s="85" t="s">
        <v>0</v>
      </c>
      <c r="B1993" s="87" t="s">
        <v>0</v>
      </c>
      <c r="C1993" s="88" t="s">
        <v>0</v>
      </c>
      <c r="D1993" s="86" t="s">
        <v>0</v>
      </c>
      <c r="E1993" s="86"/>
      <c r="F1993" s="86"/>
      <c r="G1993" s="86"/>
      <c r="H1993" s="86"/>
      <c r="I1993" s="86"/>
    </row>
    <row r="1994" spans="1:9" ht="31.5">
      <c r="A1994" s="85" t="s">
        <v>1044</v>
      </c>
      <c r="B1994" s="88" t="s">
        <v>1045</v>
      </c>
      <c r="C1994" s="88" t="s">
        <v>0</v>
      </c>
      <c r="D1994" s="86">
        <v>183826.1</v>
      </c>
      <c r="E1994" s="86">
        <f>E1995+E2000+E2005</f>
        <v>183169.68766</v>
      </c>
      <c r="F1994" s="86">
        <f t="shared" ref="F1994:G1994" si="948">F1995+F2000+F2005</f>
        <v>182449.78766</v>
      </c>
      <c r="G1994" s="86">
        <f t="shared" si="948"/>
        <v>181048.89285999999</v>
      </c>
      <c r="H1994" s="86">
        <f t="shared" si="941"/>
        <v>98.489220442581328</v>
      </c>
      <c r="I1994" s="86">
        <f t="shared" si="942"/>
        <v>98.842169341940121</v>
      </c>
    </row>
    <row r="1995" spans="1:9" ht="31.5">
      <c r="A1995" s="85" t="s">
        <v>1046</v>
      </c>
      <c r="B1995" s="88" t="s">
        <v>1047</v>
      </c>
      <c r="C1995" s="88" t="s">
        <v>0</v>
      </c>
      <c r="D1995" s="86">
        <v>4540.8999999999996</v>
      </c>
      <c r="E1995" s="86">
        <f>E1996</f>
        <v>4540.8999999999996</v>
      </c>
      <c r="F1995" s="86">
        <f t="shared" ref="F1995:G1997" si="949">F1996</f>
        <v>4540.8999999999996</v>
      </c>
      <c r="G1995" s="86">
        <f t="shared" si="949"/>
        <v>4540.8999999999996</v>
      </c>
      <c r="H1995" s="93">
        <f t="shared" si="941"/>
        <v>100</v>
      </c>
      <c r="I1995" s="93">
        <f t="shared" si="942"/>
        <v>100</v>
      </c>
    </row>
    <row r="1996" spans="1:9" ht="31.5">
      <c r="A1996" s="92" t="s">
        <v>58</v>
      </c>
      <c r="B1996" s="36" t="s">
        <v>1048</v>
      </c>
      <c r="C1996" s="36" t="s">
        <v>0</v>
      </c>
      <c r="D1996" s="93">
        <v>4540.8999999999996</v>
      </c>
      <c r="E1996" s="93">
        <f>E1997</f>
        <v>4540.8999999999996</v>
      </c>
      <c r="F1996" s="93">
        <f t="shared" si="949"/>
        <v>4540.8999999999996</v>
      </c>
      <c r="G1996" s="93">
        <f t="shared" si="949"/>
        <v>4540.8999999999996</v>
      </c>
      <c r="H1996" s="93">
        <f t="shared" si="941"/>
        <v>100</v>
      </c>
      <c r="I1996" s="93">
        <f t="shared" si="942"/>
        <v>100</v>
      </c>
    </row>
    <row r="1997" spans="1:9" ht="63">
      <c r="A1997" s="92" t="s">
        <v>60</v>
      </c>
      <c r="B1997" s="36" t="s">
        <v>1048</v>
      </c>
      <c r="C1997" s="36" t="s">
        <v>61</v>
      </c>
      <c r="D1997" s="93">
        <v>4540.8999999999996</v>
      </c>
      <c r="E1997" s="93">
        <f>E1998</f>
        <v>4540.8999999999996</v>
      </c>
      <c r="F1997" s="93">
        <f t="shared" si="949"/>
        <v>4540.8999999999996</v>
      </c>
      <c r="G1997" s="93">
        <f t="shared" si="949"/>
        <v>4540.8999999999996</v>
      </c>
      <c r="H1997" s="93">
        <f t="shared" si="941"/>
        <v>100</v>
      </c>
      <c r="I1997" s="93">
        <f t="shared" si="942"/>
        <v>100</v>
      </c>
    </row>
    <row r="1998" spans="1:9" ht="31.5">
      <c r="A1998" s="92" t="s">
        <v>62</v>
      </c>
      <c r="B1998" s="36" t="s">
        <v>1048</v>
      </c>
      <c r="C1998" s="36" t="s">
        <v>63</v>
      </c>
      <c r="D1998" s="93">
        <v>4540.8999999999996</v>
      </c>
      <c r="E1998" s="93">
        <f>КВСР!H2675</f>
        <v>4540.8999999999996</v>
      </c>
      <c r="F1998" s="93">
        <f>КВСР!I2675</f>
        <v>4540.8999999999996</v>
      </c>
      <c r="G1998" s="93">
        <f>КВСР!J2675</f>
        <v>4540.8999999999996</v>
      </c>
      <c r="H1998" s="93">
        <f t="shared" si="941"/>
        <v>100</v>
      </c>
      <c r="I1998" s="93">
        <f t="shared" si="942"/>
        <v>100</v>
      </c>
    </row>
    <row r="1999" spans="1:9" ht="15.75">
      <c r="A1999" s="85" t="s">
        <v>0</v>
      </c>
      <c r="B1999" s="87" t="s">
        <v>0</v>
      </c>
      <c r="C1999" s="88" t="s">
        <v>0</v>
      </c>
      <c r="D1999" s="86" t="s">
        <v>0</v>
      </c>
      <c r="E1999" s="86"/>
      <c r="F1999" s="86"/>
      <c r="G1999" s="86"/>
      <c r="H1999" s="86"/>
      <c r="I1999" s="86"/>
    </row>
    <row r="2000" spans="1:9" ht="15.75">
      <c r="A2000" s="85" t="s">
        <v>1049</v>
      </c>
      <c r="B2000" s="88" t="s">
        <v>1050</v>
      </c>
      <c r="C2000" s="88" t="s">
        <v>0</v>
      </c>
      <c r="D2000" s="86">
        <v>41293.199999999997</v>
      </c>
      <c r="E2000" s="86">
        <f>E2001</f>
        <v>41293.199999999997</v>
      </c>
      <c r="F2000" s="86">
        <f t="shared" ref="F2000:G2002" si="950">F2001</f>
        <v>41293.199999999997</v>
      </c>
      <c r="G2000" s="86">
        <f t="shared" si="950"/>
        <v>40629.920140000002</v>
      </c>
      <c r="H2000" s="86">
        <f t="shared" si="941"/>
        <v>98.393731025931643</v>
      </c>
      <c r="I2000" s="86">
        <f t="shared" si="942"/>
        <v>98.393731025931643</v>
      </c>
    </row>
    <row r="2001" spans="1:9" ht="31.5">
      <c r="A2001" s="92" t="s">
        <v>58</v>
      </c>
      <c r="B2001" s="36" t="s">
        <v>1051</v>
      </c>
      <c r="C2001" s="36" t="s">
        <v>0</v>
      </c>
      <c r="D2001" s="93">
        <v>41293.199999999997</v>
      </c>
      <c r="E2001" s="93">
        <f>E2002</f>
        <v>41293.199999999997</v>
      </c>
      <c r="F2001" s="93">
        <f t="shared" si="950"/>
        <v>41293.199999999997</v>
      </c>
      <c r="G2001" s="93">
        <f t="shared" si="950"/>
        <v>40629.920140000002</v>
      </c>
      <c r="H2001" s="93">
        <f t="shared" si="941"/>
        <v>98.393731025931643</v>
      </c>
      <c r="I2001" s="93">
        <f t="shared" si="942"/>
        <v>98.393731025931643</v>
      </c>
    </row>
    <row r="2002" spans="1:9" ht="63">
      <c r="A2002" s="92" t="s">
        <v>60</v>
      </c>
      <c r="B2002" s="36" t="s">
        <v>1051</v>
      </c>
      <c r="C2002" s="36" t="s">
        <v>61</v>
      </c>
      <c r="D2002" s="93">
        <v>41293.199999999997</v>
      </c>
      <c r="E2002" s="93">
        <f>E2003</f>
        <v>41293.199999999997</v>
      </c>
      <c r="F2002" s="93">
        <f t="shared" si="950"/>
        <v>41293.199999999997</v>
      </c>
      <c r="G2002" s="93">
        <f t="shared" si="950"/>
        <v>40629.920140000002</v>
      </c>
      <c r="H2002" s="93">
        <f t="shared" si="941"/>
        <v>98.393731025931643</v>
      </c>
      <c r="I2002" s="93">
        <f t="shared" si="942"/>
        <v>98.393731025931643</v>
      </c>
    </row>
    <row r="2003" spans="1:9" ht="31.5">
      <c r="A2003" s="92" t="s">
        <v>62</v>
      </c>
      <c r="B2003" s="36" t="s">
        <v>1051</v>
      </c>
      <c r="C2003" s="36" t="s">
        <v>63</v>
      </c>
      <c r="D2003" s="93">
        <v>41293.199999999997</v>
      </c>
      <c r="E2003" s="93">
        <f>КВСР!H2679</f>
        <v>41293.199999999997</v>
      </c>
      <c r="F2003" s="93">
        <f>КВСР!I2679</f>
        <v>41293.199999999997</v>
      </c>
      <c r="G2003" s="93">
        <f>КВСР!J2679</f>
        <v>40629.920140000002</v>
      </c>
      <c r="H2003" s="93">
        <f t="shared" si="941"/>
        <v>98.393731025931643</v>
      </c>
      <c r="I2003" s="93">
        <f t="shared" si="942"/>
        <v>98.393731025931643</v>
      </c>
    </row>
    <row r="2004" spans="1:9" ht="15.75">
      <c r="A2004" s="85" t="s">
        <v>0</v>
      </c>
      <c r="B2004" s="87" t="s">
        <v>0</v>
      </c>
      <c r="C2004" s="88" t="s">
        <v>0</v>
      </c>
      <c r="D2004" s="86" t="s">
        <v>0</v>
      </c>
      <c r="E2004" s="86"/>
      <c r="F2004" s="86"/>
      <c r="G2004" s="86"/>
      <c r="H2004" s="86"/>
      <c r="I2004" s="86"/>
    </row>
    <row r="2005" spans="1:9" ht="15.75">
      <c r="A2005" s="85" t="s">
        <v>1052</v>
      </c>
      <c r="B2005" s="88" t="s">
        <v>1053</v>
      </c>
      <c r="C2005" s="88" t="s">
        <v>0</v>
      </c>
      <c r="D2005" s="86">
        <v>137992</v>
      </c>
      <c r="E2005" s="86">
        <f>E2006+E2014</f>
        <v>137335.58765999999</v>
      </c>
      <c r="F2005" s="86">
        <f t="shared" ref="F2005:G2005" si="951">F2006+F2014</f>
        <v>136615.68766</v>
      </c>
      <c r="G2005" s="86">
        <f t="shared" si="951"/>
        <v>135878.07272</v>
      </c>
      <c r="H2005" s="86">
        <f t="shared" si="941"/>
        <v>98.468079830714814</v>
      </c>
      <c r="I2005" s="86">
        <f t="shared" si="942"/>
        <v>98.938720134501239</v>
      </c>
    </row>
    <row r="2006" spans="1:9" ht="31.5">
      <c r="A2006" s="92" t="s">
        <v>58</v>
      </c>
      <c r="B2006" s="36" t="s">
        <v>1054</v>
      </c>
      <c r="C2006" s="36" t="s">
        <v>0</v>
      </c>
      <c r="D2006" s="93">
        <v>137642</v>
      </c>
      <c r="E2006" s="93">
        <f>E2007+E2009+E2011</f>
        <v>136985.58765999999</v>
      </c>
      <c r="F2006" s="93">
        <f t="shared" ref="F2006:G2006" si="952">F2007+F2009+F2011</f>
        <v>136315.68766</v>
      </c>
      <c r="G2006" s="93">
        <f t="shared" si="952"/>
        <v>135588.91625000001</v>
      </c>
      <c r="H2006" s="93">
        <f t="shared" si="941"/>
        <v>98.508388609581388</v>
      </c>
      <c r="I2006" s="93">
        <f t="shared" si="942"/>
        <v>98.980424558628357</v>
      </c>
    </row>
    <row r="2007" spans="1:9" ht="63">
      <c r="A2007" s="92" t="s">
        <v>60</v>
      </c>
      <c r="B2007" s="36" t="s">
        <v>1054</v>
      </c>
      <c r="C2007" s="36" t="s">
        <v>61</v>
      </c>
      <c r="D2007" s="93">
        <v>102047</v>
      </c>
      <c r="E2007" s="93">
        <f>E2008</f>
        <v>102047</v>
      </c>
      <c r="F2007" s="93">
        <f t="shared" ref="F2007:G2007" si="953">F2008</f>
        <v>101672</v>
      </c>
      <c r="G2007" s="93">
        <f t="shared" si="953"/>
        <v>101488.65823</v>
      </c>
      <c r="H2007" s="93">
        <f t="shared" si="941"/>
        <v>99.452858222191736</v>
      </c>
      <c r="I2007" s="93">
        <f t="shared" si="942"/>
        <v>99.452858222191736</v>
      </c>
    </row>
    <row r="2008" spans="1:9" ht="31.5">
      <c r="A2008" s="92" t="s">
        <v>62</v>
      </c>
      <c r="B2008" s="36" t="s">
        <v>1054</v>
      </c>
      <c r="C2008" s="36" t="s">
        <v>63</v>
      </c>
      <c r="D2008" s="93">
        <v>102047</v>
      </c>
      <c r="E2008" s="93">
        <f>КВСР!H2683</f>
        <v>102047</v>
      </c>
      <c r="F2008" s="93">
        <f>КВСР!I2683</f>
        <v>101672</v>
      </c>
      <c r="G2008" s="93">
        <f>КВСР!J2683</f>
        <v>101488.65823</v>
      </c>
      <c r="H2008" s="93">
        <f t="shared" si="941"/>
        <v>99.452858222191736</v>
      </c>
      <c r="I2008" s="93">
        <f t="shared" si="942"/>
        <v>99.452858222191736</v>
      </c>
    </row>
    <row r="2009" spans="1:9" ht="31.5">
      <c r="A2009" s="92" t="s">
        <v>64</v>
      </c>
      <c r="B2009" s="36" t="s">
        <v>1054</v>
      </c>
      <c r="C2009" s="36" t="s">
        <v>65</v>
      </c>
      <c r="D2009" s="93">
        <v>35549.199999999997</v>
      </c>
      <c r="E2009" s="93">
        <f>E2010</f>
        <v>34890.787660000002</v>
      </c>
      <c r="F2009" s="93">
        <f t="shared" ref="F2009:G2009" si="954">F2010</f>
        <v>34598.787660000002</v>
      </c>
      <c r="G2009" s="93">
        <f t="shared" si="954"/>
        <v>34059.443019999999</v>
      </c>
      <c r="H2009" s="93">
        <f t="shared" si="941"/>
        <v>95.809309407806651</v>
      </c>
      <c r="I2009" s="93">
        <f t="shared" si="942"/>
        <v>97.617294719450882</v>
      </c>
    </row>
    <row r="2010" spans="1:9" ht="31.5">
      <c r="A2010" s="92" t="s">
        <v>66</v>
      </c>
      <c r="B2010" s="36" t="s">
        <v>1054</v>
      </c>
      <c r="C2010" s="36" t="s">
        <v>67</v>
      </c>
      <c r="D2010" s="93">
        <v>35549.199999999997</v>
      </c>
      <c r="E2010" s="93">
        <f>КВСР!H2685</f>
        <v>34890.787660000002</v>
      </c>
      <c r="F2010" s="93">
        <f>КВСР!I2685</f>
        <v>34598.787660000002</v>
      </c>
      <c r="G2010" s="93">
        <f>КВСР!J2685</f>
        <v>34059.443019999999</v>
      </c>
      <c r="H2010" s="93">
        <f t="shared" si="941"/>
        <v>95.809309407806651</v>
      </c>
      <c r="I2010" s="93">
        <f t="shared" si="942"/>
        <v>97.617294719450882</v>
      </c>
    </row>
    <row r="2011" spans="1:9" ht="15.75">
      <c r="A2011" s="92" t="s">
        <v>72</v>
      </c>
      <c r="B2011" s="36" t="s">
        <v>1054</v>
      </c>
      <c r="C2011" s="36" t="s">
        <v>73</v>
      </c>
      <c r="D2011" s="93">
        <v>45.8</v>
      </c>
      <c r="E2011" s="93">
        <f>E2013+E2012</f>
        <v>47.8</v>
      </c>
      <c r="F2011" s="93">
        <f t="shared" ref="F2011:G2011" si="955">F2013+F2012</f>
        <v>44.9</v>
      </c>
      <c r="G2011" s="93">
        <f t="shared" si="955"/>
        <v>40.814999999999998</v>
      </c>
      <c r="H2011" s="93">
        <f t="shared" si="941"/>
        <v>89.115720524017476</v>
      </c>
      <c r="I2011" s="93">
        <f t="shared" si="942"/>
        <v>85.387029288702934</v>
      </c>
    </row>
    <row r="2012" spans="1:9" ht="15.75">
      <c r="A2012" s="92" t="s">
        <v>86</v>
      </c>
      <c r="B2012" s="36" t="s">
        <v>1054</v>
      </c>
      <c r="C2012" s="36">
        <v>830</v>
      </c>
      <c r="D2012" s="93"/>
      <c r="E2012" s="93">
        <f>КВСР!H2687</f>
        <v>4</v>
      </c>
      <c r="F2012" s="93">
        <f>КВСР!I2687</f>
        <v>4</v>
      </c>
      <c r="G2012" s="93">
        <f>КВСР!J2687</f>
        <v>4</v>
      </c>
      <c r="H2012" s="93"/>
      <c r="I2012" s="93">
        <f t="shared" si="942"/>
        <v>100</v>
      </c>
    </row>
    <row r="2013" spans="1:9" ht="15.75">
      <c r="A2013" s="92" t="s">
        <v>74</v>
      </c>
      <c r="B2013" s="36" t="s">
        <v>1054</v>
      </c>
      <c r="C2013" s="36" t="s">
        <v>75</v>
      </c>
      <c r="D2013" s="93">
        <v>45.8</v>
      </c>
      <c r="E2013" s="93">
        <f>КВСР!H2688</f>
        <v>43.8</v>
      </c>
      <c r="F2013" s="93">
        <f>КВСР!I2688</f>
        <v>40.9</v>
      </c>
      <c r="G2013" s="93">
        <f>КВСР!J2688</f>
        <v>36.814999999999998</v>
      </c>
      <c r="H2013" s="93">
        <f t="shared" si="941"/>
        <v>80.382096069868993</v>
      </c>
      <c r="I2013" s="93">
        <f t="shared" si="942"/>
        <v>84.052511415525117</v>
      </c>
    </row>
    <row r="2014" spans="1:9" ht="31.5">
      <c r="A2014" s="92" t="s">
        <v>1055</v>
      </c>
      <c r="B2014" s="36" t="s">
        <v>1056</v>
      </c>
      <c r="C2014" s="36" t="s">
        <v>0</v>
      </c>
      <c r="D2014" s="93">
        <v>350</v>
      </c>
      <c r="E2014" s="93">
        <f>E2015</f>
        <v>350</v>
      </c>
      <c r="F2014" s="93">
        <f t="shared" ref="F2014:G2015" si="956">F2015</f>
        <v>300</v>
      </c>
      <c r="G2014" s="93">
        <f t="shared" si="956"/>
        <v>289.15647000000001</v>
      </c>
      <c r="H2014" s="93">
        <f t="shared" si="941"/>
        <v>82.616134285714296</v>
      </c>
      <c r="I2014" s="93">
        <f t="shared" si="942"/>
        <v>82.616134285714296</v>
      </c>
    </row>
    <row r="2015" spans="1:9" ht="15.75">
      <c r="A2015" s="92" t="s">
        <v>26</v>
      </c>
      <c r="B2015" s="36" t="s">
        <v>1056</v>
      </c>
      <c r="C2015" s="36" t="s">
        <v>27</v>
      </c>
      <c r="D2015" s="93">
        <v>350</v>
      </c>
      <c r="E2015" s="93">
        <f>E2016</f>
        <v>350</v>
      </c>
      <c r="F2015" s="93">
        <f t="shared" si="956"/>
        <v>300</v>
      </c>
      <c r="G2015" s="93">
        <f t="shared" si="956"/>
        <v>289.15647000000001</v>
      </c>
      <c r="H2015" s="93">
        <f t="shared" si="941"/>
        <v>82.616134285714296</v>
      </c>
      <c r="I2015" s="93">
        <f t="shared" si="942"/>
        <v>82.616134285714296</v>
      </c>
    </row>
    <row r="2016" spans="1:9" ht="15.75">
      <c r="A2016" s="92" t="s">
        <v>202</v>
      </c>
      <c r="B2016" s="36" t="s">
        <v>1056</v>
      </c>
      <c r="C2016" s="36" t="s">
        <v>203</v>
      </c>
      <c r="D2016" s="93">
        <v>350</v>
      </c>
      <c r="E2016" s="93">
        <f>КВСР!H2691</f>
        <v>350</v>
      </c>
      <c r="F2016" s="93">
        <f>КВСР!I2691</f>
        <v>300</v>
      </c>
      <c r="G2016" s="93">
        <f>КВСР!J2691</f>
        <v>289.15647000000001</v>
      </c>
      <c r="H2016" s="93">
        <f t="shared" si="941"/>
        <v>82.616134285714296</v>
      </c>
      <c r="I2016" s="93">
        <f t="shared" si="942"/>
        <v>82.616134285714296</v>
      </c>
    </row>
    <row r="2017" spans="1:9" ht="15.75">
      <c r="A2017" s="85" t="s">
        <v>0</v>
      </c>
      <c r="B2017" s="87" t="s">
        <v>0</v>
      </c>
      <c r="C2017" s="88" t="s">
        <v>0</v>
      </c>
      <c r="D2017" s="86" t="s">
        <v>0</v>
      </c>
      <c r="E2017" s="86"/>
      <c r="F2017" s="86"/>
      <c r="G2017" s="86"/>
      <c r="H2017" s="86"/>
      <c r="I2017" s="86"/>
    </row>
    <row r="2018" spans="1:9" ht="31.5">
      <c r="A2018" s="85" t="s">
        <v>1027</v>
      </c>
      <c r="B2018" s="88" t="s">
        <v>1028</v>
      </c>
      <c r="C2018" s="88" t="s">
        <v>0</v>
      </c>
      <c r="D2018" s="86">
        <v>39001.599999999999</v>
      </c>
      <c r="E2018" s="86">
        <f>E2019+E2024+E2029</f>
        <v>39001.600000000006</v>
      </c>
      <c r="F2018" s="86">
        <f t="shared" ref="F2018:G2018" si="957">F2019+F2024+F2029</f>
        <v>38865.200000000004</v>
      </c>
      <c r="G2018" s="86">
        <f t="shared" si="957"/>
        <v>38647.102749999998</v>
      </c>
      <c r="H2018" s="86">
        <f t="shared" si="941"/>
        <v>99.09106998174434</v>
      </c>
      <c r="I2018" s="86">
        <f t="shared" si="942"/>
        <v>99.091069981744312</v>
      </c>
    </row>
    <row r="2019" spans="1:9" ht="15.75">
      <c r="A2019" s="85" t="s">
        <v>1029</v>
      </c>
      <c r="B2019" s="88" t="s">
        <v>1030</v>
      </c>
      <c r="C2019" s="88" t="s">
        <v>0</v>
      </c>
      <c r="D2019" s="86">
        <v>9655</v>
      </c>
      <c r="E2019" s="86">
        <f>E2020</f>
        <v>9655</v>
      </c>
      <c r="F2019" s="86">
        <f t="shared" ref="F2019:G2021" si="958">F2020</f>
        <v>9518.6</v>
      </c>
      <c r="G2019" s="86">
        <f t="shared" si="958"/>
        <v>9425.9577499999996</v>
      </c>
      <c r="H2019" s="86">
        <f t="shared" si="941"/>
        <v>97.627734334541685</v>
      </c>
      <c r="I2019" s="86">
        <f t="shared" si="942"/>
        <v>97.627734334541685</v>
      </c>
    </row>
    <row r="2020" spans="1:9" ht="31.5">
      <c r="A2020" s="92" t="s">
        <v>58</v>
      </c>
      <c r="B2020" s="36" t="s">
        <v>1031</v>
      </c>
      <c r="C2020" s="36" t="s">
        <v>0</v>
      </c>
      <c r="D2020" s="93">
        <v>9655</v>
      </c>
      <c r="E2020" s="93">
        <f>E2021</f>
        <v>9655</v>
      </c>
      <c r="F2020" s="93">
        <f t="shared" si="958"/>
        <v>9518.6</v>
      </c>
      <c r="G2020" s="93">
        <f t="shared" si="958"/>
        <v>9425.9577499999996</v>
      </c>
      <c r="H2020" s="93">
        <f t="shared" si="941"/>
        <v>97.627734334541685</v>
      </c>
      <c r="I2020" s="93">
        <f t="shared" si="942"/>
        <v>97.627734334541685</v>
      </c>
    </row>
    <row r="2021" spans="1:9" ht="63">
      <c r="A2021" s="92" t="s">
        <v>60</v>
      </c>
      <c r="B2021" s="36" t="s">
        <v>1031</v>
      </c>
      <c r="C2021" s="36" t="s">
        <v>61</v>
      </c>
      <c r="D2021" s="93">
        <v>9655</v>
      </c>
      <c r="E2021" s="93">
        <f>E2022</f>
        <v>9655</v>
      </c>
      <c r="F2021" s="93">
        <f t="shared" si="958"/>
        <v>9518.6</v>
      </c>
      <c r="G2021" s="93">
        <f t="shared" si="958"/>
        <v>9425.9577499999996</v>
      </c>
      <c r="H2021" s="93">
        <f t="shared" si="941"/>
        <v>97.627734334541685</v>
      </c>
      <c r="I2021" s="93">
        <f t="shared" si="942"/>
        <v>97.627734334541685</v>
      </c>
    </row>
    <row r="2022" spans="1:9" ht="31.5">
      <c r="A2022" s="92" t="s">
        <v>62</v>
      </c>
      <c r="B2022" s="36" t="s">
        <v>1031</v>
      </c>
      <c r="C2022" s="36" t="s">
        <v>63</v>
      </c>
      <c r="D2022" s="93">
        <v>9655</v>
      </c>
      <c r="E2022" s="93">
        <f>КВСР!H2641</f>
        <v>9655</v>
      </c>
      <c r="F2022" s="93">
        <f>КВСР!I2641</f>
        <v>9518.6</v>
      </c>
      <c r="G2022" s="93">
        <f>КВСР!J2641</f>
        <v>9425.9577499999996</v>
      </c>
      <c r="H2022" s="93">
        <f t="shared" si="941"/>
        <v>97.627734334541685</v>
      </c>
      <c r="I2022" s="93">
        <f t="shared" si="942"/>
        <v>97.627734334541685</v>
      </c>
    </row>
    <row r="2023" spans="1:9" ht="15.75">
      <c r="A2023" s="85" t="s">
        <v>0</v>
      </c>
      <c r="B2023" s="87" t="s">
        <v>0</v>
      </c>
      <c r="C2023" s="88" t="s">
        <v>0</v>
      </c>
      <c r="D2023" s="86" t="s">
        <v>0</v>
      </c>
      <c r="E2023" s="86"/>
      <c r="F2023" s="86"/>
      <c r="G2023" s="86"/>
      <c r="H2023" s="86"/>
      <c r="I2023" s="86"/>
    </row>
    <row r="2024" spans="1:9" ht="47.25">
      <c r="A2024" s="85" t="s">
        <v>1032</v>
      </c>
      <c r="B2024" s="88" t="s">
        <v>1033</v>
      </c>
      <c r="C2024" s="88" t="s">
        <v>0</v>
      </c>
      <c r="D2024" s="86">
        <v>88</v>
      </c>
      <c r="E2024" s="86">
        <f>E2025</f>
        <v>88</v>
      </c>
      <c r="F2024" s="86">
        <f t="shared" ref="F2024:G2026" si="959">F2025</f>
        <v>88</v>
      </c>
      <c r="G2024" s="86">
        <f t="shared" si="959"/>
        <v>74.5</v>
      </c>
      <c r="H2024" s="86">
        <f t="shared" si="941"/>
        <v>84.659090909090907</v>
      </c>
      <c r="I2024" s="86">
        <f t="shared" si="942"/>
        <v>84.659090909090907</v>
      </c>
    </row>
    <row r="2025" spans="1:9" ht="47.25">
      <c r="A2025" s="92" t="s">
        <v>1032</v>
      </c>
      <c r="B2025" s="36" t="s">
        <v>1034</v>
      </c>
      <c r="C2025" s="36" t="s">
        <v>0</v>
      </c>
      <c r="D2025" s="93">
        <v>88</v>
      </c>
      <c r="E2025" s="93">
        <f>E2026</f>
        <v>88</v>
      </c>
      <c r="F2025" s="93">
        <f t="shared" si="959"/>
        <v>88</v>
      </c>
      <c r="G2025" s="93">
        <f t="shared" si="959"/>
        <v>74.5</v>
      </c>
      <c r="H2025" s="93">
        <f t="shared" si="941"/>
        <v>84.659090909090907</v>
      </c>
      <c r="I2025" s="93">
        <f t="shared" si="942"/>
        <v>84.659090909090907</v>
      </c>
    </row>
    <row r="2026" spans="1:9" ht="31.5">
      <c r="A2026" s="92" t="s">
        <v>64</v>
      </c>
      <c r="B2026" s="36" t="s">
        <v>1034</v>
      </c>
      <c r="C2026" s="36" t="s">
        <v>65</v>
      </c>
      <c r="D2026" s="93">
        <v>88</v>
      </c>
      <c r="E2026" s="93">
        <f>E2027</f>
        <v>88</v>
      </c>
      <c r="F2026" s="93">
        <f t="shared" si="959"/>
        <v>88</v>
      </c>
      <c r="G2026" s="93">
        <f t="shared" si="959"/>
        <v>74.5</v>
      </c>
      <c r="H2026" s="93">
        <f t="shared" si="941"/>
        <v>84.659090909090907</v>
      </c>
      <c r="I2026" s="93">
        <f t="shared" si="942"/>
        <v>84.659090909090907</v>
      </c>
    </row>
    <row r="2027" spans="1:9" ht="31.5">
      <c r="A2027" s="92" t="s">
        <v>66</v>
      </c>
      <c r="B2027" s="36" t="s">
        <v>1034</v>
      </c>
      <c r="C2027" s="36" t="s">
        <v>67</v>
      </c>
      <c r="D2027" s="93">
        <v>88</v>
      </c>
      <c r="E2027" s="93">
        <f>КВСР!H2645</f>
        <v>88</v>
      </c>
      <c r="F2027" s="93">
        <f>КВСР!I2645</f>
        <v>88</v>
      </c>
      <c r="G2027" s="93">
        <f>КВСР!J2645</f>
        <v>74.5</v>
      </c>
      <c r="H2027" s="93">
        <f t="shared" si="941"/>
        <v>84.659090909090907</v>
      </c>
      <c r="I2027" s="93">
        <f t="shared" si="942"/>
        <v>84.659090909090907</v>
      </c>
    </row>
    <row r="2028" spans="1:9" ht="15.75">
      <c r="A2028" s="85" t="s">
        <v>0</v>
      </c>
      <c r="B2028" s="87" t="s">
        <v>0</v>
      </c>
      <c r="C2028" s="88" t="s">
        <v>0</v>
      </c>
      <c r="D2028" s="86" t="s">
        <v>0</v>
      </c>
      <c r="E2028" s="86"/>
      <c r="F2028" s="86"/>
      <c r="G2028" s="86"/>
      <c r="H2028" s="86"/>
      <c r="I2028" s="86"/>
    </row>
    <row r="2029" spans="1:9" ht="15.75">
      <c r="A2029" s="85" t="s">
        <v>1035</v>
      </c>
      <c r="B2029" s="88" t="s">
        <v>1036</v>
      </c>
      <c r="C2029" s="88" t="s">
        <v>0</v>
      </c>
      <c r="D2029" s="86">
        <v>29258.6</v>
      </c>
      <c r="E2029" s="86">
        <f>E2030</f>
        <v>29258.600000000002</v>
      </c>
      <c r="F2029" s="86">
        <f t="shared" ref="F2029:G2029" si="960">F2030</f>
        <v>29258.600000000002</v>
      </c>
      <c r="G2029" s="86">
        <f t="shared" si="960"/>
        <v>29146.645</v>
      </c>
      <c r="H2029" s="86">
        <f t="shared" si="941"/>
        <v>99.617360365841151</v>
      </c>
      <c r="I2029" s="86">
        <f t="shared" si="942"/>
        <v>99.617360365841151</v>
      </c>
    </row>
    <row r="2030" spans="1:9" ht="31.5">
      <c r="A2030" s="92" t="s">
        <v>58</v>
      </c>
      <c r="B2030" s="36" t="s">
        <v>1037</v>
      </c>
      <c r="C2030" s="36" t="s">
        <v>0</v>
      </c>
      <c r="D2030" s="93">
        <v>29258.6</v>
      </c>
      <c r="E2030" s="93">
        <f>E2031+E2033+E2035</f>
        <v>29258.600000000002</v>
      </c>
      <c r="F2030" s="93">
        <f t="shared" ref="F2030:G2030" si="961">F2031+F2033+F2035</f>
        <v>29258.600000000002</v>
      </c>
      <c r="G2030" s="93">
        <f t="shared" si="961"/>
        <v>29146.645</v>
      </c>
      <c r="H2030" s="93">
        <f t="shared" si="941"/>
        <v>99.617360365841151</v>
      </c>
      <c r="I2030" s="93">
        <f t="shared" si="942"/>
        <v>99.617360365841151</v>
      </c>
    </row>
    <row r="2031" spans="1:9" ht="63">
      <c r="A2031" s="92" t="s">
        <v>60</v>
      </c>
      <c r="B2031" s="36" t="s">
        <v>1037</v>
      </c>
      <c r="C2031" s="36" t="s">
        <v>61</v>
      </c>
      <c r="D2031" s="93">
        <v>28611.4</v>
      </c>
      <c r="E2031" s="93">
        <f>E2032</f>
        <v>28611.4</v>
      </c>
      <c r="F2031" s="93">
        <f t="shared" ref="F2031:G2031" si="962">F2032</f>
        <v>28611.4</v>
      </c>
      <c r="G2031" s="93">
        <f t="shared" si="962"/>
        <v>28595.260450000002</v>
      </c>
      <c r="H2031" s="93">
        <f t="shared" si="941"/>
        <v>99.94359049190183</v>
      </c>
      <c r="I2031" s="93">
        <f t="shared" si="942"/>
        <v>99.94359049190183</v>
      </c>
    </row>
    <row r="2032" spans="1:9" ht="31.5">
      <c r="A2032" s="92" t="s">
        <v>62</v>
      </c>
      <c r="B2032" s="36" t="s">
        <v>1037</v>
      </c>
      <c r="C2032" s="36" t="s">
        <v>63</v>
      </c>
      <c r="D2032" s="93">
        <v>28611.4</v>
      </c>
      <c r="E2032" s="93">
        <f>КВСР!H2649</f>
        <v>28611.4</v>
      </c>
      <c r="F2032" s="93">
        <f>КВСР!I2649</f>
        <v>28611.4</v>
      </c>
      <c r="G2032" s="93">
        <f>КВСР!J2649</f>
        <v>28595.260450000002</v>
      </c>
      <c r="H2032" s="93">
        <f t="shared" si="941"/>
        <v>99.94359049190183</v>
      </c>
      <c r="I2032" s="93">
        <f t="shared" si="942"/>
        <v>99.94359049190183</v>
      </c>
    </row>
    <row r="2033" spans="1:9" ht="31.5">
      <c r="A2033" s="92" t="s">
        <v>64</v>
      </c>
      <c r="B2033" s="36" t="s">
        <v>1037</v>
      </c>
      <c r="C2033" s="36" t="s">
        <v>65</v>
      </c>
      <c r="D2033" s="93">
        <v>629.20000000000005</v>
      </c>
      <c r="E2033" s="93">
        <f>E2034</f>
        <v>629.20000000000005</v>
      </c>
      <c r="F2033" s="93">
        <f t="shared" ref="F2033:G2033" si="963">F2034</f>
        <v>629.20000000000005</v>
      </c>
      <c r="G2033" s="93">
        <f t="shared" si="963"/>
        <v>534.01655000000005</v>
      </c>
      <c r="H2033" s="93">
        <f t="shared" si="941"/>
        <v>84.87230610298792</v>
      </c>
      <c r="I2033" s="93">
        <f t="shared" si="942"/>
        <v>84.87230610298792</v>
      </c>
    </row>
    <row r="2034" spans="1:9" ht="31.5">
      <c r="A2034" s="92" t="s">
        <v>66</v>
      </c>
      <c r="B2034" s="36" t="s">
        <v>1037</v>
      </c>
      <c r="C2034" s="36" t="s">
        <v>67</v>
      </c>
      <c r="D2034" s="93">
        <v>629.20000000000005</v>
      </c>
      <c r="E2034" s="93">
        <f>КВСР!H2651</f>
        <v>629.20000000000005</v>
      </c>
      <c r="F2034" s="93">
        <f>КВСР!I2651</f>
        <v>629.20000000000005</v>
      </c>
      <c r="G2034" s="93">
        <f>КВСР!J2651</f>
        <v>534.01655000000005</v>
      </c>
      <c r="H2034" s="93">
        <f t="shared" si="941"/>
        <v>84.87230610298792</v>
      </c>
      <c r="I2034" s="93">
        <f t="shared" si="942"/>
        <v>84.87230610298792</v>
      </c>
    </row>
    <row r="2035" spans="1:9" ht="15.75">
      <c r="A2035" s="92" t="s">
        <v>72</v>
      </c>
      <c r="B2035" s="36" t="s">
        <v>1037</v>
      </c>
      <c r="C2035" s="36" t="s">
        <v>73</v>
      </c>
      <c r="D2035" s="93">
        <v>18</v>
      </c>
      <c r="E2035" s="93">
        <f>E2036</f>
        <v>18</v>
      </c>
      <c r="F2035" s="93">
        <f t="shared" ref="F2035:G2035" si="964">F2036</f>
        <v>18</v>
      </c>
      <c r="G2035" s="93">
        <f t="shared" si="964"/>
        <v>17.367999999999999</v>
      </c>
      <c r="H2035" s="93">
        <f t="shared" si="941"/>
        <v>96.48888888888888</v>
      </c>
      <c r="I2035" s="93">
        <f t="shared" si="942"/>
        <v>96.48888888888888</v>
      </c>
    </row>
    <row r="2036" spans="1:9" ht="15.75">
      <c r="A2036" s="92" t="s">
        <v>74</v>
      </c>
      <c r="B2036" s="36" t="s">
        <v>1037</v>
      </c>
      <c r="C2036" s="36" t="s">
        <v>75</v>
      </c>
      <c r="D2036" s="93">
        <v>18</v>
      </c>
      <c r="E2036" s="93">
        <f>КВСР!H2653</f>
        <v>18</v>
      </c>
      <c r="F2036" s="93">
        <f>КВСР!I2653</f>
        <v>18</v>
      </c>
      <c r="G2036" s="93">
        <f>КВСР!J2653</f>
        <v>17.367999999999999</v>
      </c>
      <c r="H2036" s="93">
        <f t="shared" ref="H2036:H2098" si="965">G2036/D2036*100</f>
        <v>96.48888888888888</v>
      </c>
      <c r="I2036" s="93">
        <f t="shared" ref="I2036:I2098" si="966">G2036/E2036*100</f>
        <v>96.48888888888888</v>
      </c>
    </row>
    <row r="2037" spans="1:9" ht="15.75">
      <c r="A2037" s="85" t="s">
        <v>0</v>
      </c>
      <c r="B2037" s="87" t="s">
        <v>0</v>
      </c>
      <c r="C2037" s="88" t="s">
        <v>0</v>
      </c>
      <c r="D2037" s="86" t="s">
        <v>0</v>
      </c>
      <c r="E2037" s="86"/>
      <c r="F2037" s="86"/>
      <c r="G2037" s="86"/>
      <c r="H2037" s="86"/>
      <c r="I2037" s="86"/>
    </row>
    <row r="2038" spans="1:9" ht="31.5">
      <c r="A2038" s="85" t="s">
        <v>1016</v>
      </c>
      <c r="B2038" s="88" t="s">
        <v>1017</v>
      </c>
      <c r="C2038" s="88" t="s">
        <v>0</v>
      </c>
      <c r="D2038" s="86">
        <v>46402.1</v>
      </c>
      <c r="E2038" s="86">
        <f>E2039</f>
        <v>46402.059600000001</v>
      </c>
      <c r="F2038" s="86">
        <f t="shared" ref="F2038:G2038" si="967">F2039</f>
        <v>46386.12758</v>
      </c>
      <c r="G2038" s="86">
        <f t="shared" si="967"/>
        <v>45654.374759999992</v>
      </c>
      <c r="H2038" s="86">
        <f t="shared" si="965"/>
        <v>98.388596119572156</v>
      </c>
      <c r="I2038" s="86">
        <f t="shared" si="966"/>
        <v>98.388681781702616</v>
      </c>
    </row>
    <row r="2039" spans="1:9" ht="31.5">
      <c r="A2039" s="92" t="s">
        <v>58</v>
      </c>
      <c r="B2039" s="36" t="s">
        <v>1018</v>
      </c>
      <c r="C2039" s="36" t="s">
        <v>0</v>
      </c>
      <c r="D2039" s="93">
        <v>46402.1</v>
      </c>
      <c r="E2039" s="93">
        <f>E2040+E2042+E2044</f>
        <v>46402.059600000001</v>
      </c>
      <c r="F2039" s="93">
        <f t="shared" ref="F2039:G2039" si="968">F2040+F2042+F2044</f>
        <v>46386.12758</v>
      </c>
      <c r="G2039" s="93">
        <f t="shared" si="968"/>
        <v>45654.374759999992</v>
      </c>
      <c r="H2039" s="93">
        <f t="shared" si="965"/>
        <v>98.388596119572156</v>
      </c>
      <c r="I2039" s="93">
        <f t="shared" si="966"/>
        <v>98.388681781702616</v>
      </c>
    </row>
    <row r="2040" spans="1:9" ht="63">
      <c r="A2040" s="92" t="s">
        <v>60</v>
      </c>
      <c r="B2040" s="36" t="s">
        <v>1018</v>
      </c>
      <c r="C2040" s="36" t="s">
        <v>61</v>
      </c>
      <c r="D2040" s="93">
        <v>43356.5</v>
      </c>
      <c r="E2040" s="93">
        <f>E2041</f>
        <v>43356.47</v>
      </c>
      <c r="F2040" s="93">
        <f t="shared" ref="F2040:G2040" si="969">F2041</f>
        <v>43356.47</v>
      </c>
      <c r="G2040" s="93">
        <f t="shared" si="969"/>
        <v>42624.810319999997</v>
      </c>
      <c r="H2040" s="93">
        <f t="shared" si="965"/>
        <v>98.312387577410533</v>
      </c>
      <c r="I2040" s="93">
        <f t="shared" si="966"/>
        <v>98.312455603511992</v>
      </c>
    </row>
    <row r="2041" spans="1:9" ht="31.5">
      <c r="A2041" s="92" t="s">
        <v>62</v>
      </c>
      <c r="B2041" s="36" t="s">
        <v>1018</v>
      </c>
      <c r="C2041" s="36" t="s">
        <v>63</v>
      </c>
      <c r="D2041" s="93">
        <v>43356.5</v>
      </c>
      <c r="E2041" s="93">
        <f>КВСР!H2613</f>
        <v>43356.47</v>
      </c>
      <c r="F2041" s="93">
        <f>КВСР!I2613</f>
        <v>43356.47</v>
      </c>
      <c r="G2041" s="93">
        <f>КВСР!J2613</f>
        <v>42624.810319999997</v>
      </c>
      <c r="H2041" s="93">
        <f t="shared" si="965"/>
        <v>98.312387577410533</v>
      </c>
      <c r="I2041" s="93">
        <f t="shared" si="966"/>
        <v>98.312455603511992</v>
      </c>
    </row>
    <row r="2042" spans="1:9" ht="31.5">
      <c r="A2042" s="92" t="s">
        <v>64</v>
      </c>
      <c r="B2042" s="36" t="s">
        <v>1018</v>
      </c>
      <c r="C2042" s="36" t="s">
        <v>65</v>
      </c>
      <c r="D2042" s="93">
        <v>2795.9</v>
      </c>
      <c r="E2042" s="93">
        <f>E2043</f>
        <v>2765.8896</v>
      </c>
      <c r="F2042" s="93">
        <f t="shared" ref="F2042:G2042" si="970">F2043</f>
        <v>2765.8896</v>
      </c>
      <c r="G2042" s="93">
        <f t="shared" si="970"/>
        <v>2765.79646</v>
      </c>
      <c r="H2042" s="93">
        <f t="shared" si="965"/>
        <v>98.923296970564039</v>
      </c>
      <c r="I2042" s="93">
        <f t="shared" si="966"/>
        <v>99.996632548168236</v>
      </c>
    </row>
    <row r="2043" spans="1:9" ht="31.5">
      <c r="A2043" s="92" t="s">
        <v>66</v>
      </c>
      <c r="B2043" s="36" t="s">
        <v>1018</v>
      </c>
      <c r="C2043" s="36" t="s">
        <v>67</v>
      </c>
      <c r="D2043" s="93">
        <v>2795.9</v>
      </c>
      <c r="E2043" s="93">
        <f>КВСР!H2615</f>
        <v>2765.8896</v>
      </c>
      <c r="F2043" s="93">
        <f>КВСР!I2615</f>
        <v>2765.8896</v>
      </c>
      <c r="G2043" s="93">
        <f>КВСР!J2615</f>
        <v>2765.79646</v>
      </c>
      <c r="H2043" s="93">
        <f t="shared" si="965"/>
        <v>98.923296970564039</v>
      </c>
      <c r="I2043" s="93">
        <f t="shared" si="966"/>
        <v>99.996632548168236</v>
      </c>
    </row>
    <row r="2044" spans="1:9" ht="15.75">
      <c r="A2044" s="92" t="s">
        <v>72</v>
      </c>
      <c r="B2044" s="36" t="s">
        <v>1018</v>
      </c>
      <c r="C2044" s="36" t="s">
        <v>73</v>
      </c>
      <c r="D2044" s="93">
        <v>249.7</v>
      </c>
      <c r="E2044" s="93">
        <f>E2045+E2046</f>
        <v>279.7</v>
      </c>
      <c r="F2044" s="93">
        <f t="shared" ref="F2044:G2044" si="971">F2045+F2046</f>
        <v>263.76798000000002</v>
      </c>
      <c r="G2044" s="93">
        <f t="shared" si="971"/>
        <v>263.76798000000002</v>
      </c>
      <c r="H2044" s="93">
        <f t="shared" si="965"/>
        <v>105.63395274329197</v>
      </c>
      <c r="I2044" s="93">
        <f t="shared" si="966"/>
        <v>94.303889882016449</v>
      </c>
    </row>
    <row r="2045" spans="1:9" ht="15.75">
      <c r="A2045" s="92" t="s">
        <v>86</v>
      </c>
      <c r="B2045" s="36" t="s">
        <v>1018</v>
      </c>
      <c r="C2045" s="36" t="s">
        <v>87</v>
      </c>
      <c r="D2045" s="93">
        <v>200</v>
      </c>
      <c r="E2045" s="93">
        <f>КВСР!H2617</f>
        <v>230</v>
      </c>
      <c r="F2045" s="93">
        <f>КВСР!I2617</f>
        <v>227.26998</v>
      </c>
      <c r="G2045" s="93">
        <f>КВСР!J2617</f>
        <v>227.26998</v>
      </c>
      <c r="H2045" s="93">
        <f t="shared" si="965"/>
        <v>113.63498999999999</v>
      </c>
      <c r="I2045" s="93">
        <f t="shared" si="966"/>
        <v>98.813034782608696</v>
      </c>
    </row>
    <row r="2046" spans="1:9" ht="15.75">
      <c r="A2046" s="92" t="s">
        <v>74</v>
      </c>
      <c r="B2046" s="36" t="s">
        <v>1018</v>
      </c>
      <c r="C2046" s="36" t="s">
        <v>75</v>
      </c>
      <c r="D2046" s="93">
        <v>49.7</v>
      </c>
      <c r="E2046" s="93">
        <f>КВСР!H2618</f>
        <v>49.7</v>
      </c>
      <c r="F2046" s="93">
        <f>КВСР!I2618</f>
        <v>36.497999999999998</v>
      </c>
      <c r="G2046" s="93">
        <f>КВСР!J2618</f>
        <v>36.497999999999998</v>
      </c>
      <c r="H2046" s="93">
        <f t="shared" si="965"/>
        <v>73.436619718309842</v>
      </c>
      <c r="I2046" s="93">
        <f t="shared" si="966"/>
        <v>73.436619718309842</v>
      </c>
    </row>
    <row r="2047" spans="1:9" ht="15.75">
      <c r="A2047" s="85" t="s">
        <v>0</v>
      </c>
      <c r="B2047" s="87" t="s">
        <v>0</v>
      </c>
      <c r="C2047" s="88" t="s">
        <v>0</v>
      </c>
      <c r="D2047" s="86" t="s">
        <v>0</v>
      </c>
      <c r="E2047" s="86"/>
      <c r="F2047" s="86"/>
      <c r="G2047" s="86"/>
      <c r="H2047" s="86"/>
      <c r="I2047" s="86"/>
    </row>
    <row r="2048" spans="1:9" ht="31.5">
      <c r="A2048" s="85" t="s">
        <v>958</v>
      </c>
      <c r="B2048" s="88" t="s">
        <v>959</v>
      </c>
      <c r="C2048" s="88" t="s">
        <v>0</v>
      </c>
      <c r="D2048" s="86">
        <v>13605</v>
      </c>
      <c r="E2048" s="86">
        <f>E2049</f>
        <v>13605</v>
      </c>
      <c r="F2048" s="86">
        <f>F2049</f>
        <v>13605</v>
      </c>
      <c r="G2048" s="86">
        <f>G2049</f>
        <v>13602.197480000001</v>
      </c>
      <c r="H2048" s="86">
        <f t="shared" si="965"/>
        <v>99.979400808526293</v>
      </c>
      <c r="I2048" s="86">
        <f t="shared" si="966"/>
        <v>99.979400808526293</v>
      </c>
    </row>
    <row r="2049" spans="1:9" ht="31.5">
      <c r="A2049" s="92" t="s">
        <v>58</v>
      </c>
      <c r="B2049" s="36" t="s">
        <v>960</v>
      </c>
      <c r="C2049" s="36" t="s">
        <v>0</v>
      </c>
      <c r="D2049" s="93">
        <v>13605</v>
      </c>
      <c r="E2049" s="93">
        <f>E2050+E2052+E2054</f>
        <v>13605</v>
      </c>
      <c r="F2049" s="93">
        <f>F2050+F2052+F2054</f>
        <v>13605</v>
      </c>
      <c r="G2049" s="93">
        <f>G2050+G2052+G2054</f>
        <v>13602.197480000001</v>
      </c>
      <c r="H2049" s="93">
        <f t="shared" si="965"/>
        <v>99.979400808526293</v>
      </c>
      <c r="I2049" s="93">
        <f t="shared" si="966"/>
        <v>99.979400808526293</v>
      </c>
    </row>
    <row r="2050" spans="1:9" ht="63">
      <c r="A2050" s="92" t="s">
        <v>60</v>
      </c>
      <c r="B2050" s="36" t="s">
        <v>960</v>
      </c>
      <c r="C2050" s="36" t="s">
        <v>61</v>
      </c>
      <c r="D2050" s="93">
        <v>12749.3</v>
      </c>
      <c r="E2050" s="93">
        <f>E2051</f>
        <v>12749.3</v>
      </c>
      <c r="F2050" s="93">
        <f>F2051</f>
        <v>12749.3</v>
      </c>
      <c r="G2050" s="93">
        <f>G2051</f>
        <v>12747.17548</v>
      </c>
      <c r="H2050" s="93">
        <f t="shared" si="965"/>
        <v>99.983336183163004</v>
      </c>
      <c r="I2050" s="93">
        <f t="shared" si="966"/>
        <v>99.983336183163004</v>
      </c>
    </row>
    <row r="2051" spans="1:9" ht="31.5">
      <c r="A2051" s="92" t="s">
        <v>62</v>
      </c>
      <c r="B2051" s="36" t="s">
        <v>960</v>
      </c>
      <c r="C2051" s="36" t="s">
        <v>63</v>
      </c>
      <c r="D2051" s="93">
        <v>12749.3</v>
      </c>
      <c r="E2051" s="93">
        <f>КВСР!H2421</f>
        <v>12749.3</v>
      </c>
      <c r="F2051" s="93">
        <f>КВСР!I2421</f>
        <v>12749.3</v>
      </c>
      <c r="G2051" s="93">
        <f>КВСР!J2421</f>
        <v>12747.17548</v>
      </c>
      <c r="H2051" s="93">
        <f t="shared" si="965"/>
        <v>99.983336183163004</v>
      </c>
      <c r="I2051" s="93">
        <f t="shared" si="966"/>
        <v>99.983336183163004</v>
      </c>
    </row>
    <row r="2052" spans="1:9" ht="31.5">
      <c r="A2052" s="92" t="s">
        <v>64</v>
      </c>
      <c r="B2052" s="36" t="s">
        <v>960</v>
      </c>
      <c r="C2052" s="36" t="s">
        <v>65</v>
      </c>
      <c r="D2052" s="93">
        <v>854.7</v>
      </c>
      <c r="E2052" s="93">
        <f>E2053</f>
        <v>854.7</v>
      </c>
      <c r="F2052" s="93">
        <f>F2053</f>
        <v>854.7</v>
      </c>
      <c r="G2052" s="93">
        <f>G2053</f>
        <v>854.7</v>
      </c>
      <c r="H2052" s="93">
        <f t="shared" si="965"/>
        <v>100</v>
      </c>
      <c r="I2052" s="93">
        <f t="shared" si="966"/>
        <v>100</v>
      </c>
    </row>
    <row r="2053" spans="1:9" ht="31.5">
      <c r="A2053" s="92" t="s">
        <v>66</v>
      </c>
      <c r="B2053" s="36" t="s">
        <v>960</v>
      </c>
      <c r="C2053" s="36" t="s">
        <v>67</v>
      </c>
      <c r="D2053" s="93">
        <v>854.7</v>
      </c>
      <c r="E2053" s="93">
        <f>КВСР!H2423</f>
        <v>854.7</v>
      </c>
      <c r="F2053" s="93">
        <f>КВСР!I2423</f>
        <v>854.7</v>
      </c>
      <c r="G2053" s="93">
        <f>КВСР!J2423</f>
        <v>854.7</v>
      </c>
      <c r="H2053" s="93">
        <f t="shared" si="965"/>
        <v>100</v>
      </c>
      <c r="I2053" s="93">
        <f t="shared" si="966"/>
        <v>100</v>
      </c>
    </row>
    <row r="2054" spans="1:9" ht="15.75">
      <c r="A2054" s="92" t="s">
        <v>72</v>
      </c>
      <c r="B2054" s="36" t="s">
        <v>960</v>
      </c>
      <c r="C2054" s="36" t="s">
        <v>73</v>
      </c>
      <c r="D2054" s="93">
        <v>1</v>
      </c>
      <c r="E2054" s="93">
        <f>E2055</f>
        <v>1</v>
      </c>
      <c r="F2054" s="93">
        <f>F2055</f>
        <v>1</v>
      </c>
      <c r="G2054" s="93">
        <f>G2055</f>
        <v>0.32200000000000001</v>
      </c>
      <c r="H2054" s="93">
        <f t="shared" si="965"/>
        <v>32.200000000000003</v>
      </c>
      <c r="I2054" s="93">
        <f t="shared" si="966"/>
        <v>32.200000000000003</v>
      </c>
    </row>
    <row r="2055" spans="1:9" ht="15.75">
      <c r="A2055" s="92" t="s">
        <v>74</v>
      </c>
      <c r="B2055" s="36" t="s">
        <v>960</v>
      </c>
      <c r="C2055" s="36" t="s">
        <v>75</v>
      </c>
      <c r="D2055" s="93">
        <v>1</v>
      </c>
      <c r="E2055" s="93">
        <f>КВСР!H2425</f>
        <v>1</v>
      </c>
      <c r="F2055" s="93">
        <f>КВСР!I2425</f>
        <v>1</v>
      </c>
      <c r="G2055" s="93">
        <f>КВСР!J2425</f>
        <v>0.32200000000000001</v>
      </c>
      <c r="H2055" s="93">
        <f t="shared" si="965"/>
        <v>32.200000000000003</v>
      </c>
      <c r="I2055" s="93">
        <f t="shared" si="966"/>
        <v>32.200000000000003</v>
      </c>
    </row>
    <row r="2056" spans="1:9" ht="15.75">
      <c r="A2056" s="92"/>
      <c r="B2056" s="36"/>
      <c r="C2056" s="36"/>
      <c r="D2056" s="93"/>
      <c r="E2056" s="93"/>
      <c r="F2056" s="93"/>
      <c r="G2056" s="93"/>
      <c r="H2056" s="93"/>
      <c r="I2056" s="93"/>
    </row>
    <row r="2057" spans="1:9" ht="55.5" customHeight="1">
      <c r="A2057" s="85" t="s">
        <v>1244</v>
      </c>
      <c r="B2057" s="88" t="s">
        <v>1238</v>
      </c>
      <c r="C2057" s="36"/>
      <c r="D2057" s="93"/>
      <c r="E2057" s="86">
        <f>E2058+E2064</f>
        <v>12248.255550000002</v>
      </c>
      <c r="F2057" s="86">
        <f t="shared" ref="F2057:G2057" si="972">F2058+F2064</f>
        <v>12248.255550000002</v>
      </c>
      <c r="G2057" s="86">
        <f t="shared" si="972"/>
        <v>12248.255550000002</v>
      </c>
      <c r="H2057" s="86">
        <v>0</v>
      </c>
      <c r="I2057" s="86">
        <f t="shared" si="966"/>
        <v>100</v>
      </c>
    </row>
    <row r="2058" spans="1:9" ht="19.5" customHeight="1">
      <c r="A2058" s="94" t="s">
        <v>1245</v>
      </c>
      <c r="B2058" s="36" t="s">
        <v>1237</v>
      </c>
      <c r="C2058" s="36"/>
      <c r="D2058" s="93"/>
      <c r="E2058" s="93">
        <f>E2059</f>
        <v>8050.8550300000006</v>
      </c>
      <c r="F2058" s="93">
        <f t="shared" ref="F2058:G2058" si="973">F2059</f>
        <v>8050.8550300000006</v>
      </c>
      <c r="G2058" s="93">
        <f t="shared" si="973"/>
        <v>8050.8550300000006</v>
      </c>
      <c r="H2058" s="93">
        <v>0</v>
      </c>
      <c r="I2058" s="93">
        <f t="shared" si="966"/>
        <v>100</v>
      </c>
    </row>
    <row r="2059" spans="1:9" ht="30.75" customHeight="1">
      <c r="A2059" s="97" t="s">
        <v>1242</v>
      </c>
      <c r="B2059" s="95" t="s">
        <v>1239</v>
      </c>
      <c r="C2059" s="95"/>
      <c r="D2059" s="93"/>
      <c r="E2059" s="93">
        <f>E2060+E2062</f>
        <v>8050.8550300000006</v>
      </c>
      <c r="F2059" s="93">
        <f t="shared" ref="F2059:G2059" si="974">F2060+F2062</f>
        <v>8050.8550300000006</v>
      </c>
      <c r="G2059" s="93">
        <f t="shared" si="974"/>
        <v>8050.8550300000006</v>
      </c>
      <c r="H2059" s="93">
        <v>0</v>
      </c>
      <c r="I2059" s="93">
        <f t="shared" si="966"/>
        <v>100</v>
      </c>
    </row>
    <row r="2060" spans="1:9" ht="69" customHeight="1">
      <c r="A2060" s="94" t="s">
        <v>60</v>
      </c>
      <c r="B2060" s="95" t="s">
        <v>1239</v>
      </c>
      <c r="C2060" s="95">
        <v>100</v>
      </c>
      <c r="D2060" s="93"/>
      <c r="E2060" s="93">
        <f>E2061</f>
        <v>7462.0287100000005</v>
      </c>
      <c r="F2060" s="93">
        <f t="shared" ref="F2060:G2060" si="975">F2061</f>
        <v>7462.0287100000005</v>
      </c>
      <c r="G2060" s="93">
        <f t="shared" si="975"/>
        <v>7462.0287100000005</v>
      </c>
      <c r="H2060" s="93">
        <v>0</v>
      </c>
      <c r="I2060" s="93">
        <f t="shared" si="966"/>
        <v>100</v>
      </c>
    </row>
    <row r="2061" spans="1:9" ht="37.5" customHeight="1">
      <c r="A2061" s="94" t="s">
        <v>62</v>
      </c>
      <c r="B2061" s="95" t="s">
        <v>1239</v>
      </c>
      <c r="C2061" s="95">
        <v>120</v>
      </c>
      <c r="D2061" s="93"/>
      <c r="E2061" s="93">
        <f>КВСР!H2440</f>
        <v>7462.0287100000005</v>
      </c>
      <c r="F2061" s="93">
        <f>КВСР!I2440</f>
        <v>7462.0287100000005</v>
      </c>
      <c r="G2061" s="93">
        <f>КВСР!J2440</f>
        <v>7462.0287100000005</v>
      </c>
      <c r="H2061" s="93">
        <v>0</v>
      </c>
      <c r="I2061" s="93">
        <f t="shared" si="966"/>
        <v>100</v>
      </c>
    </row>
    <row r="2062" spans="1:9" ht="34.5" customHeight="1">
      <c r="A2062" s="94" t="s">
        <v>64</v>
      </c>
      <c r="B2062" s="95" t="s">
        <v>1239</v>
      </c>
      <c r="C2062" s="95">
        <v>200</v>
      </c>
      <c r="D2062" s="93"/>
      <c r="E2062" s="93">
        <f>E2063</f>
        <v>588.82632000000001</v>
      </c>
      <c r="F2062" s="93">
        <f t="shared" ref="F2062:G2062" si="976">F2063</f>
        <v>588.82632000000001</v>
      </c>
      <c r="G2062" s="93">
        <f t="shared" si="976"/>
        <v>588.82632000000001</v>
      </c>
      <c r="H2062" s="93">
        <v>0</v>
      </c>
      <c r="I2062" s="93">
        <f t="shared" si="966"/>
        <v>100</v>
      </c>
    </row>
    <row r="2063" spans="1:9" ht="32.25" customHeight="1">
      <c r="A2063" s="94" t="s">
        <v>66</v>
      </c>
      <c r="B2063" s="95" t="s">
        <v>1239</v>
      </c>
      <c r="C2063" s="95">
        <v>240</v>
      </c>
      <c r="D2063" s="93"/>
      <c r="E2063" s="93">
        <f>КВСР!H2442</f>
        <v>588.82632000000001</v>
      </c>
      <c r="F2063" s="93">
        <f>КВСР!I2442</f>
        <v>588.82632000000001</v>
      </c>
      <c r="G2063" s="93">
        <f>КВСР!J2442</f>
        <v>588.82632000000001</v>
      </c>
      <c r="H2063" s="93">
        <v>0</v>
      </c>
      <c r="I2063" s="93">
        <f t="shared" si="966"/>
        <v>100</v>
      </c>
    </row>
    <row r="2064" spans="1:9" ht="31.5" customHeight="1">
      <c r="A2064" s="94" t="s">
        <v>1246</v>
      </c>
      <c r="B2064" s="95" t="s">
        <v>1240</v>
      </c>
      <c r="C2064" s="95"/>
      <c r="D2064" s="93"/>
      <c r="E2064" s="93">
        <f>E2065</f>
        <v>4197.4005200000001</v>
      </c>
      <c r="F2064" s="93">
        <f t="shared" ref="F2064:G2064" si="977">F2065</f>
        <v>4197.4005200000001</v>
      </c>
      <c r="G2064" s="93">
        <f t="shared" si="977"/>
        <v>4197.4005200000001</v>
      </c>
      <c r="H2064" s="93">
        <v>0</v>
      </c>
      <c r="I2064" s="93">
        <f t="shared" si="966"/>
        <v>100</v>
      </c>
    </row>
    <row r="2065" spans="1:9" ht="35.25" customHeight="1">
      <c r="A2065" s="94" t="s">
        <v>1243</v>
      </c>
      <c r="B2065" s="95" t="s">
        <v>1241</v>
      </c>
      <c r="C2065" s="95"/>
      <c r="D2065" s="93"/>
      <c r="E2065" s="93">
        <f>E2066+E2068</f>
        <v>4197.4005200000001</v>
      </c>
      <c r="F2065" s="93">
        <f t="shared" ref="F2065:G2065" si="978">F2066+F2068</f>
        <v>4197.4005200000001</v>
      </c>
      <c r="G2065" s="93">
        <f t="shared" si="978"/>
        <v>4197.4005200000001</v>
      </c>
      <c r="H2065" s="93">
        <v>0</v>
      </c>
      <c r="I2065" s="93">
        <f t="shared" si="966"/>
        <v>100</v>
      </c>
    </row>
    <row r="2066" spans="1:9" ht="66.75" customHeight="1">
      <c r="A2066" s="94" t="s">
        <v>60</v>
      </c>
      <c r="B2066" s="95" t="s">
        <v>1241</v>
      </c>
      <c r="C2066" s="95">
        <v>100</v>
      </c>
      <c r="D2066" s="93"/>
      <c r="E2066" s="93">
        <f>E2067</f>
        <v>3926.2158599999998</v>
      </c>
      <c r="F2066" s="93">
        <f t="shared" ref="F2066:G2066" si="979">F2067</f>
        <v>3926.2158599999998</v>
      </c>
      <c r="G2066" s="93">
        <f t="shared" si="979"/>
        <v>3926.2158599999998</v>
      </c>
      <c r="H2066" s="93">
        <v>0</v>
      </c>
      <c r="I2066" s="93">
        <f t="shared" si="966"/>
        <v>100</v>
      </c>
    </row>
    <row r="2067" spans="1:9" ht="33.75" customHeight="1">
      <c r="A2067" s="94" t="s">
        <v>62</v>
      </c>
      <c r="B2067" s="95" t="s">
        <v>1241</v>
      </c>
      <c r="C2067" s="95">
        <v>120</v>
      </c>
      <c r="D2067" s="93"/>
      <c r="E2067" s="93">
        <f>КВСР!H2446</f>
        <v>3926.2158599999998</v>
      </c>
      <c r="F2067" s="93">
        <f>КВСР!I2446</f>
        <v>3926.2158599999998</v>
      </c>
      <c r="G2067" s="93">
        <f>КВСР!J2446</f>
        <v>3926.2158599999998</v>
      </c>
      <c r="H2067" s="93">
        <v>0</v>
      </c>
      <c r="I2067" s="93">
        <f t="shared" si="966"/>
        <v>100</v>
      </c>
    </row>
    <row r="2068" spans="1:9" ht="36.75" customHeight="1">
      <c r="A2068" s="94" t="s">
        <v>64</v>
      </c>
      <c r="B2068" s="95" t="s">
        <v>1241</v>
      </c>
      <c r="C2068" s="95">
        <v>200</v>
      </c>
      <c r="D2068" s="93"/>
      <c r="E2068" s="93">
        <f>E2069</f>
        <v>271.18466000000001</v>
      </c>
      <c r="F2068" s="93">
        <f t="shared" ref="F2068:G2068" si="980">F2069</f>
        <v>271.18466000000001</v>
      </c>
      <c r="G2068" s="93">
        <f t="shared" si="980"/>
        <v>271.18466000000001</v>
      </c>
      <c r="H2068" s="93">
        <v>0</v>
      </c>
      <c r="I2068" s="93">
        <f t="shared" si="966"/>
        <v>100</v>
      </c>
    </row>
    <row r="2069" spans="1:9" ht="31.5">
      <c r="A2069" s="94" t="s">
        <v>66</v>
      </c>
      <c r="B2069" s="95" t="s">
        <v>1241</v>
      </c>
      <c r="C2069" s="95">
        <v>240</v>
      </c>
      <c r="D2069" s="93"/>
      <c r="E2069" s="93">
        <f>КВСР!H2448</f>
        <v>271.18466000000001</v>
      </c>
      <c r="F2069" s="93">
        <f>КВСР!I2448</f>
        <v>271.18466000000001</v>
      </c>
      <c r="G2069" s="93">
        <f>КВСР!J2448</f>
        <v>271.18466000000001</v>
      </c>
      <c r="H2069" s="93">
        <v>0</v>
      </c>
      <c r="I2069" s="93">
        <f t="shared" si="966"/>
        <v>100</v>
      </c>
    </row>
    <row r="2070" spans="1:9" ht="15.75">
      <c r="A2070" s="85" t="s">
        <v>0</v>
      </c>
      <c r="B2070" s="87" t="s">
        <v>0</v>
      </c>
      <c r="C2070" s="88" t="s">
        <v>0</v>
      </c>
      <c r="D2070" s="86" t="s">
        <v>0</v>
      </c>
      <c r="E2070" s="86"/>
      <c r="F2070" s="86"/>
      <c r="G2070" s="86"/>
      <c r="H2070" s="86"/>
      <c r="I2070" s="86"/>
    </row>
    <row r="2071" spans="1:9" ht="15.75">
      <c r="A2071" s="85" t="s">
        <v>641</v>
      </c>
      <c r="B2071" s="88" t="s">
        <v>642</v>
      </c>
      <c r="C2071" s="88" t="s">
        <v>0</v>
      </c>
      <c r="D2071" s="86">
        <v>216714.8</v>
      </c>
      <c r="E2071" s="86">
        <f>E2072</f>
        <v>216714.80000000002</v>
      </c>
      <c r="F2071" s="86">
        <f t="shared" ref="F2071:G2071" si="981">F2072</f>
        <v>214300.94051000001</v>
      </c>
      <c r="G2071" s="86">
        <f t="shared" si="981"/>
        <v>211705.01372000002</v>
      </c>
      <c r="H2071" s="86">
        <f t="shared" si="965"/>
        <v>97.688304499738848</v>
      </c>
      <c r="I2071" s="86">
        <f t="shared" si="966"/>
        <v>97.688304499738834</v>
      </c>
    </row>
    <row r="2072" spans="1:9" ht="15.75">
      <c r="A2072" s="92" t="s">
        <v>641</v>
      </c>
      <c r="B2072" s="36" t="s">
        <v>643</v>
      </c>
      <c r="C2072" s="36" t="s">
        <v>0</v>
      </c>
      <c r="D2072" s="93">
        <v>216714.8</v>
      </c>
      <c r="E2072" s="93">
        <f>E2076+E2087+E2081+E2083+E2078+E2073</f>
        <v>216714.80000000002</v>
      </c>
      <c r="F2072" s="93">
        <f t="shared" ref="F2072:G2072" si="982">F2076+F2087+F2081+F2083+F2078+F2073</f>
        <v>214300.94051000001</v>
      </c>
      <c r="G2072" s="93">
        <f t="shared" si="982"/>
        <v>211705.01372000002</v>
      </c>
      <c r="H2072" s="93">
        <f t="shared" si="965"/>
        <v>97.688304499738848</v>
      </c>
      <c r="I2072" s="93">
        <f t="shared" si="966"/>
        <v>97.688304499738834</v>
      </c>
    </row>
    <row r="2073" spans="1:9" ht="63">
      <c r="A2073" s="92" t="s">
        <v>60</v>
      </c>
      <c r="B2073" s="36" t="s">
        <v>643</v>
      </c>
      <c r="C2073" s="36">
        <v>100</v>
      </c>
      <c r="D2073" s="93"/>
      <c r="E2073" s="93">
        <f>E2074+E2075</f>
        <v>159.5</v>
      </c>
      <c r="F2073" s="93">
        <f t="shared" ref="F2073:G2073" si="983">F2074+F2075</f>
        <v>159.5</v>
      </c>
      <c r="G2073" s="93">
        <f t="shared" si="983"/>
        <v>159.5</v>
      </c>
      <c r="H2073" s="93">
        <v>0</v>
      </c>
      <c r="I2073" s="93">
        <f t="shared" si="966"/>
        <v>100</v>
      </c>
    </row>
    <row r="2074" spans="1:9" ht="15.75">
      <c r="A2074" s="92" t="s">
        <v>78</v>
      </c>
      <c r="B2074" s="36" t="s">
        <v>643</v>
      </c>
      <c r="C2074" s="36">
        <v>110</v>
      </c>
      <c r="D2074" s="93"/>
      <c r="E2074" s="93">
        <f>КВСР!H2892</f>
        <v>51.524999999999999</v>
      </c>
      <c r="F2074" s="93">
        <f>КВСР!I2892</f>
        <v>51.524999999999999</v>
      </c>
      <c r="G2074" s="93">
        <f>КВСР!J2892</f>
        <v>51.524999999999999</v>
      </c>
      <c r="H2074" s="93">
        <v>0</v>
      </c>
      <c r="I2074" s="93">
        <f t="shared" si="966"/>
        <v>100</v>
      </c>
    </row>
    <row r="2075" spans="1:9" ht="31.5">
      <c r="A2075" s="92" t="s">
        <v>62</v>
      </c>
      <c r="B2075" s="36" t="s">
        <v>643</v>
      </c>
      <c r="C2075" s="36">
        <v>120</v>
      </c>
      <c r="D2075" s="93"/>
      <c r="E2075" s="93">
        <f>КВСР!H2893</f>
        <v>107.97499999999999</v>
      </c>
      <c r="F2075" s="93">
        <f>КВСР!I2893</f>
        <v>107.97499999999999</v>
      </c>
      <c r="G2075" s="93">
        <f>КВСР!J2893</f>
        <v>107.97499999999999</v>
      </c>
      <c r="H2075" s="93">
        <v>0</v>
      </c>
      <c r="I2075" s="93">
        <f t="shared" si="966"/>
        <v>100</v>
      </c>
    </row>
    <row r="2076" spans="1:9" ht="31.5">
      <c r="A2076" s="92" t="s">
        <v>64</v>
      </c>
      <c r="B2076" s="36" t="s">
        <v>643</v>
      </c>
      <c r="C2076" s="36" t="s">
        <v>65</v>
      </c>
      <c r="D2076" s="93"/>
      <c r="E2076" s="93">
        <f>E2077</f>
        <v>28075.215050000003</v>
      </c>
      <c r="F2076" s="93">
        <f t="shared" ref="F2076:G2076" si="984">F2077</f>
        <v>28075.215050000003</v>
      </c>
      <c r="G2076" s="93">
        <f t="shared" si="984"/>
        <v>26325.00764</v>
      </c>
      <c r="H2076" s="93">
        <v>0</v>
      </c>
      <c r="I2076" s="93">
        <f t="shared" si="966"/>
        <v>93.766005329316243</v>
      </c>
    </row>
    <row r="2077" spans="1:9" ht="31.5">
      <c r="A2077" s="92" t="s">
        <v>66</v>
      </c>
      <c r="B2077" s="36" t="s">
        <v>643</v>
      </c>
      <c r="C2077" s="36" t="s">
        <v>67</v>
      </c>
      <c r="D2077" s="93"/>
      <c r="E2077" s="105">
        <f>КВСР!H38+КВСР!H173+КВСР!H737+КВСР!H2534+КВСР!H2895</f>
        <v>28075.215050000003</v>
      </c>
      <c r="F2077" s="105">
        <f>КВСР!I38+КВСР!I173+КВСР!I737+КВСР!I2534+КВСР!I2895</f>
        <v>28075.215050000003</v>
      </c>
      <c r="G2077" s="105">
        <f>КВСР!J38+КВСР!J173+КВСР!J737+КВСР!J2534+КВСР!J2895</f>
        <v>26325.00764</v>
      </c>
      <c r="H2077" s="93">
        <v>0</v>
      </c>
      <c r="I2077" s="93">
        <f t="shared" si="966"/>
        <v>93.766005329316243</v>
      </c>
    </row>
    <row r="2078" spans="1:9" ht="15.75">
      <c r="A2078" s="94" t="s">
        <v>68</v>
      </c>
      <c r="B2078" s="36" t="s">
        <v>643</v>
      </c>
      <c r="C2078" s="36">
        <v>300</v>
      </c>
      <c r="D2078" s="93"/>
      <c r="E2078" s="105">
        <f>E2080+E2079</f>
        <v>3703.4879999999998</v>
      </c>
      <c r="F2078" s="105">
        <f t="shared" ref="F2078:G2078" si="985">F2080+F2079</f>
        <v>3703.4879999999998</v>
      </c>
      <c r="G2078" s="105">
        <f t="shared" si="985"/>
        <v>3693.393</v>
      </c>
      <c r="H2078" s="93">
        <v>0</v>
      </c>
      <c r="I2078" s="93">
        <f t="shared" si="966"/>
        <v>99.727419124889835</v>
      </c>
    </row>
    <row r="2079" spans="1:9" ht="31.5">
      <c r="A2079" s="94" t="s">
        <v>80</v>
      </c>
      <c r="B2079" s="36" t="s">
        <v>643</v>
      </c>
      <c r="C2079" s="36">
        <v>320</v>
      </c>
      <c r="D2079" s="93"/>
      <c r="E2079" s="105">
        <f>КВСР!H744+КВСР!H2122</f>
        <v>383.488</v>
      </c>
      <c r="F2079" s="105">
        <f>КВСР!I744+КВСР!I2122</f>
        <v>383.488</v>
      </c>
      <c r="G2079" s="105">
        <f>КВСР!J744+КВСР!J2122</f>
        <v>383.488</v>
      </c>
      <c r="H2079" s="93">
        <v>0</v>
      </c>
      <c r="I2079" s="93">
        <f t="shared" si="966"/>
        <v>100</v>
      </c>
    </row>
    <row r="2080" spans="1:9" ht="15.75">
      <c r="A2080" s="94" t="s">
        <v>70</v>
      </c>
      <c r="B2080" s="36" t="s">
        <v>643</v>
      </c>
      <c r="C2080" s="36">
        <v>360</v>
      </c>
      <c r="D2080" s="93"/>
      <c r="E2080" s="105">
        <f>КВСР!H488</f>
        <v>3320</v>
      </c>
      <c r="F2080" s="105">
        <f>КВСР!I488</f>
        <v>3320</v>
      </c>
      <c r="G2080" s="105">
        <f>КВСР!J488</f>
        <v>3309.9050000000002</v>
      </c>
      <c r="H2080" s="93">
        <v>0</v>
      </c>
      <c r="I2080" s="93">
        <f t="shared" si="966"/>
        <v>99.695933734939771</v>
      </c>
    </row>
    <row r="2081" spans="1:9" ht="15.75">
      <c r="A2081" s="92" t="s">
        <v>26</v>
      </c>
      <c r="B2081" s="36" t="s">
        <v>643</v>
      </c>
      <c r="C2081" s="36">
        <v>500</v>
      </c>
      <c r="D2081" s="93"/>
      <c r="E2081" s="105">
        <f>E2082</f>
        <v>105576.20800000001</v>
      </c>
      <c r="F2081" s="105">
        <f t="shared" ref="F2081:G2081" si="986">F2082</f>
        <v>105576.20800000001</v>
      </c>
      <c r="G2081" s="105">
        <f t="shared" si="986"/>
        <v>105196.49842</v>
      </c>
      <c r="H2081" s="93">
        <v>0</v>
      </c>
      <c r="I2081" s="93">
        <f t="shared" si="966"/>
        <v>99.640345502842834</v>
      </c>
    </row>
    <row r="2082" spans="1:9" ht="15.75">
      <c r="A2082" s="92" t="s">
        <v>202</v>
      </c>
      <c r="B2082" s="36" t="s">
        <v>643</v>
      </c>
      <c r="C2082" s="36">
        <v>540</v>
      </c>
      <c r="D2082" s="93"/>
      <c r="E2082" s="105">
        <f>КВСР!H118+КВСР!H243+КВСР!H312+КВСР!H348+КВСР!H354+КВСР!H360+КВСР!H799+КВСР!H816+КВСР!H880+КВСР!H991+КВСР!H1032+КВСР!H1603+КВСР!H1661+КВСР!H1715+КВСР!H2124+КВСР!H2279+КВСР!H2299+КВСР!H2331+КВСР!H2388+КВСР!H2410+КВСР!H2536+КВСР!H2917</f>
        <v>105576.20800000001</v>
      </c>
      <c r="F2082" s="105">
        <f>КВСР!I118+КВСР!I243+КВСР!I312+КВСР!I348+КВСР!I354+КВСР!I360+КВСР!I799+КВСР!I816+КВСР!I880+КВСР!I991+КВСР!I1032+КВСР!I1603+КВСР!I1661+КВСР!I1715+КВСР!I2124+КВСР!I2279+КВСР!I2299+КВСР!I2331+КВСР!I2388+КВСР!I2410+КВСР!I2536+КВСР!I2917</f>
        <v>105576.20800000001</v>
      </c>
      <c r="G2082" s="105">
        <f>КВСР!J118+КВСР!J243+КВСР!J312+КВСР!J348+КВСР!J354+КВСР!J360+КВСР!J799+КВСР!J816+КВСР!J880+КВСР!J991+КВСР!J1032+КВСР!J1603+КВСР!J1661+КВСР!J1715+КВСР!J2124+КВСР!J2279+КВСР!J2299+КВСР!J2331+КВСР!J2388+КВСР!J2410+КВСР!J2536+КВСР!J2917</f>
        <v>105196.49842</v>
      </c>
      <c r="H2082" s="93">
        <v>0</v>
      </c>
      <c r="I2082" s="93">
        <f t="shared" si="966"/>
        <v>99.640345502842834</v>
      </c>
    </row>
    <row r="2083" spans="1:9" ht="31.5">
      <c r="A2083" s="92" t="s">
        <v>82</v>
      </c>
      <c r="B2083" s="36" t="s">
        <v>643</v>
      </c>
      <c r="C2083" s="36">
        <v>600</v>
      </c>
      <c r="D2083" s="93"/>
      <c r="E2083" s="105">
        <f>E2086+E2084+E2085</f>
        <v>76786.529459999991</v>
      </c>
      <c r="F2083" s="105">
        <f t="shared" ref="F2083:G2083" si="987">F2086+F2084+F2085</f>
        <v>76786.529459999991</v>
      </c>
      <c r="G2083" s="105">
        <f t="shared" si="987"/>
        <v>76330.614659999992</v>
      </c>
      <c r="H2083" s="93">
        <v>0</v>
      </c>
      <c r="I2083" s="93">
        <f t="shared" si="966"/>
        <v>99.406256796333665</v>
      </c>
    </row>
    <row r="2084" spans="1:9" ht="15.75">
      <c r="A2084" s="92" t="s">
        <v>272</v>
      </c>
      <c r="B2084" s="36" t="s">
        <v>643</v>
      </c>
      <c r="C2084" s="36">
        <v>610</v>
      </c>
      <c r="D2084" s="93"/>
      <c r="E2084" s="105">
        <f>КВСР!H554+КВСР!H599+КВСР!H779+КВСР!H882+КВСР!H1034+КВСР!H1057+КВСР!H1938+КВСР!H2301+КВСР!H1084</f>
        <v>52727.456749999998</v>
      </c>
      <c r="F2084" s="105">
        <f>КВСР!I554+КВСР!I599+КВСР!I779+КВСР!I882+КВСР!I1034+КВСР!I1057+КВСР!I1938+КВСР!I2301+КВСР!I1084</f>
        <v>52727.456749999998</v>
      </c>
      <c r="G2084" s="105">
        <f>КВСР!J554+КВСР!J599+КВСР!J779+КВСР!J882+КВСР!J1034+КВСР!J1057+КВСР!J1938+КВСР!J2301+КВСР!J1084</f>
        <v>52278.041949999999</v>
      </c>
      <c r="H2084" s="93">
        <v>0</v>
      </c>
      <c r="I2084" s="93">
        <f t="shared" si="966"/>
        <v>99.147664560931062</v>
      </c>
    </row>
    <row r="2085" spans="1:9" ht="15.75">
      <c r="A2085" s="94" t="s">
        <v>84</v>
      </c>
      <c r="B2085" s="36" t="s">
        <v>643</v>
      </c>
      <c r="C2085" s="36">
        <v>620</v>
      </c>
      <c r="D2085" s="93"/>
      <c r="E2085" s="105">
        <f>КВСР!H938+КВСР!H1058+КВСР!H2390+КВСР!H2412+КВСР!H2538+КВСР!H2587</f>
        <v>17963.60771</v>
      </c>
      <c r="F2085" s="105">
        <f>КВСР!I938+КВСР!I1058+КВСР!I2390+КВСР!I2412+КВСР!I2538+КВСР!I2587</f>
        <v>17963.60771</v>
      </c>
      <c r="G2085" s="105">
        <f>КВСР!J938+КВСР!J1058+КВСР!J2390+КВСР!J2412+КВСР!J2538+КВСР!J2587</f>
        <v>17957.10771</v>
      </c>
      <c r="H2085" s="93">
        <v>0</v>
      </c>
      <c r="I2085" s="93">
        <f t="shared" si="966"/>
        <v>99.963815731756483</v>
      </c>
    </row>
    <row r="2086" spans="1:9" ht="31.5">
      <c r="A2086" s="92" t="s">
        <v>196</v>
      </c>
      <c r="B2086" s="36" t="s">
        <v>643</v>
      </c>
      <c r="C2086" s="36">
        <v>630</v>
      </c>
      <c r="D2086" s="93"/>
      <c r="E2086" s="105">
        <f>КВСР!H367+КВСР!H1213+КВСР!H2217+КВСР!H2391+КВСР!H2413+КВСР!H2539+КВСР!H2588</f>
        <v>6095.4650000000001</v>
      </c>
      <c r="F2086" s="105">
        <f>КВСР!I367+КВСР!I1213+КВСР!I2217+КВСР!I2391+КВСР!I2413+КВСР!I2539+КВСР!I2588</f>
        <v>6095.4650000000001</v>
      </c>
      <c r="G2086" s="105">
        <f>КВСР!J367+КВСР!J1213+КВСР!J2217+КВСР!J2391+КВСР!J2413+КВСР!J2539+КВСР!J2588</f>
        <v>6095.4650000000001</v>
      </c>
      <c r="H2086" s="93">
        <v>0</v>
      </c>
      <c r="I2086" s="93">
        <f t="shared" si="966"/>
        <v>100</v>
      </c>
    </row>
    <row r="2087" spans="1:9" ht="15.75">
      <c r="A2087" s="92" t="s">
        <v>72</v>
      </c>
      <c r="B2087" s="36" t="s">
        <v>643</v>
      </c>
      <c r="C2087" s="36" t="s">
        <v>73</v>
      </c>
      <c r="D2087" s="93">
        <v>216714.8</v>
      </c>
      <c r="E2087" s="93">
        <f>E2088</f>
        <v>2413.8594899999998</v>
      </c>
      <c r="F2087" s="93">
        <f t="shared" ref="F2087:G2087" si="988">F2088</f>
        <v>0</v>
      </c>
      <c r="G2087" s="93">
        <f t="shared" si="988"/>
        <v>0</v>
      </c>
      <c r="H2087" s="93">
        <v>0</v>
      </c>
      <c r="I2087" s="93">
        <f t="shared" si="966"/>
        <v>0</v>
      </c>
    </row>
    <row r="2088" spans="1:9" ht="15.75">
      <c r="A2088" s="92" t="s">
        <v>381</v>
      </c>
      <c r="B2088" s="36" t="s">
        <v>643</v>
      </c>
      <c r="C2088" s="36" t="s">
        <v>382</v>
      </c>
      <c r="D2088" s="93">
        <v>216714.8</v>
      </c>
      <c r="E2088" s="93">
        <f>КВСР!H1521</f>
        <v>2413.8594899999998</v>
      </c>
      <c r="F2088" s="93">
        <f>КВСР!I1521</f>
        <v>0</v>
      </c>
      <c r="G2088" s="93">
        <f>КВСР!J1521</f>
        <v>0</v>
      </c>
      <c r="H2088" s="93">
        <f t="shared" si="965"/>
        <v>0</v>
      </c>
      <c r="I2088" s="93">
        <f t="shared" si="966"/>
        <v>0</v>
      </c>
    </row>
    <row r="2089" spans="1:9" ht="15.75">
      <c r="A2089" s="85" t="s">
        <v>0</v>
      </c>
      <c r="B2089" s="87" t="s">
        <v>0</v>
      </c>
      <c r="C2089" s="88" t="s">
        <v>0</v>
      </c>
      <c r="D2089" s="86" t="s">
        <v>0</v>
      </c>
      <c r="E2089" s="86"/>
      <c r="F2089" s="86"/>
      <c r="G2089" s="86"/>
      <c r="H2089" s="86"/>
      <c r="I2089" s="86"/>
    </row>
    <row r="2090" spans="1:9" ht="15.75">
      <c r="A2090" s="85" t="s">
        <v>731</v>
      </c>
      <c r="B2090" s="88" t="s">
        <v>732</v>
      </c>
      <c r="C2090" s="88" t="s">
        <v>0</v>
      </c>
      <c r="D2090" s="86">
        <v>325303.3</v>
      </c>
      <c r="E2090" s="86">
        <f>E2091+E2096</f>
        <v>325303.26300000004</v>
      </c>
      <c r="F2090" s="86">
        <f t="shared" ref="F2090:G2090" si="989">F2091+F2096</f>
        <v>323110.66700000002</v>
      </c>
      <c r="G2090" s="86">
        <f t="shared" si="989"/>
        <v>322230.85499999998</v>
      </c>
      <c r="H2090" s="86">
        <f t="shared" si="965"/>
        <v>99.055513731339346</v>
      </c>
      <c r="I2090" s="86">
        <f t="shared" si="966"/>
        <v>99.055524997915541</v>
      </c>
    </row>
    <row r="2091" spans="1:9" ht="47.25">
      <c r="A2091" s="92" t="s">
        <v>733</v>
      </c>
      <c r="B2091" s="36" t="s">
        <v>734</v>
      </c>
      <c r="C2091" s="36" t="s">
        <v>0</v>
      </c>
      <c r="D2091" s="93">
        <v>76462.399999999994</v>
      </c>
      <c r="E2091" s="93">
        <f>E2094+E2092</f>
        <v>76462.363000000012</v>
      </c>
      <c r="F2091" s="93">
        <f t="shared" ref="F2091:G2091" si="990">F2094+F2092</f>
        <v>74269.767000000007</v>
      </c>
      <c r="G2091" s="93">
        <f t="shared" si="990"/>
        <v>74269.767000000007</v>
      </c>
      <c r="H2091" s="93">
        <f t="shared" si="965"/>
        <v>97.132403638912734</v>
      </c>
      <c r="I2091" s="93">
        <f t="shared" si="966"/>
        <v>97.132450641108221</v>
      </c>
    </row>
    <row r="2092" spans="1:9" ht="31.5">
      <c r="A2092" s="94" t="s">
        <v>64</v>
      </c>
      <c r="B2092" s="36" t="s">
        <v>734</v>
      </c>
      <c r="C2092" s="36">
        <v>200</v>
      </c>
      <c r="D2092" s="93"/>
      <c r="E2092" s="93">
        <f>E2093</f>
        <v>74269.767000000007</v>
      </c>
      <c r="F2092" s="93">
        <f t="shared" ref="F2092:G2092" si="991">F2093</f>
        <v>74269.767000000007</v>
      </c>
      <c r="G2092" s="93">
        <f t="shared" si="991"/>
        <v>74269.767000000007</v>
      </c>
      <c r="H2092" s="93">
        <v>0</v>
      </c>
      <c r="I2092" s="93">
        <f t="shared" si="966"/>
        <v>100</v>
      </c>
    </row>
    <row r="2093" spans="1:9" ht="31.5">
      <c r="A2093" s="94" t="s">
        <v>66</v>
      </c>
      <c r="B2093" s="36" t="s">
        <v>734</v>
      </c>
      <c r="C2093" s="36">
        <v>240</v>
      </c>
      <c r="D2093" s="93"/>
      <c r="E2093" s="93">
        <f>КВСР!H1719</f>
        <v>74269.767000000007</v>
      </c>
      <c r="F2093" s="93">
        <f>КВСР!I1719</f>
        <v>74269.767000000007</v>
      </c>
      <c r="G2093" s="93">
        <f>КВСР!J1719</f>
        <v>74269.767000000007</v>
      </c>
      <c r="H2093" s="93">
        <v>0</v>
      </c>
      <c r="I2093" s="93">
        <f t="shared" si="966"/>
        <v>100</v>
      </c>
    </row>
    <row r="2094" spans="1:9" ht="15.75">
      <c r="A2094" s="92" t="s">
        <v>72</v>
      </c>
      <c r="B2094" s="36" t="s">
        <v>734</v>
      </c>
      <c r="C2094" s="36" t="s">
        <v>73</v>
      </c>
      <c r="D2094" s="93">
        <v>76462.399999999994</v>
      </c>
      <c r="E2094" s="93">
        <f>E2095</f>
        <v>2192.596</v>
      </c>
      <c r="F2094" s="93">
        <f t="shared" ref="F2094:G2094" si="992">F2095</f>
        <v>0</v>
      </c>
      <c r="G2094" s="93">
        <f t="shared" si="992"/>
        <v>0</v>
      </c>
      <c r="H2094" s="93">
        <f t="shared" si="965"/>
        <v>0</v>
      </c>
      <c r="I2094" s="93">
        <f t="shared" si="966"/>
        <v>0</v>
      </c>
    </row>
    <row r="2095" spans="1:9" ht="15.75">
      <c r="A2095" s="92" t="s">
        <v>381</v>
      </c>
      <c r="B2095" s="36" t="s">
        <v>734</v>
      </c>
      <c r="C2095" s="36" t="s">
        <v>382</v>
      </c>
      <c r="D2095" s="93">
        <v>76462.399999999994</v>
      </c>
      <c r="E2095" s="93">
        <f>КВСР!H1721</f>
        <v>2192.596</v>
      </c>
      <c r="F2095" s="93">
        <f>КВСР!I1721</f>
        <v>0</v>
      </c>
      <c r="G2095" s="93">
        <f>КВСР!J1721</f>
        <v>0</v>
      </c>
      <c r="H2095" s="93">
        <f t="shared" si="965"/>
        <v>0</v>
      </c>
      <c r="I2095" s="93">
        <f t="shared" si="966"/>
        <v>0</v>
      </c>
    </row>
    <row r="2096" spans="1:9" ht="102.75" customHeight="1">
      <c r="A2096" s="92" t="s">
        <v>735</v>
      </c>
      <c r="B2096" s="36" t="s">
        <v>736</v>
      </c>
      <c r="C2096" s="36" t="s">
        <v>0</v>
      </c>
      <c r="D2096" s="93">
        <v>248840.9</v>
      </c>
      <c r="E2096" s="93">
        <f>E2097</f>
        <v>248840.9</v>
      </c>
      <c r="F2096" s="93">
        <f t="shared" ref="F2096:G2097" si="993">F2097</f>
        <v>248840.9</v>
      </c>
      <c r="G2096" s="93">
        <f t="shared" si="993"/>
        <v>247961.08799999999</v>
      </c>
      <c r="H2096" s="93">
        <f t="shared" si="965"/>
        <v>99.646435935571688</v>
      </c>
      <c r="I2096" s="93">
        <f t="shared" si="966"/>
        <v>99.646435935571688</v>
      </c>
    </row>
    <row r="2097" spans="1:9" ht="15.75">
      <c r="A2097" s="92" t="s">
        <v>26</v>
      </c>
      <c r="B2097" s="36" t="s">
        <v>736</v>
      </c>
      <c r="C2097" s="36" t="s">
        <v>27</v>
      </c>
      <c r="D2097" s="93">
        <v>248840.9</v>
      </c>
      <c r="E2097" s="93">
        <f>E2098</f>
        <v>248840.9</v>
      </c>
      <c r="F2097" s="93">
        <f t="shared" si="993"/>
        <v>248840.9</v>
      </c>
      <c r="G2097" s="93">
        <f t="shared" si="993"/>
        <v>247961.08799999999</v>
      </c>
      <c r="H2097" s="93">
        <f t="shared" si="965"/>
        <v>99.646435935571688</v>
      </c>
      <c r="I2097" s="93">
        <f t="shared" si="966"/>
        <v>99.646435935571688</v>
      </c>
    </row>
    <row r="2098" spans="1:9" ht="15.75">
      <c r="A2098" s="92" t="s">
        <v>56</v>
      </c>
      <c r="B2098" s="36" t="s">
        <v>736</v>
      </c>
      <c r="C2098" s="36" t="s">
        <v>57</v>
      </c>
      <c r="D2098" s="93">
        <v>248840.9</v>
      </c>
      <c r="E2098" s="93">
        <f>КВСР!H1724</f>
        <v>248840.9</v>
      </c>
      <c r="F2098" s="93">
        <f>КВСР!I1724</f>
        <v>248840.9</v>
      </c>
      <c r="G2098" s="93">
        <f>КВСР!J1724</f>
        <v>247961.08799999999</v>
      </c>
      <c r="H2098" s="93">
        <f t="shared" si="965"/>
        <v>99.646435935571688</v>
      </c>
      <c r="I2098" s="93">
        <f t="shared" si="966"/>
        <v>99.646435935571688</v>
      </c>
    </row>
    <row r="2099" spans="1:9" ht="15.75">
      <c r="A2099" s="85" t="s">
        <v>0</v>
      </c>
      <c r="B2099" s="87" t="s">
        <v>0</v>
      </c>
      <c r="C2099" s="88" t="s">
        <v>0</v>
      </c>
      <c r="D2099" s="86" t="s">
        <v>0</v>
      </c>
      <c r="E2099" s="86"/>
      <c r="F2099" s="86"/>
      <c r="G2099" s="86"/>
      <c r="H2099" s="86"/>
      <c r="I2099" s="86"/>
    </row>
    <row r="2100" spans="1:9" ht="47.25">
      <c r="A2100" s="106" t="s">
        <v>1153</v>
      </c>
      <c r="B2100" s="88" t="s">
        <v>1148</v>
      </c>
      <c r="C2100" s="107"/>
      <c r="D2100" s="86"/>
      <c r="E2100" s="86">
        <f>E2106+E2101</f>
        <v>1445.6570999999999</v>
      </c>
      <c r="F2100" s="86">
        <f t="shared" ref="F2100:G2100" si="994">F2106+F2101</f>
        <v>1445.6570999999999</v>
      </c>
      <c r="G2100" s="86">
        <f t="shared" si="994"/>
        <v>1445.6570999999999</v>
      </c>
      <c r="H2100" s="86">
        <v>0</v>
      </c>
      <c r="I2100" s="86">
        <f t="shared" ref="I2100:I2122" si="995">G2100/E2100*100</f>
        <v>100</v>
      </c>
    </row>
    <row r="2101" spans="1:9" ht="63">
      <c r="A2101" s="94" t="s">
        <v>1166</v>
      </c>
      <c r="B2101" s="95" t="s">
        <v>1163</v>
      </c>
      <c r="C2101" s="95"/>
      <c r="D2101" s="86"/>
      <c r="E2101" s="93">
        <f>E2102</f>
        <v>725.44799999999998</v>
      </c>
      <c r="F2101" s="93">
        <f t="shared" ref="F2101:G2102" si="996">F2102</f>
        <v>725.44799999999998</v>
      </c>
      <c r="G2101" s="93">
        <f t="shared" si="996"/>
        <v>725.44799999999998</v>
      </c>
      <c r="H2101" s="93">
        <v>0</v>
      </c>
      <c r="I2101" s="93">
        <f t="shared" si="995"/>
        <v>100</v>
      </c>
    </row>
    <row r="2102" spans="1:9" ht="54.75" customHeight="1">
      <c r="A2102" s="94" t="s">
        <v>1165</v>
      </c>
      <c r="B2102" s="95" t="s">
        <v>1164</v>
      </c>
      <c r="C2102" s="95"/>
      <c r="D2102" s="86"/>
      <c r="E2102" s="93">
        <f>E2103</f>
        <v>725.44799999999998</v>
      </c>
      <c r="F2102" s="93">
        <f t="shared" si="996"/>
        <v>725.44799999999998</v>
      </c>
      <c r="G2102" s="93">
        <f t="shared" si="996"/>
        <v>725.44799999999998</v>
      </c>
      <c r="H2102" s="93">
        <v>0</v>
      </c>
      <c r="I2102" s="93">
        <f t="shared" si="995"/>
        <v>100</v>
      </c>
    </row>
    <row r="2103" spans="1:9" ht="31.5">
      <c r="A2103" s="94" t="s">
        <v>82</v>
      </c>
      <c r="B2103" s="95" t="s">
        <v>1164</v>
      </c>
      <c r="C2103" s="95">
        <v>600</v>
      </c>
      <c r="D2103" s="86"/>
      <c r="E2103" s="93">
        <f>E2104+E2105</f>
        <v>725.44799999999998</v>
      </c>
      <c r="F2103" s="93">
        <f t="shared" ref="F2103:G2103" si="997">F2104+F2105</f>
        <v>725.44799999999998</v>
      </c>
      <c r="G2103" s="93">
        <f t="shared" si="997"/>
        <v>725.44799999999998</v>
      </c>
      <c r="H2103" s="93">
        <v>0</v>
      </c>
      <c r="I2103" s="93">
        <f t="shared" si="995"/>
        <v>100</v>
      </c>
    </row>
    <row r="2104" spans="1:9" ht="15.75">
      <c r="A2104" s="94" t="s">
        <v>272</v>
      </c>
      <c r="B2104" s="95" t="s">
        <v>1164</v>
      </c>
      <c r="C2104" s="95">
        <v>610</v>
      </c>
      <c r="D2104" s="86"/>
      <c r="E2104" s="93">
        <f>КВСР!H983</f>
        <v>159.88999999999999</v>
      </c>
      <c r="F2104" s="93">
        <f>КВСР!I983</f>
        <v>159.88999999999999</v>
      </c>
      <c r="G2104" s="93">
        <f>КВСР!J983</f>
        <v>159.88999999999999</v>
      </c>
      <c r="H2104" s="93">
        <v>0</v>
      </c>
      <c r="I2104" s="93">
        <f t="shared" si="995"/>
        <v>100</v>
      </c>
    </row>
    <row r="2105" spans="1:9" ht="15.75">
      <c r="A2105" s="94" t="s">
        <v>84</v>
      </c>
      <c r="B2105" s="95" t="s">
        <v>1164</v>
      </c>
      <c r="C2105" s="96">
        <v>620</v>
      </c>
      <c r="D2105" s="86"/>
      <c r="E2105" s="93">
        <f>КВСР!H984</f>
        <v>565.55799999999999</v>
      </c>
      <c r="F2105" s="93">
        <f>КВСР!I984</f>
        <v>565.55799999999999</v>
      </c>
      <c r="G2105" s="93">
        <f>КВСР!J984</f>
        <v>565.55799999999999</v>
      </c>
      <c r="H2105" s="93">
        <v>0</v>
      </c>
      <c r="I2105" s="93">
        <f t="shared" si="995"/>
        <v>100</v>
      </c>
    </row>
    <row r="2106" spans="1:9" ht="126">
      <c r="A2106" s="94" t="s">
        <v>1152</v>
      </c>
      <c r="B2106" s="36" t="s">
        <v>1149</v>
      </c>
      <c r="C2106" s="95"/>
      <c r="D2106" s="86"/>
      <c r="E2106" s="93">
        <f>E2107</f>
        <v>720.20910000000003</v>
      </c>
      <c r="F2106" s="93">
        <f t="shared" ref="F2106:G2107" si="998">F2107</f>
        <v>720.20910000000003</v>
      </c>
      <c r="G2106" s="93">
        <f t="shared" si="998"/>
        <v>720.20910000000003</v>
      </c>
      <c r="H2106" s="93">
        <v>0</v>
      </c>
      <c r="I2106" s="93">
        <f t="shared" si="995"/>
        <v>100</v>
      </c>
    </row>
    <row r="2107" spans="1:9" ht="126">
      <c r="A2107" s="97" t="s">
        <v>1151</v>
      </c>
      <c r="B2107" s="36" t="s">
        <v>1150</v>
      </c>
      <c r="C2107" s="95"/>
      <c r="D2107" s="86"/>
      <c r="E2107" s="93">
        <f>E2108</f>
        <v>720.20910000000003</v>
      </c>
      <c r="F2107" s="93">
        <f t="shared" si="998"/>
        <v>720.20910000000003</v>
      </c>
      <c r="G2107" s="93">
        <f t="shared" si="998"/>
        <v>720.20910000000003</v>
      </c>
      <c r="H2107" s="93">
        <v>0</v>
      </c>
      <c r="I2107" s="93">
        <f t="shared" si="995"/>
        <v>100</v>
      </c>
    </row>
    <row r="2108" spans="1:9" ht="31.5">
      <c r="A2108" s="94" t="s">
        <v>82</v>
      </c>
      <c r="B2108" s="36" t="s">
        <v>1150</v>
      </c>
      <c r="C2108" s="95">
        <v>600</v>
      </c>
      <c r="D2108" s="86"/>
      <c r="E2108" s="93">
        <f>E2109+E2110</f>
        <v>720.20910000000003</v>
      </c>
      <c r="F2108" s="93">
        <f t="shared" ref="F2108:G2108" si="999">F2109+F2110</f>
        <v>720.20910000000003</v>
      </c>
      <c r="G2108" s="93">
        <f t="shared" si="999"/>
        <v>720.20910000000003</v>
      </c>
      <c r="H2108" s="93">
        <v>0</v>
      </c>
      <c r="I2108" s="93">
        <f t="shared" si="995"/>
        <v>100</v>
      </c>
    </row>
    <row r="2109" spans="1:9" ht="15.75">
      <c r="A2109" s="94" t="s">
        <v>272</v>
      </c>
      <c r="B2109" s="36" t="s">
        <v>1150</v>
      </c>
      <c r="C2109" s="95">
        <v>610</v>
      </c>
      <c r="D2109" s="86"/>
      <c r="E2109" s="93">
        <f>КВСР!H559+КВСР!H604</f>
        <v>719.59699999999998</v>
      </c>
      <c r="F2109" s="93">
        <f>КВСР!I559+КВСР!I604</f>
        <v>719.59699999999998</v>
      </c>
      <c r="G2109" s="93">
        <f>КВСР!J559+КВСР!J604</f>
        <v>719.59699999999998</v>
      </c>
      <c r="H2109" s="93">
        <v>0</v>
      </c>
      <c r="I2109" s="93">
        <f t="shared" si="995"/>
        <v>100</v>
      </c>
    </row>
    <row r="2110" spans="1:9" ht="15.75">
      <c r="A2110" s="94" t="s">
        <v>84</v>
      </c>
      <c r="B2110" s="36" t="s">
        <v>1150</v>
      </c>
      <c r="C2110" s="95">
        <v>620</v>
      </c>
      <c r="D2110" s="86"/>
      <c r="E2110" s="93">
        <f>КВСР!H605</f>
        <v>0.61209999999999998</v>
      </c>
      <c r="F2110" s="93">
        <f>КВСР!I605</f>
        <v>0.61209999999999998</v>
      </c>
      <c r="G2110" s="93">
        <f>КВСР!J605</f>
        <v>0.61209999999999998</v>
      </c>
      <c r="H2110" s="93">
        <v>0</v>
      </c>
      <c r="I2110" s="93">
        <f t="shared" si="995"/>
        <v>100</v>
      </c>
    </row>
    <row r="2111" spans="1:9" ht="15.75">
      <c r="A2111" s="85"/>
      <c r="B2111" s="87"/>
      <c r="C2111" s="88"/>
      <c r="D2111" s="86"/>
      <c r="E2111" s="86"/>
      <c r="F2111" s="86"/>
      <c r="G2111" s="86"/>
      <c r="H2111" s="86"/>
      <c r="I2111" s="86"/>
    </row>
    <row r="2112" spans="1:9" ht="85.5" customHeight="1">
      <c r="A2112" s="85" t="s">
        <v>1260</v>
      </c>
      <c r="B2112" s="88" t="s">
        <v>648</v>
      </c>
      <c r="C2112" s="88" t="s">
        <v>0</v>
      </c>
      <c r="D2112" s="86">
        <v>419627</v>
      </c>
      <c r="E2112" s="86">
        <f>E2113</f>
        <v>419627</v>
      </c>
      <c r="F2112" s="86">
        <f t="shared" ref="F2112:G2114" si="1000">F2113</f>
        <v>0</v>
      </c>
      <c r="G2112" s="86">
        <f t="shared" si="1000"/>
        <v>0</v>
      </c>
      <c r="H2112" s="86">
        <f t="shared" ref="H2112:H2122" si="1001">G2112/D2112*100</f>
        <v>0</v>
      </c>
      <c r="I2112" s="86">
        <f t="shared" si="995"/>
        <v>0</v>
      </c>
    </row>
    <row r="2113" spans="1:9" ht="78.75">
      <c r="A2113" s="92" t="s">
        <v>1260</v>
      </c>
      <c r="B2113" s="36" t="s">
        <v>649</v>
      </c>
      <c r="C2113" s="36" t="s">
        <v>0</v>
      </c>
      <c r="D2113" s="93">
        <v>419627</v>
      </c>
      <c r="E2113" s="93">
        <f>E2114</f>
        <v>419627</v>
      </c>
      <c r="F2113" s="93">
        <f t="shared" si="1000"/>
        <v>0</v>
      </c>
      <c r="G2113" s="93">
        <f t="shared" si="1000"/>
        <v>0</v>
      </c>
      <c r="H2113" s="93">
        <f t="shared" si="1001"/>
        <v>0</v>
      </c>
      <c r="I2113" s="93">
        <f t="shared" si="995"/>
        <v>0</v>
      </c>
    </row>
    <row r="2114" spans="1:9" ht="15.75">
      <c r="A2114" s="92" t="s">
        <v>72</v>
      </c>
      <c r="B2114" s="36" t="s">
        <v>649</v>
      </c>
      <c r="C2114" s="36" t="s">
        <v>73</v>
      </c>
      <c r="D2114" s="93">
        <v>419627</v>
      </c>
      <c r="E2114" s="93">
        <f>E2115</f>
        <v>419627</v>
      </c>
      <c r="F2114" s="93">
        <f t="shared" si="1000"/>
        <v>0</v>
      </c>
      <c r="G2114" s="93">
        <f t="shared" si="1000"/>
        <v>0</v>
      </c>
      <c r="H2114" s="93">
        <f t="shared" si="1001"/>
        <v>0</v>
      </c>
      <c r="I2114" s="93">
        <f t="shared" si="995"/>
        <v>0</v>
      </c>
    </row>
    <row r="2115" spans="1:9" ht="15.75">
      <c r="A2115" s="92" t="s">
        <v>381</v>
      </c>
      <c r="B2115" s="36" t="s">
        <v>649</v>
      </c>
      <c r="C2115" s="36" t="s">
        <v>382</v>
      </c>
      <c r="D2115" s="93">
        <v>419627</v>
      </c>
      <c r="E2115" s="93">
        <f>КВСР!H1539</f>
        <v>419627</v>
      </c>
      <c r="F2115" s="93">
        <f>КВСР!I1539</f>
        <v>0</v>
      </c>
      <c r="G2115" s="93">
        <f>КВСР!J1539</f>
        <v>0</v>
      </c>
      <c r="H2115" s="93">
        <f t="shared" si="1001"/>
        <v>0</v>
      </c>
      <c r="I2115" s="93">
        <f t="shared" si="995"/>
        <v>0</v>
      </c>
    </row>
    <row r="2116" spans="1:9" ht="15.75">
      <c r="A2116" s="92"/>
      <c r="B2116" s="36"/>
      <c r="C2116" s="36"/>
      <c r="D2116" s="93"/>
      <c r="E2116" s="93"/>
      <c r="F2116" s="93"/>
      <c r="G2116" s="93"/>
      <c r="H2116" s="93"/>
      <c r="I2116" s="93"/>
    </row>
    <row r="2117" spans="1:9" ht="80.25" customHeight="1">
      <c r="A2117" s="85" t="s">
        <v>1212</v>
      </c>
      <c r="B2117" s="88" t="s">
        <v>1256</v>
      </c>
      <c r="C2117" s="36"/>
      <c r="D2117" s="93"/>
      <c r="E2117" s="93">
        <f>E2118</f>
        <v>1429.53765</v>
      </c>
      <c r="F2117" s="93">
        <f t="shared" ref="F2117:G2119" si="1002">F2118</f>
        <v>0</v>
      </c>
      <c r="G2117" s="93">
        <f t="shared" si="1002"/>
        <v>0</v>
      </c>
      <c r="H2117" s="93">
        <v>0</v>
      </c>
      <c r="I2117" s="93">
        <f t="shared" si="995"/>
        <v>0</v>
      </c>
    </row>
    <row r="2118" spans="1:9" ht="63">
      <c r="A2118" s="94" t="s">
        <v>1212</v>
      </c>
      <c r="B2118" s="95" t="s">
        <v>1211</v>
      </c>
      <c r="C2118" s="95"/>
      <c r="D2118" s="93"/>
      <c r="E2118" s="93">
        <f>E2119</f>
        <v>1429.53765</v>
      </c>
      <c r="F2118" s="93">
        <f t="shared" si="1002"/>
        <v>0</v>
      </c>
      <c r="G2118" s="93">
        <f t="shared" si="1002"/>
        <v>0</v>
      </c>
      <c r="H2118" s="93">
        <v>0</v>
      </c>
      <c r="I2118" s="93">
        <f t="shared" si="995"/>
        <v>0</v>
      </c>
    </row>
    <row r="2119" spans="1:9" ht="15.75">
      <c r="A2119" s="94" t="s">
        <v>72</v>
      </c>
      <c r="B2119" s="95" t="s">
        <v>1211</v>
      </c>
      <c r="C2119" s="95">
        <v>800</v>
      </c>
      <c r="D2119" s="93"/>
      <c r="E2119" s="93">
        <f>E2120</f>
        <v>1429.53765</v>
      </c>
      <c r="F2119" s="93">
        <f t="shared" si="1002"/>
        <v>0</v>
      </c>
      <c r="G2119" s="93">
        <f t="shared" si="1002"/>
        <v>0</v>
      </c>
      <c r="H2119" s="93">
        <v>0</v>
      </c>
      <c r="I2119" s="93">
        <f t="shared" si="995"/>
        <v>0</v>
      </c>
    </row>
    <row r="2120" spans="1:9" ht="15.75">
      <c r="A2120" s="94" t="s">
        <v>644</v>
      </c>
      <c r="B2120" s="95" t="s">
        <v>1211</v>
      </c>
      <c r="C2120" s="95">
        <v>880</v>
      </c>
      <c r="D2120" s="86" t="s">
        <v>0</v>
      </c>
      <c r="E2120" s="93">
        <f>КВСР!H1543</f>
        <v>1429.53765</v>
      </c>
      <c r="F2120" s="93">
        <f>КВСР!I1543</f>
        <v>0</v>
      </c>
      <c r="G2120" s="93">
        <f>КВСР!J1543</f>
        <v>0</v>
      </c>
      <c r="H2120" s="93">
        <v>0</v>
      </c>
      <c r="I2120" s="93">
        <f t="shared" si="995"/>
        <v>0</v>
      </c>
    </row>
    <row r="2121" spans="1:9" ht="15.75">
      <c r="A2121" s="94"/>
      <c r="B2121" s="88"/>
      <c r="C2121" s="88"/>
      <c r="D2121" s="86"/>
      <c r="E2121" s="86"/>
      <c r="F2121" s="86"/>
      <c r="G2121" s="86"/>
      <c r="H2121" s="86"/>
      <c r="I2121" s="86"/>
    </row>
    <row r="2122" spans="1:9" ht="15.75">
      <c r="A2122" s="85" t="s">
        <v>1114</v>
      </c>
      <c r="B2122" s="88" t="s">
        <v>0</v>
      </c>
      <c r="C2122" s="88" t="s">
        <v>0</v>
      </c>
      <c r="D2122" s="86">
        <v>69632078.5</v>
      </c>
      <c r="E2122" s="86">
        <f>E8+E1903+E1937+E1981</f>
        <v>71386328.853469998</v>
      </c>
      <c r="F2122" s="86">
        <f>F8+F1903+F1937+F1981</f>
        <v>68213054.111179993</v>
      </c>
      <c r="G2122" s="86">
        <f>G8+G1903+G1937+G1981</f>
        <v>68059140.593819991</v>
      </c>
      <c r="H2122" s="86">
        <f t="shared" si="1001"/>
        <v>97.741072878960509</v>
      </c>
      <c r="I2122" s="86">
        <f t="shared" si="995"/>
        <v>95.33918004597281</v>
      </c>
    </row>
    <row r="2124" spans="1:9">
      <c r="E2124" s="5">
        <v>71386328.844669998</v>
      </c>
      <c r="F2124" s="5">
        <v>68213054.111179993</v>
      </c>
      <c r="G2124" s="5">
        <v>68059115.631589994</v>
      </c>
    </row>
    <row r="2126" spans="1:9">
      <c r="E2126" s="5">
        <f>E2124-E2122</f>
        <v>-8.7999999523162842E-3</v>
      </c>
      <c r="F2126" s="5">
        <f t="shared" ref="F2126:G2126" si="1003">F2124-F2122</f>
        <v>0</v>
      </c>
      <c r="G2126" s="32">
        <f t="shared" si="1003"/>
        <v>-24.962229996919632</v>
      </c>
    </row>
  </sheetData>
  <mergeCells count="2">
    <mergeCell ref="A3:I3"/>
    <mergeCell ref="D1:I1"/>
  </mergeCells>
  <pageMargins left="1.1811023622047245" right="0.59055118110236227" top="0.78740157480314965" bottom="0.98425196850393704" header="0.31496062992125984" footer="0.31496062992125984"/>
  <pageSetup paperSize="9" scale="61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КФСР</vt:lpstr>
      <vt:lpstr>КВСР</vt:lpstr>
      <vt:lpstr>программы</vt:lpstr>
      <vt:lpstr>КВСР!Заголовки_для_печати</vt:lpstr>
      <vt:lpstr>КФСР!Заголовки_для_печати</vt:lpstr>
      <vt:lpstr>программы!Заголовки_для_печати</vt:lpstr>
      <vt:lpstr>КВСР!Область_печати</vt:lpstr>
      <vt:lpstr>КФСР!Область_печати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2017-03-20T11:35:27Z</dcterms:modified>
</cp:coreProperties>
</file>