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15" windowWidth="19425" windowHeight="11025"/>
  </bookViews>
  <sheets>
    <sheet name="указы доп 2017 (ОБ-57 млн)" sheetId="1" r:id="rId1"/>
  </sheets>
  <definedNames>
    <definedName name="_xlnm.Print_Titles" localSheetId="0">'указы доп 2017 (ОБ-57 млн)'!$B:$B</definedName>
    <definedName name="_xlnm.Print_Area" localSheetId="0">'указы доп 2017 (ОБ-57 млн)'!$A$1:$AT$122</definedName>
  </definedNames>
  <calcPr calcId="125725"/>
</workbook>
</file>

<file path=xl/calcChain.xml><?xml version="1.0" encoding="utf-8"?>
<calcChain xmlns="http://schemas.openxmlformats.org/spreadsheetml/2006/main">
  <c r="AE96" i="1"/>
  <c r="AC96"/>
  <c r="AB96"/>
  <c r="W96"/>
  <c r="AR122"/>
  <c r="AQ122"/>
  <c r="AK122"/>
  <c r="AI122"/>
  <c r="AD122"/>
  <c r="Z122"/>
  <c r="AA122" s="1"/>
  <c r="J122"/>
  <c r="F122"/>
  <c r="G122" s="1"/>
  <c r="F73"/>
  <c r="G73" s="1"/>
  <c r="J73"/>
  <c r="AD121"/>
  <c r="Z121"/>
  <c r="AA121" s="1"/>
  <c r="AD120"/>
  <c r="Z120"/>
  <c r="AA120" s="1"/>
  <c r="AD119"/>
  <c r="Z119"/>
  <c r="AA119" s="1"/>
  <c r="AD118"/>
  <c r="Z118"/>
  <c r="AA118" s="1"/>
  <c r="AF118" s="1"/>
  <c r="AO118" s="1"/>
  <c r="AD117"/>
  <c r="Z117"/>
  <c r="AA117" s="1"/>
  <c r="AD116"/>
  <c r="Z116"/>
  <c r="AA116" s="1"/>
  <c r="AF116" s="1"/>
  <c r="AQ116" s="1"/>
  <c r="AD115"/>
  <c r="Z115"/>
  <c r="AA115" s="1"/>
  <c r="AD114"/>
  <c r="Z114"/>
  <c r="AA114" s="1"/>
  <c r="AF114" s="1"/>
  <c r="AM114" s="1"/>
  <c r="AD113"/>
  <c r="Z113"/>
  <c r="AA113" s="1"/>
  <c r="AD112"/>
  <c r="Z112"/>
  <c r="AA112" s="1"/>
  <c r="AF112" s="1"/>
  <c r="AO112" s="1"/>
  <c r="AD111"/>
  <c r="Z111"/>
  <c r="AA111" s="1"/>
  <c r="AD110"/>
  <c r="Z110"/>
  <c r="AA110" s="1"/>
  <c r="AF110" s="1"/>
  <c r="AM110" s="1"/>
  <c r="AD109"/>
  <c r="Z109"/>
  <c r="AA109" s="1"/>
  <c r="AD108"/>
  <c r="Z108"/>
  <c r="AA108" s="1"/>
  <c r="AF108" s="1"/>
  <c r="AM108" s="1"/>
  <c r="AD107"/>
  <c r="Z107"/>
  <c r="AA107" s="1"/>
  <c r="AD106"/>
  <c r="Z106"/>
  <c r="AA106" s="1"/>
  <c r="AF106" s="1"/>
  <c r="AN106" s="1"/>
  <c r="AD105"/>
  <c r="Z105"/>
  <c r="AA105" s="1"/>
  <c r="AD104"/>
  <c r="Z104"/>
  <c r="AA104" s="1"/>
  <c r="AF104" s="1"/>
  <c r="AN104" s="1"/>
  <c r="AD103"/>
  <c r="Z103"/>
  <c r="AA103" s="1"/>
  <c r="AD102"/>
  <c r="Z102"/>
  <c r="AA102" s="1"/>
  <c r="AF102" s="1"/>
  <c r="AN102" s="1"/>
  <c r="AD101"/>
  <c r="Z101"/>
  <c r="AA101" s="1"/>
  <c r="AD100"/>
  <c r="Z100"/>
  <c r="AA100" s="1"/>
  <c r="AF100" s="1"/>
  <c r="AN100" s="1"/>
  <c r="AD99"/>
  <c r="Z99"/>
  <c r="AA99" s="1"/>
  <c r="AD98"/>
  <c r="Z98"/>
  <c r="AA98" s="1"/>
  <c r="AF98" s="1"/>
  <c r="AN98" s="1"/>
  <c r="AD97"/>
  <c r="Z97"/>
  <c r="AA97" s="1"/>
  <c r="AG96"/>
  <c r="AH96"/>
  <c r="AI97"/>
  <c r="AK97"/>
  <c r="AI98"/>
  <c r="AK98"/>
  <c r="AI99"/>
  <c r="AK99"/>
  <c r="AI100"/>
  <c r="AK100"/>
  <c r="AI101"/>
  <c r="AK101"/>
  <c r="AI102"/>
  <c r="AK102"/>
  <c r="AI103"/>
  <c r="AK103"/>
  <c r="AI104"/>
  <c r="AK104"/>
  <c r="AI105"/>
  <c r="AK105"/>
  <c r="AI106"/>
  <c r="AK106"/>
  <c r="AI107"/>
  <c r="AK107"/>
  <c r="AI108"/>
  <c r="AK108"/>
  <c r="AI109"/>
  <c r="AK109"/>
  <c r="AI110"/>
  <c r="AK110"/>
  <c r="AI111"/>
  <c r="AK111"/>
  <c r="AI112"/>
  <c r="AK112"/>
  <c r="AI113"/>
  <c r="AK113"/>
  <c r="AI114"/>
  <c r="AK114"/>
  <c r="AI115"/>
  <c r="AK115"/>
  <c r="AI116"/>
  <c r="AK116"/>
  <c r="AI117"/>
  <c r="AK117"/>
  <c r="AI118"/>
  <c r="AK118"/>
  <c r="AI119"/>
  <c r="AK119"/>
  <c r="AI120"/>
  <c r="AK120"/>
  <c r="AI121"/>
  <c r="AK121"/>
  <c r="AF122" l="1"/>
  <c r="AO122" s="1"/>
  <c r="AS122" s="1"/>
  <c r="AD96"/>
  <c r="Z96"/>
  <c r="X96" s="1"/>
  <c r="AM106"/>
  <c r="AM102"/>
  <c r="AM98"/>
  <c r="AN110"/>
  <c r="AP118"/>
  <c r="AP122"/>
  <c r="AT122" s="1"/>
  <c r="AU122" s="1"/>
  <c r="AR116"/>
  <c r="AN114"/>
  <c r="AM104"/>
  <c r="AM100"/>
  <c r="AN108"/>
  <c r="AP112"/>
  <c r="AA96"/>
  <c r="AF120"/>
  <c r="L122"/>
  <c r="AJ122" s="1"/>
  <c r="AF99"/>
  <c r="AF101"/>
  <c r="AF103"/>
  <c r="AF105"/>
  <c r="AF107"/>
  <c r="AF109"/>
  <c r="AF111"/>
  <c r="AF113"/>
  <c r="AF115"/>
  <c r="AF117"/>
  <c r="AF119"/>
  <c r="AF121"/>
  <c r="L73"/>
  <c r="AK96"/>
  <c r="AI96"/>
  <c r="AF97"/>
  <c r="AN115" l="1"/>
  <c r="AM115"/>
  <c r="AS115" s="1"/>
  <c r="AQ107"/>
  <c r="AR107"/>
  <c r="AF96"/>
  <c r="AN99"/>
  <c r="AM99"/>
  <c r="AQ117"/>
  <c r="AR117"/>
  <c r="AM109"/>
  <c r="AS109" s="1"/>
  <c r="AN109"/>
  <c r="AN101"/>
  <c r="AM101"/>
  <c r="AO120"/>
  <c r="AS120" s="1"/>
  <c r="AP120"/>
  <c r="AO119"/>
  <c r="AP119"/>
  <c r="AN111"/>
  <c r="AM111"/>
  <c r="AN103"/>
  <c r="AM103"/>
  <c r="AM97"/>
  <c r="AN97"/>
  <c r="AO121"/>
  <c r="AP121"/>
  <c r="AM113"/>
  <c r="AS113" s="1"/>
  <c r="AN113"/>
  <c r="AN105"/>
  <c r="AM105"/>
  <c r="AR121"/>
  <c r="AQ121"/>
  <c r="J121"/>
  <c r="F121"/>
  <c r="G121" s="1"/>
  <c r="AT120"/>
  <c r="J120"/>
  <c r="F120"/>
  <c r="G120" s="1"/>
  <c r="L120" s="1"/>
  <c r="AJ120" s="1"/>
  <c r="AT119"/>
  <c r="AS119"/>
  <c r="J119"/>
  <c r="F119"/>
  <c r="G119" s="1"/>
  <c r="L119" s="1"/>
  <c r="AJ119" s="1"/>
  <c r="AT118"/>
  <c r="AS118"/>
  <c r="J118"/>
  <c r="F118"/>
  <c r="G118" s="1"/>
  <c r="AT117"/>
  <c r="AS117"/>
  <c r="J117"/>
  <c r="F117"/>
  <c r="G117" s="1"/>
  <c r="L117" s="1"/>
  <c r="AJ117" s="1"/>
  <c r="AT116"/>
  <c r="AS116"/>
  <c r="J116"/>
  <c r="F116"/>
  <c r="G116" s="1"/>
  <c r="L116" s="1"/>
  <c r="AJ116" s="1"/>
  <c r="AT115"/>
  <c r="J115"/>
  <c r="F115"/>
  <c r="G115" s="1"/>
  <c r="AT114"/>
  <c r="AS114"/>
  <c r="J114"/>
  <c r="F114"/>
  <c r="G114" s="1"/>
  <c r="AT113"/>
  <c r="J113"/>
  <c r="F113"/>
  <c r="G113" s="1"/>
  <c r="AT112"/>
  <c r="J112"/>
  <c r="F112"/>
  <c r="G112" s="1"/>
  <c r="AT111"/>
  <c r="AS111"/>
  <c r="J111"/>
  <c r="F111"/>
  <c r="G111" s="1"/>
  <c r="AT110"/>
  <c r="AS110"/>
  <c r="J110"/>
  <c r="F110"/>
  <c r="G110" s="1"/>
  <c r="AT109"/>
  <c r="J109"/>
  <c r="F109"/>
  <c r="G109" s="1"/>
  <c r="AT108"/>
  <c r="AS108"/>
  <c r="J108"/>
  <c r="F108"/>
  <c r="G108" s="1"/>
  <c r="AT107"/>
  <c r="AS107"/>
  <c r="J107"/>
  <c r="F107"/>
  <c r="G107" s="1"/>
  <c r="AT106"/>
  <c r="AS106"/>
  <c r="J106"/>
  <c r="F106"/>
  <c r="G106" s="1"/>
  <c r="AT105"/>
  <c r="AS105"/>
  <c r="J105"/>
  <c r="F105"/>
  <c r="G105" s="1"/>
  <c r="AT104"/>
  <c r="AS104"/>
  <c r="J104"/>
  <c r="F104"/>
  <c r="G104" s="1"/>
  <c r="AT103"/>
  <c r="AS103"/>
  <c r="J103"/>
  <c r="F103"/>
  <c r="G103" s="1"/>
  <c r="AT102"/>
  <c r="AS102"/>
  <c r="J102"/>
  <c r="F102"/>
  <c r="G102" s="1"/>
  <c r="AT101"/>
  <c r="AS101"/>
  <c r="J101"/>
  <c r="F101"/>
  <c r="G101" s="1"/>
  <c r="AT100"/>
  <c r="AS100"/>
  <c r="J100"/>
  <c r="F100"/>
  <c r="G100" s="1"/>
  <c r="AT99"/>
  <c r="AS99"/>
  <c r="J99"/>
  <c r="F99"/>
  <c r="G99" s="1"/>
  <c r="AT98"/>
  <c r="AS98"/>
  <c r="J98"/>
  <c r="F98"/>
  <c r="G98" s="1"/>
  <c r="AT97"/>
  <c r="J97"/>
  <c r="F97"/>
  <c r="G97" s="1"/>
  <c r="K96"/>
  <c r="I96"/>
  <c r="H96"/>
  <c r="E96"/>
  <c r="C96"/>
  <c r="AI94"/>
  <c r="J94"/>
  <c r="F94"/>
  <c r="G94" s="1"/>
  <c r="AI93"/>
  <c r="J93"/>
  <c r="F93"/>
  <c r="G93" s="1"/>
  <c r="AI92"/>
  <c r="J92"/>
  <c r="F92"/>
  <c r="G92" s="1"/>
  <c r="AI91"/>
  <c r="J91"/>
  <c r="F91"/>
  <c r="G91" s="1"/>
  <c r="AI90"/>
  <c r="J90"/>
  <c r="F90"/>
  <c r="G90" s="1"/>
  <c r="AM89"/>
  <c r="AI89"/>
  <c r="J89"/>
  <c r="F89"/>
  <c r="G89" s="1"/>
  <c r="AM88"/>
  <c r="AI88"/>
  <c r="J88"/>
  <c r="F88"/>
  <c r="G88" s="1"/>
  <c r="AM87"/>
  <c r="AI87"/>
  <c r="J87"/>
  <c r="F87"/>
  <c r="G87" s="1"/>
  <c r="AM86"/>
  <c r="AI86"/>
  <c r="J86"/>
  <c r="F86"/>
  <c r="G86" s="1"/>
  <c r="AM85"/>
  <c r="AI85"/>
  <c r="J85"/>
  <c r="F85"/>
  <c r="G85" s="1"/>
  <c r="AM84"/>
  <c r="AI84"/>
  <c r="J84"/>
  <c r="F84"/>
  <c r="G84" s="1"/>
  <c r="AM83"/>
  <c r="AI83"/>
  <c r="J83"/>
  <c r="F83"/>
  <c r="G83" s="1"/>
  <c r="AM82"/>
  <c r="AI82"/>
  <c r="J82"/>
  <c r="F82"/>
  <c r="G82" s="1"/>
  <c r="AM81"/>
  <c r="K81"/>
  <c r="I81"/>
  <c r="H81"/>
  <c r="E81"/>
  <c r="C81"/>
  <c r="AI81" s="1"/>
  <c r="AM80"/>
  <c r="AI80"/>
  <c r="J80"/>
  <c r="F80"/>
  <c r="G80" s="1"/>
  <c r="L80" s="1"/>
  <c r="AJ80" s="1"/>
  <c r="AM79"/>
  <c r="AI79"/>
  <c r="J79"/>
  <c r="F79"/>
  <c r="F78" s="1"/>
  <c r="AM78"/>
  <c r="K78"/>
  <c r="I78"/>
  <c r="H78"/>
  <c r="C78"/>
  <c r="AI78" s="1"/>
  <c r="AN77"/>
  <c r="AM77"/>
  <c r="J76"/>
  <c r="F76"/>
  <c r="G76" s="1"/>
  <c r="H75"/>
  <c r="J75" s="1"/>
  <c r="F75"/>
  <c r="G75" s="1"/>
  <c r="I74"/>
  <c r="C74"/>
  <c r="F74" s="1"/>
  <c r="G74" s="1"/>
  <c r="AU64"/>
  <c r="AQ64"/>
  <c r="AU63"/>
  <c r="AQ63"/>
  <c r="AU62"/>
  <c r="AQ62"/>
  <c r="AU61"/>
  <c r="AQ61"/>
  <c r="J61"/>
  <c r="AU60"/>
  <c r="AQ60"/>
  <c r="AU59"/>
  <c r="AQ59"/>
  <c r="AU58"/>
  <c r="AQ58"/>
  <c r="AU57"/>
  <c r="AQ57"/>
  <c r="AR56"/>
  <c r="AQ56"/>
  <c r="AP56"/>
  <c r="AO56"/>
  <c r="AN56"/>
  <c r="AM56"/>
  <c r="AK56"/>
  <c r="AI56"/>
  <c r="J56"/>
  <c r="F56"/>
  <c r="G56" s="1"/>
  <c r="AP55"/>
  <c r="AT55" s="1"/>
  <c r="AO55"/>
  <c r="AS55" s="1"/>
  <c r="AK55"/>
  <c r="AI55"/>
  <c r="J55"/>
  <c r="F55"/>
  <c r="G55" s="1"/>
  <c r="AP54"/>
  <c r="AT54" s="1"/>
  <c r="AO54"/>
  <c r="AS54" s="1"/>
  <c r="AK54"/>
  <c r="AI54"/>
  <c r="J54"/>
  <c r="F54"/>
  <c r="G54" s="1"/>
  <c r="AP53"/>
  <c r="AT53" s="1"/>
  <c r="AO53"/>
  <c r="AS53" s="1"/>
  <c r="AK53"/>
  <c r="AI53"/>
  <c r="J53"/>
  <c r="F53"/>
  <c r="G53" s="1"/>
  <c r="AR52"/>
  <c r="AT52" s="1"/>
  <c r="AQ52"/>
  <c r="AS52" s="1"/>
  <c r="AK52"/>
  <c r="AI52"/>
  <c r="J52"/>
  <c r="F52"/>
  <c r="G52" s="1"/>
  <c r="AR51"/>
  <c r="AT51" s="1"/>
  <c r="AQ51"/>
  <c r="AS51" s="1"/>
  <c r="AK51"/>
  <c r="AI51"/>
  <c r="J51"/>
  <c r="F51"/>
  <c r="G51" s="1"/>
  <c r="AN50"/>
  <c r="AT50" s="1"/>
  <c r="AM50"/>
  <c r="AS50" s="1"/>
  <c r="AK50"/>
  <c r="AI50"/>
  <c r="J50"/>
  <c r="F50"/>
  <c r="G50" s="1"/>
  <c r="AN49"/>
  <c r="AT49" s="1"/>
  <c r="AM49"/>
  <c r="AS49" s="1"/>
  <c r="AK49"/>
  <c r="AI49"/>
  <c r="J49"/>
  <c r="F49"/>
  <c r="G49" s="1"/>
  <c r="AN48"/>
  <c r="AT48" s="1"/>
  <c r="AM48"/>
  <c r="AS48" s="1"/>
  <c r="AK48"/>
  <c r="AI48"/>
  <c r="J48"/>
  <c r="F48"/>
  <c r="G48" s="1"/>
  <c r="AP47"/>
  <c r="AT47" s="1"/>
  <c r="AO47"/>
  <c r="AS47" s="1"/>
  <c r="AK47"/>
  <c r="AI47"/>
  <c r="J47"/>
  <c r="F47"/>
  <c r="G47" s="1"/>
  <c r="AN46"/>
  <c r="AT46" s="1"/>
  <c r="AM46"/>
  <c r="AS46" s="1"/>
  <c r="AK46"/>
  <c r="AI46"/>
  <c r="J46"/>
  <c r="F46"/>
  <c r="G46" s="1"/>
  <c r="AN45"/>
  <c r="AT45" s="1"/>
  <c r="AM45"/>
  <c r="AS45" s="1"/>
  <c r="AK45"/>
  <c r="AI45"/>
  <c r="J45"/>
  <c r="F45"/>
  <c r="G45" s="1"/>
  <c r="AN44"/>
  <c r="AT44" s="1"/>
  <c r="AM44"/>
  <c r="AS44" s="1"/>
  <c r="AK44"/>
  <c r="AI44"/>
  <c r="J44"/>
  <c r="F44"/>
  <c r="G44" s="1"/>
  <c r="AN43"/>
  <c r="AT43" s="1"/>
  <c r="AM43"/>
  <c r="AS43" s="1"/>
  <c r="AK43"/>
  <c r="AI43"/>
  <c r="J43"/>
  <c r="F43"/>
  <c r="G43" s="1"/>
  <c r="AR42"/>
  <c r="AT42" s="1"/>
  <c r="AQ42"/>
  <c r="AS42" s="1"/>
  <c r="AK42"/>
  <c r="AI42"/>
  <c r="J42"/>
  <c r="F42"/>
  <c r="G42" s="1"/>
  <c r="AN41"/>
  <c r="AT41" s="1"/>
  <c r="AM41"/>
  <c r="AS41" s="1"/>
  <c r="AK41"/>
  <c r="AI41"/>
  <c r="J41"/>
  <c r="F41"/>
  <c r="G41" s="1"/>
  <c r="AN40"/>
  <c r="AT40" s="1"/>
  <c r="AM40"/>
  <c r="AS40" s="1"/>
  <c r="AK40"/>
  <c r="AI40"/>
  <c r="J40"/>
  <c r="F40"/>
  <c r="G40" s="1"/>
  <c r="AN39"/>
  <c r="AT39" s="1"/>
  <c r="AM39"/>
  <c r="AS39" s="1"/>
  <c r="AK39"/>
  <c r="AI39"/>
  <c r="J39"/>
  <c r="F39"/>
  <c r="G39" s="1"/>
  <c r="AN38"/>
  <c r="AT38" s="1"/>
  <c r="AM38"/>
  <c r="AS38" s="1"/>
  <c r="AK38"/>
  <c r="AI38"/>
  <c r="J38"/>
  <c r="F38"/>
  <c r="G38" s="1"/>
  <c r="AN37"/>
  <c r="AT37" s="1"/>
  <c r="AM37"/>
  <c r="AS37" s="1"/>
  <c r="AK37"/>
  <c r="AI37"/>
  <c r="J37"/>
  <c r="F37"/>
  <c r="G37" s="1"/>
  <c r="AN36"/>
  <c r="AT36" s="1"/>
  <c r="AM36"/>
  <c r="AS36" s="1"/>
  <c r="AK36"/>
  <c r="AI36"/>
  <c r="J36"/>
  <c r="F36"/>
  <c r="G36" s="1"/>
  <c r="AN35"/>
  <c r="AT35" s="1"/>
  <c r="AM35"/>
  <c r="AS35" s="1"/>
  <c r="AK35"/>
  <c r="AI35"/>
  <c r="J35"/>
  <c r="F35"/>
  <c r="G35" s="1"/>
  <c r="AN34"/>
  <c r="AT34" s="1"/>
  <c r="AM34"/>
  <c r="AS34" s="1"/>
  <c r="AK34"/>
  <c r="AI34"/>
  <c r="J34"/>
  <c r="F34"/>
  <c r="G34" s="1"/>
  <c r="AN33"/>
  <c r="AT33" s="1"/>
  <c r="AM33"/>
  <c r="AS33" s="1"/>
  <c r="AK33"/>
  <c r="AI33"/>
  <c r="J33"/>
  <c r="F33"/>
  <c r="G33" s="1"/>
  <c r="AN32"/>
  <c r="AT32" s="1"/>
  <c r="AM32"/>
  <c r="AS32" s="1"/>
  <c r="AK32"/>
  <c r="AI32"/>
  <c r="J32"/>
  <c r="F32"/>
  <c r="AH31"/>
  <c r="AG31"/>
  <c r="K31"/>
  <c r="I31"/>
  <c r="H31"/>
  <c r="E31"/>
  <c r="C31"/>
  <c r="AI29"/>
  <c r="J29"/>
  <c r="F29"/>
  <c r="G29" s="1"/>
  <c r="AI28"/>
  <c r="J28"/>
  <c r="F28"/>
  <c r="G28" s="1"/>
  <c r="AI27"/>
  <c r="J27"/>
  <c r="F27"/>
  <c r="G27" s="1"/>
  <c r="AI26"/>
  <c r="J26"/>
  <c r="F26"/>
  <c r="G26" s="1"/>
  <c r="AI25"/>
  <c r="J25"/>
  <c r="F25"/>
  <c r="G25" s="1"/>
  <c r="AM24"/>
  <c r="AI24"/>
  <c r="J24"/>
  <c r="F24"/>
  <c r="G24" s="1"/>
  <c r="AM23"/>
  <c r="AI23"/>
  <c r="J23"/>
  <c r="F23"/>
  <c r="G23" s="1"/>
  <c r="AM22"/>
  <c r="AI22"/>
  <c r="J22"/>
  <c r="F22"/>
  <c r="G22" s="1"/>
  <c r="AM21"/>
  <c r="AI21"/>
  <c r="J21"/>
  <c r="F21"/>
  <c r="G21" s="1"/>
  <c r="AM20"/>
  <c r="AI20"/>
  <c r="J20"/>
  <c r="F20"/>
  <c r="G20" s="1"/>
  <c r="AM19"/>
  <c r="AI19"/>
  <c r="J19"/>
  <c r="F19"/>
  <c r="G19" s="1"/>
  <c r="AM18"/>
  <c r="AI18"/>
  <c r="J18"/>
  <c r="F18"/>
  <c r="G18" s="1"/>
  <c r="AM17"/>
  <c r="AI17"/>
  <c r="J17"/>
  <c r="F17"/>
  <c r="G17" s="1"/>
  <c r="L17" s="1"/>
  <c r="AM16"/>
  <c r="K16"/>
  <c r="I16"/>
  <c r="H16"/>
  <c r="E16"/>
  <c r="C16"/>
  <c r="AI16" s="1"/>
  <c r="AM15"/>
  <c r="AI15"/>
  <c r="J15"/>
  <c r="F15"/>
  <c r="G15" s="1"/>
  <c r="AM14"/>
  <c r="AI14"/>
  <c r="J14"/>
  <c r="F14"/>
  <c r="F13" s="1"/>
  <c r="AM13"/>
  <c r="K13"/>
  <c r="J13"/>
  <c r="I13"/>
  <c r="H13"/>
  <c r="C13"/>
  <c r="AI13" s="1"/>
  <c r="AN12"/>
  <c r="AM12"/>
  <c r="J11"/>
  <c r="F11"/>
  <c r="G11" s="1"/>
  <c r="L11" s="1"/>
  <c r="H10"/>
  <c r="J10" s="1"/>
  <c r="F10"/>
  <c r="G10" s="1"/>
  <c r="I9"/>
  <c r="C9"/>
  <c r="F9" s="1"/>
  <c r="G9" s="1"/>
  <c r="J8"/>
  <c r="F8"/>
  <c r="G8" s="1"/>
  <c r="L26" l="1"/>
  <c r="AJ26" s="1"/>
  <c r="L121"/>
  <c r="AJ121" s="1"/>
  <c r="AT121"/>
  <c r="AP96"/>
  <c r="L115"/>
  <c r="AJ115" s="1"/>
  <c r="J9"/>
  <c r="AO96"/>
  <c r="AS97"/>
  <c r="AM96"/>
  <c r="AU110"/>
  <c r="AN96"/>
  <c r="L21"/>
  <c r="AJ21" s="1"/>
  <c r="L23"/>
  <c r="AJ23" s="1"/>
  <c r="L24"/>
  <c r="AJ24" s="1"/>
  <c r="L25"/>
  <c r="AJ25" s="1"/>
  <c r="L29"/>
  <c r="AJ29" s="1"/>
  <c r="L37"/>
  <c r="AJ37" s="1"/>
  <c r="AU37"/>
  <c r="L53"/>
  <c r="AJ53" s="1"/>
  <c r="AU53"/>
  <c r="L91"/>
  <c r="AJ91" s="1"/>
  <c r="L52"/>
  <c r="AJ52" s="1"/>
  <c r="AU52"/>
  <c r="L56"/>
  <c r="AJ56" s="1"/>
  <c r="H74"/>
  <c r="L76"/>
  <c r="L93"/>
  <c r="AJ93" s="1"/>
  <c r="AU118"/>
  <c r="AU116"/>
  <c r="AU100"/>
  <c r="AU108"/>
  <c r="L28"/>
  <c r="AJ28" s="1"/>
  <c r="L97"/>
  <c r="AJ97" s="1"/>
  <c r="L99"/>
  <c r="AJ99" s="1"/>
  <c r="L100"/>
  <c r="AJ100" s="1"/>
  <c r="L103"/>
  <c r="AJ103" s="1"/>
  <c r="L104"/>
  <c r="AJ104" s="1"/>
  <c r="L105"/>
  <c r="AJ105" s="1"/>
  <c r="L107"/>
  <c r="AJ107" s="1"/>
  <c r="L109"/>
  <c r="AJ109" s="1"/>
  <c r="L112"/>
  <c r="AJ112" s="1"/>
  <c r="L36"/>
  <c r="AJ36" s="1"/>
  <c r="AU36"/>
  <c r="L40"/>
  <c r="AJ40" s="1"/>
  <c r="AU40"/>
  <c r="L42"/>
  <c r="AJ42" s="1"/>
  <c r="L48"/>
  <c r="AJ48" s="1"/>
  <c r="AU48"/>
  <c r="L50"/>
  <c r="AJ50" s="1"/>
  <c r="L83"/>
  <c r="AJ83" s="1"/>
  <c r="L84"/>
  <c r="AJ84" s="1"/>
  <c r="L85"/>
  <c r="AJ85" s="1"/>
  <c r="L86"/>
  <c r="AJ86" s="1"/>
  <c r="L87"/>
  <c r="AJ87" s="1"/>
  <c r="L89"/>
  <c r="AJ89" s="1"/>
  <c r="L90"/>
  <c r="AJ90" s="1"/>
  <c r="J81"/>
  <c r="L94"/>
  <c r="AJ94" s="1"/>
  <c r="L101"/>
  <c r="AJ101" s="1"/>
  <c r="L106"/>
  <c r="AJ106" s="1"/>
  <c r="L113"/>
  <c r="AJ113" s="1"/>
  <c r="L8"/>
  <c r="L15"/>
  <c r="AJ15" s="1"/>
  <c r="AU32"/>
  <c r="L34"/>
  <c r="AJ34" s="1"/>
  <c r="L45"/>
  <c r="AJ45" s="1"/>
  <c r="AU45"/>
  <c r="L92"/>
  <c r="AJ92" s="1"/>
  <c r="AU98"/>
  <c r="AU102"/>
  <c r="AU114"/>
  <c r="K12"/>
  <c r="H77"/>
  <c r="AU44"/>
  <c r="J78"/>
  <c r="L98"/>
  <c r="AJ98" s="1"/>
  <c r="L118"/>
  <c r="AJ118" s="1"/>
  <c r="AU120"/>
  <c r="C77"/>
  <c r="AI77" s="1"/>
  <c r="F81"/>
  <c r="K77"/>
  <c r="I77"/>
  <c r="L110"/>
  <c r="AJ110" s="1"/>
  <c r="H9"/>
  <c r="L27"/>
  <c r="AJ27" s="1"/>
  <c r="H12"/>
  <c r="J31"/>
  <c r="AK31"/>
  <c r="L44"/>
  <c r="AJ44" s="1"/>
  <c r="J74"/>
  <c r="L74" s="1"/>
  <c r="L88"/>
  <c r="AJ88" s="1"/>
  <c r="L102"/>
  <c r="AJ102" s="1"/>
  <c r="AU104"/>
  <c r="AU106"/>
  <c r="L108"/>
  <c r="AJ108" s="1"/>
  <c r="L111"/>
  <c r="AJ111" s="1"/>
  <c r="L114"/>
  <c r="AJ114" s="1"/>
  <c r="AS121"/>
  <c r="AU121" s="1"/>
  <c r="AI31"/>
  <c r="AS56"/>
  <c r="I12"/>
  <c r="AQ31"/>
  <c r="L33"/>
  <c r="AJ33" s="1"/>
  <c r="AU33"/>
  <c r="L38"/>
  <c r="AJ38" s="1"/>
  <c r="L41"/>
  <c r="AJ41" s="1"/>
  <c r="AU41"/>
  <c r="L46"/>
  <c r="AJ46" s="1"/>
  <c r="L49"/>
  <c r="AJ49" s="1"/>
  <c r="AU49"/>
  <c r="L54"/>
  <c r="AJ54" s="1"/>
  <c r="AU99"/>
  <c r="AU113"/>
  <c r="AU115"/>
  <c r="AU101"/>
  <c r="AU103"/>
  <c r="AU109"/>
  <c r="AU111"/>
  <c r="AU117"/>
  <c r="AU119"/>
  <c r="AU107"/>
  <c r="AU105"/>
  <c r="L82"/>
  <c r="G81"/>
  <c r="L75"/>
  <c r="AU97"/>
  <c r="AT96"/>
  <c r="AH124" s="1"/>
  <c r="AK124" s="1"/>
  <c r="G79"/>
  <c r="F96"/>
  <c r="J96"/>
  <c r="G96"/>
  <c r="AQ96"/>
  <c r="AS112"/>
  <c r="AU112" s="1"/>
  <c r="AR96"/>
  <c r="L18"/>
  <c r="AJ18" s="1"/>
  <c r="AM31"/>
  <c r="AR31"/>
  <c r="L10"/>
  <c r="L22"/>
  <c r="AJ22" s="1"/>
  <c r="AN31"/>
  <c r="AM30" s="1"/>
  <c r="F31"/>
  <c r="C12"/>
  <c r="AI12" s="1"/>
  <c r="L19"/>
  <c r="AJ19" s="1"/>
  <c r="L20"/>
  <c r="AJ20" s="1"/>
  <c r="AO31"/>
  <c r="L35"/>
  <c r="AJ35" s="1"/>
  <c r="L39"/>
  <c r="AJ39" s="1"/>
  <c r="L43"/>
  <c r="AJ43" s="1"/>
  <c r="L47"/>
  <c r="AJ47" s="1"/>
  <c r="L51"/>
  <c r="AJ51" s="1"/>
  <c r="L55"/>
  <c r="AJ55" s="1"/>
  <c r="AT56"/>
  <c r="AT31" s="1"/>
  <c r="AH67" s="1"/>
  <c r="AK67" s="1"/>
  <c r="AJ17"/>
  <c r="AU34"/>
  <c r="AU38"/>
  <c r="AU42"/>
  <c r="AU46"/>
  <c r="AU50"/>
  <c r="AU54"/>
  <c r="L9"/>
  <c r="AU35"/>
  <c r="AU39"/>
  <c r="AU43"/>
  <c r="AU47"/>
  <c r="AU51"/>
  <c r="AU55"/>
  <c r="G14"/>
  <c r="G16"/>
  <c r="AP31"/>
  <c r="F16"/>
  <c r="J16"/>
  <c r="G32"/>
  <c r="F77" l="1"/>
  <c r="F12"/>
  <c r="J77"/>
  <c r="AJ96"/>
  <c r="AS96"/>
  <c r="AH123" s="1"/>
  <c r="AK123" s="1"/>
  <c r="AU56"/>
  <c r="AU31" s="1"/>
  <c r="J12"/>
  <c r="AS31"/>
  <c r="AH66" s="1"/>
  <c r="AK66" s="1"/>
  <c r="AO30"/>
  <c r="L96"/>
  <c r="AQ30"/>
  <c r="AM95"/>
  <c r="AO95"/>
  <c r="AQ95"/>
  <c r="L79"/>
  <c r="G78"/>
  <c r="G77" s="1"/>
  <c r="AU96"/>
  <c r="AJ82"/>
  <c r="L81"/>
  <c r="AJ81" s="1"/>
  <c r="L16"/>
  <c r="AJ16" s="1"/>
  <c r="L32"/>
  <c r="G31"/>
  <c r="L14"/>
  <c r="G13"/>
  <c r="AS30" l="1"/>
  <c r="AS95"/>
  <c r="AJ79"/>
  <c r="L78"/>
  <c r="L13"/>
  <c r="AJ14"/>
  <c r="AJ32"/>
  <c r="AJ31" s="1"/>
  <c r="L31"/>
  <c r="L58" s="1"/>
  <c r="L61" s="1"/>
  <c r="G12"/>
  <c r="AJ78" l="1"/>
  <c r="L77"/>
  <c r="AJ77" s="1"/>
  <c r="AJ13"/>
  <c r="L12"/>
  <c r="AJ12" s="1"/>
</calcChain>
</file>

<file path=xl/sharedStrings.xml><?xml version="1.0" encoding="utf-8"?>
<sst xmlns="http://schemas.openxmlformats.org/spreadsheetml/2006/main" count="201" uniqueCount="131">
  <si>
    <t>педагогические работники дополнительного образования</t>
  </si>
  <si>
    <t>тыс.рублей</t>
  </si>
  <si>
    <t>Наименование МО</t>
  </si>
  <si>
    <t>Фонд  заработной платы работников  (тыс. руб. )</t>
  </si>
  <si>
    <t>меры социальной поддержки педработников (на селе),(тыс. руб.)</t>
  </si>
  <si>
    <t>всего (тыс.руб.)</t>
  </si>
  <si>
    <r>
      <t>Справочно: излишние  средства в субвенции на повышение оплаты труда работников дополнительного образования</t>
    </r>
    <r>
      <rPr>
        <u/>
        <sz val="12"/>
        <color theme="1"/>
        <rFont val="Times New Roman"/>
        <family val="1"/>
        <charset val="204"/>
      </rPr>
      <t xml:space="preserve"> в структуре муниципальных школ</t>
    </r>
  </si>
  <si>
    <r>
      <t>Дополнительная потребность в средствах на повышение оплаты труда работников</t>
    </r>
    <r>
      <rPr>
        <b/>
        <u/>
        <sz val="12"/>
        <color theme="1"/>
        <rFont val="Times New Roman"/>
        <family val="1"/>
        <charset val="204"/>
      </rPr>
      <t xml:space="preserve"> муниципальных учреждений </t>
    </r>
    <r>
      <rPr>
        <b/>
        <sz val="12"/>
        <color theme="1"/>
        <rFont val="Times New Roman"/>
        <family val="1"/>
        <charset val="204"/>
      </rPr>
      <t xml:space="preserve">дополнительного образования </t>
    </r>
  </si>
  <si>
    <t>Отклонение юр. лиц  от структурных подразделений муниципальных школ</t>
  </si>
  <si>
    <t>Уровень бюджетной обеспеченности</t>
  </si>
  <si>
    <r>
      <t xml:space="preserve">местный бюджет 40% </t>
    </r>
    <r>
      <rPr>
        <u/>
        <sz val="12"/>
        <color rgb="FFFF0000"/>
        <rFont val="Times New Roman"/>
        <family val="1"/>
        <charset val="204"/>
      </rPr>
      <t>(У&lt;0,9)</t>
    </r>
  </si>
  <si>
    <r>
      <t xml:space="preserve">областной бюджет 60% </t>
    </r>
    <r>
      <rPr>
        <u/>
        <sz val="12"/>
        <color rgb="FFFF0000"/>
        <rFont val="Times New Roman"/>
        <family val="1"/>
        <charset val="204"/>
      </rPr>
      <t>(У&lt;0,9)</t>
    </r>
  </si>
  <si>
    <t>местный бюджет 45% (0,9&lt;У&lt;1)</t>
  </si>
  <si>
    <t>областной бюджет 55% (0,9&lt;У&lt;1)</t>
  </si>
  <si>
    <t>местный бюджет 50% (У&gt;1)</t>
  </si>
  <si>
    <t>областной бюджет 50% (У&gt;1)</t>
  </si>
  <si>
    <t>местный бюджет, всего</t>
  </si>
  <si>
    <t>областной бюджет, всего</t>
  </si>
  <si>
    <t>5=4-3</t>
  </si>
  <si>
    <t>У</t>
  </si>
  <si>
    <t>6=гр.4 *40/100</t>
  </si>
  <si>
    <t>7=гр.4*60/100</t>
  </si>
  <si>
    <t>8=гр.4*45/100</t>
  </si>
  <si>
    <t>9=гр.4*55/100</t>
  </si>
  <si>
    <t>10=гр.4*50/100</t>
  </si>
  <si>
    <t>11=гр.4*50/100</t>
  </si>
  <si>
    <t>12=6+8+10</t>
  </si>
  <si>
    <t>13=7+9+11</t>
  </si>
  <si>
    <t>Педагогические работники дошкольных образовательных учреждений</t>
  </si>
  <si>
    <t xml:space="preserve">Заработная плата в сфере общего образования за 2016 год  сложилась в размере 28405,8. Коэффициент роста на 2017 год составит 3,5 процента. Изменение среднедушевого дохода от трудовой деятельности не повлечет изменения заработной платы в сфере общего образования. </t>
  </si>
  <si>
    <t>Педагогические работники образовательных учреждений общего образования</t>
  </si>
  <si>
    <t xml:space="preserve">Заработная плата данной категории работников установлена на уровне 2016 года.  </t>
  </si>
  <si>
    <t>в т..: в государственных  организациях</t>
  </si>
  <si>
    <t xml:space="preserve">  в муниципальных  организациях, финансируемых за счет субвенции из областного бюджета                      </t>
  </si>
  <si>
    <t>Педагогические работники учреждений дополнительного образования детей (ВСЕГО)</t>
  </si>
  <si>
    <t>Заработная плата данной категории работников на 2017 год установлена в размере 95 процентов от заработной платы учителей региона, равной 35 865,90 (уровень 2016 года)</t>
  </si>
  <si>
    <t>1.</t>
  </si>
  <si>
    <t xml:space="preserve">в государственных организациях </t>
  </si>
  <si>
    <t>1.1.</t>
  </si>
  <si>
    <t>в государственных организациях сферы образования</t>
  </si>
  <si>
    <t>1.2.</t>
  </si>
  <si>
    <t>в государственных организациях сферы культуры</t>
  </si>
  <si>
    <t>2.</t>
  </si>
  <si>
    <t>в т.ч. Вилегодский</t>
  </si>
  <si>
    <t>Котласский р-он</t>
  </si>
  <si>
    <t>Красноборский р-он</t>
  </si>
  <si>
    <t>Ленский р-он</t>
  </si>
  <si>
    <t>Лешуконский р-он</t>
  </si>
  <si>
    <t>Мезенский р-он</t>
  </si>
  <si>
    <t>Онежский р-он</t>
  </si>
  <si>
    <t>Плесецкий р-он</t>
  </si>
  <si>
    <t>Приморский р-он</t>
  </si>
  <si>
    <t>Устьянский р-он</t>
  </si>
  <si>
    <t>Холмогорский р-он</t>
  </si>
  <si>
    <t>Шенкурский р-он</t>
  </si>
  <si>
    <t>г.Коряжма</t>
  </si>
  <si>
    <t>Всего по МО</t>
  </si>
  <si>
    <t>Вельский р-он</t>
  </si>
  <si>
    <t>Верхнетоемский р-он</t>
  </si>
  <si>
    <t>Вилегодский р-он</t>
  </si>
  <si>
    <t>Виноградовский р-он</t>
  </si>
  <si>
    <t>Каргопольский р-он</t>
  </si>
  <si>
    <t>Коношский р-он</t>
  </si>
  <si>
    <t>Няндомский р-он</t>
  </si>
  <si>
    <t>Пинежский р-он</t>
  </si>
  <si>
    <t>Плесецкий р-он (все в структуре школ)</t>
  </si>
  <si>
    <t>г.Архангельск</t>
  </si>
  <si>
    <t>г.Северодвинск</t>
  </si>
  <si>
    <t>г.Котлас</t>
  </si>
  <si>
    <t>г.Новодвинск</t>
  </si>
  <si>
    <t>Мирный</t>
  </si>
  <si>
    <t xml:space="preserve">ВСЕГО дополнительная потребность </t>
  </si>
  <si>
    <t>Примечание: дополнительная потребность по государственным организациям</t>
  </si>
  <si>
    <t>первоначальная потребность</t>
  </si>
  <si>
    <t>в муниципальных  организациях, финансируемых за счет средств местных бюджетов</t>
  </si>
  <si>
    <t>2017 год  (проект) представлен для согласования с Минобр РФ</t>
  </si>
  <si>
    <t xml:space="preserve">И. В. Скубенко </t>
  </si>
  <si>
    <t>местный бюджет</t>
  </si>
  <si>
    <t>областной бюджет</t>
  </si>
  <si>
    <t>Планируемая средняя заработная плата в 2017 году</t>
  </si>
  <si>
    <t xml:space="preserve">Уровень средней заработной платы категории работников к среднемесячной заработной плате по Арх. Области ( по дополнительному образованию к средней учителей), % </t>
  </si>
  <si>
    <t xml:space="preserve">Потребность за счет всех источников (тыс.руб.)
</t>
  </si>
  <si>
    <t>Потребность за счет средств консолидированного бюджета Архангельской области (тыс.руб.)</t>
  </si>
  <si>
    <t>Предусмотрено в консолидированном бюджете Архангельской области (тыс.руб.)</t>
  </si>
  <si>
    <t>Запланированный объем средств от внебюджетной деятельности, направляемый на повышение оплаты труда (тыс.руб.)</t>
  </si>
  <si>
    <t>Среднесписочная численность  работников бюджетной сферы (чел)</t>
  </si>
  <si>
    <t>у</t>
  </si>
  <si>
    <t>Уровень софинансирования, процент</t>
  </si>
  <si>
    <t>Объем софинансирования местный бюджет, всего (тыс. руб)</t>
  </si>
  <si>
    <t>Объем софинансирования областной бюджет (тыс. руб.)</t>
  </si>
  <si>
    <t>19=гр.12*50/100</t>
  </si>
  <si>
    <t>21=15+17+19</t>
  </si>
  <si>
    <r>
      <t>Справочно: излишние  средства в субвенции на повышение оплаты труда работников дополнительного образования</t>
    </r>
    <r>
      <rPr>
        <u/>
        <sz val="12"/>
        <rFont val="Times New Roman"/>
        <family val="1"/>
        <charset val="204"/>
      </rPr>
      <t xml:space="preserve"> в структуре муниципальных школ</t>
    </r>
  </si>
  <si>
    <r>
      <t xml:space="preserve">местный бюджет 40% </t>
    </r>
    <r>
      <rPr>
        <u/>
        <sz val="12"/>
        <rFont val="Times New Roman"/>
        <family val="1"/>
        <charset val="204"/>
      </rPr>
      <t>(У&lt;0,9)</t>
    </r>
  </si>
  <si>
    <r>
      <t xml:space="preserve">областной бюджет 60% </t>
    </r>
    <r>
      <rPr>
        <u/>
        <sz val="12"/>
        <rFont val="Times New Roman"/>
        <family val="1"/>
        <charset val="204"/>
      </rPr>
      <t>(У&lt;0,9)</t>
    </r>
  </si>
  <si>
    <t>Расчет субсидий бюджетам муниципальных образований на повышение средней заработной платы педагогических работников дополнительного образования на 2017 год</t>
  </si>
  <si>
    <t>МО "Вельский муниципальный район"</t>
  </si>
  <si>
    <t>МО "Верхнетоемский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</si>
  <si>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</si>
  <si>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</si>
  <si>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</si>
  <si>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</si>
  <si>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</si>
  <si>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</si>
  <si>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 xml:space="preserve">МО "Ленский муниципальный район" </t>
  </si>
  <si>
    <t xml:space="preserve">МО "Лешуконский муниципальный район" </t>
  </si>
  <si>
    <t xml:space="preserve">МО "Мезенский муниципальный район" </t>
  </si>
  <si>
    <t>МО "Няндомский муниципальный район"</t>
  </si>
  <si>
    <t>МО "Онежский муниципальный район"</t>
  </si>
  <si>
    <t>МО "Пинежский муниципальный район"</t>
  </si>
  <si>
    <t>МО "Плесецкий муниципальный район"</t>
  </si>
  <si>
    <t>МО "Приморский муниципальный район"</t>
  </si>
  <si>
    <t>МО "Устьянский муниципальный район"</t>
  </si>
  <si>
    <t>МО "Холмогорский муниципальный район"</t>
  </si>
  <si>
    <t>МО "Шенкурский муниципальный район"</t>
  </si>
  <si>
    <t>МО "Город Архангельск"</t>
  </si>
  <si>
    <t>МО "Город Северодвинск"</t>
  </si>
  <si>
    <t>МО "Котлас"</t>
  </si>
  <si>
    <t>МО "Город Новодвинск"</t>
  </si>
  <si>
    <t>МО "Город Коряжма"</t>
  </si>
  <si>
    <t>МО "Мирный"</t>
  </si>
  <si>
    <t>МО "Новая Земля"</t>
  </si>
  <si>
    <t>Приведенный уровень бюджетной обеспеченности (У)</t>
  </si>
  <si>
    <t>14=гр.12*40/100</t>
  </si>
  <si>
    <t>15=гр.12*60/100</t>
  </si>
  <si>
    <t>16=гр.12*45/100</t>
  </si>
  <si>
    <t>17=гр.12*55/100</t>
  </si>
  <si>
    <t>18=гр.12*50/100</t>
  </si>
  <si>
    <t>20=14+16+18</t>
  </si>
  <si>
    <t xml:space="preserve">             к пояснительной записке</t>
  </si>
  <si>
    <t xml:space="preserve">             Приложение № 19</t>
  </si>
</sst>
</file>

<file path=xl/styles.xml><?xml version="1.0" encoding="utf-8"?>
<styleSheet xmlns="http://schemas.openxmlformats.org/spreadsheetml/2006/main">
  <numFmts count="10">
    <numFmt numFmtId="164" formatCode="0.0"/>
    <numFmt numFmtId="165" formatCode="#,##0.0"/>
    <numFmt numFmtId="166" formatCode="_-* #,##0.00_р_._-;\-* #,##0.00_р_._-;_-* &quot;-&quot;??_р_._-;_-@_-"/>
    <numFmt numFmtId="167" formatCode="_-* #,##0.0_р_._-;\-* #,##0.0_р_._-;_-* &quot;-&quot;??_р_._-;_-@_-"/>
    <numFmt numFmtId="168" formatCode="_-* #,##0.0\ _₽_-;\-* #,##0.0\ _₽_-;_-* &quot;-&quot;?\ _₽_-;_-@_-"/>
    <numFmt numFmtId="169" formatCode="_(* #,##0.00_);_(* \(#,##0.00\);_(* &quot;-&quot;??_);_(@_)"/>
    <numFmt numFmtId="170" formatCode="_-* #,##0.000_р_._-;\-* #,##0.000_р_._-;_-* &quot;-&quot;??_р_._-;_-@_-"/>
    <numFmt numFmtId="171" formatCode="_-* #,##0.0_р_._-;\-* #,##0.0_р_._-;_-* &quot;-&quot;?_р_._-;_-@_-"/>
    <numFmt numFmtId="172" formatCode="0.0%"/>
    <numFmt numFmtId="173" formatCode="_-* #,##0.00000_р_._-;\-* #,##0.00000_р_._-;_-* &quot;-&quot;??_р_._-;_-@_-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rgb="FFFF0000"/>
      <name val="Times New Roman"/>
      <family val="1"/>
      <charset val="204"/>
    </font>
    <font>
      <u/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" fillId="0" borderId="0"/>
    <xf numFmtId="0" fontId="8" fillId="0" borderId="0"/>
    <xf numFmtId="0" fontId="18" fillId="0" borderId="0"/>
  </cellStyleXfs>
  <cellXfs count="143">
    <xf numFmtId="0" fontId="0" fillId="0" borderId="0" xfId="0"/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64" fontId="4" fillId="0" borderId="1" xfId="2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9" fontId="9" fillId="2" borderId="1" xfId="3" applyNumberFormat="1" applyFont="1" applyFill="1" applyBorder="1" applyAlignment="1">
      <alignment horizontal="center" vertical="center" wrapText="1"/>
    </xf>
    <xf numFmtId="9" fontId="11" fillId="0" borderId="1" xfId="3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3" fontId="4" fillId="2" borderId="1" xfId="0" applyNumberFormat="1" applyFont="1" applyFill="1" applyBorder="1" applyAlignment="1">
      <alignment vertical="center" wrapText="1"/>
    </xf>
    <xf numFmtId="165" fontId="4" fillId="0" borderId="1" xfId="0" applyNumberFormat="1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 wrapText="1"/>
    </xf>
    <xf numFmtId="167" fontId="4" fillId="0" borderId="1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 wrapText="1"/>
    </xf>
    <xf numFmtId="0" fontId="4" fillId="0" borderId="1" xfId="0" applyFont="1" applyBorder="1" applyAlignment="1"/>
    <xf numFmtId="0" fontId="6" fillId="0" borderId="1" xfId="0" applyFont="1" applyBorder="1" applyAlignment="1"/>
    <xf numFmtId="0" fontId="4" fillId="0" borderId="1" xfId="0" applyFont="1" applyFill="1" applyBorder="1"/>
    <xf numFmtId="0" fontId="12" fillId="0" borderId="1" xfId="0" applyFont="1" applyFill="1" applyBorder="1"/>
    <xf numFmtId="167" fontId="6" fillId="0" borderId="1" xfId="1" applyNumberFormat="1" applyFont="1" applyBorder="1" applyAlignment="1">
      <alignment vertic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wrapText="1"/>
    </xf>
    <xf numFmtId="3" fontId="6" fillId="3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66" fontId="6" fillId="3" borderId="1" xfId="1" applyFont="1" applyFill="1" applyBorder="1" applyAlignment="1">
      <alignment horizontal="center" vertical="center"/>
    </xf>
    <xf numFmtId="167" fontId="6" fillId="3" borderId="1" xfId="1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168" fontId="6" fillId="3" borderId="1" xfId="0" applyNumberFormat="1" applyFont="1" applyFill="1" applyBorder="1" applyAlignment="1">
      <alignment horizontal="center" vertical="center"/>
    </xf>
    <xf numFmtId="168" fontId="6" fillId="3" borderId="1" xfId="0" applyNumberFormat="1" applyFont="1" applyFill="1" applyBorder="1"/>
    <xf numFmtId="0" fontId="13" fillId="3" borderId="1" xfId="0" applyFont="1" applyFill="1" applyBorder="1"/>
    <xf numFmtId="0" fontId="14" fillId="3" borderId="1" xfId="0" applyFont="1" applyFill="1" applyBorder="1" applyAlignment="1">
      <alignment wrapText="1"/>
    </xf>
    <xf numFmtId="0" fontId="4" fillId="3" borderId="0" xfId="0" applyFont="1" applyFill="1"/>
    <xf numFmtId="169" fontId="13" fillId="3" borderId="1" xfId="1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/>
    <xf numFmtId="0" fontId="13" fillId="3" borderId="1" xfId="0" applyFont="1" applyFill="1" applyBorder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 vertical="center"/>
    </xf>
    <xf numFmtId="168" fontId="13" fillId="3" borderId="1" xfId="0" applyNumberFormat="1" applyFont="1" applyFill="1" applyBorder="1"/>
    <xf numFmtId="0" fontId="14" fillId="3" borderId="1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167" fontId="2" fillId="3" borderId="1" xfId="1" applyNumberFormat="1" applyFont="1" applyFill="1" applyBorder="1" applyAlignment="1">
      <alignment horizontal="center" vertical="center"/>
    </xf>
    <xf numFmtId="167" fontId="15" fillId="3" borderId="1" xfId="1" applyNumberFormat="1" applyFont="1" applyFill="1" applyBorder="1" applyAlignment="1">
      <alignment horizontal="center" vertical="center"/>
    </xf>
    <xf numFmtId="0" fontId="4" fillId="2" borderId="0" xfId="0" applyFont="1" applyFill="1"/>
    <xf numFmtId="0" fontId="12" fillId="2" borderId="1" xfId="0" applyFont="1" applyFill="1" applyBorder="1" applyAlignment="1"/>
    <xf numFmtId="3" fontId="4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/>
    </xf>
    <xf numFmtId="167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7" fontId="3" fillId="0" borderId="1" xfId="1" applyNumberFormat="1" applyFont="1" applyBorder="1" applyAlignment="1">
      <alignment vertical="center"/>
    </xf>
    <xf numFmtId="167" fontId="2" fillId="0" borderId="1" xfId="1" applyNumberFormat="1" applyFont="1" applyBorder="1" applyAlignment="1">
      <alignment vertical="center"/>
    </xf>
    <xf numFmtId="170" fontId="3" fillId="0" borderId="1" xfId="1" applyNumberFormat="1" applyFont="1" applyBorder="1" applyAlignment="1">
      <alignment horizontal="center" vertical="center"/>
    </xf>
    <xf numFmtId="167" fontId="3" fillId="0" borderId="1" xfId="1" applyNumberFormat="1" applyFont="1" applyFill="1" applyBorder="1" applyAlignment="1">
      <alignment vertical="center"/>
    </xf>
    <xf numFmtId="167" fontId="16" fillId="0" borderId="1" xfId="1" applyNumberFormat="1" applyFont="1" applyFill="1" applyBorder="1" applyAlignment="1">
      <alignment vertical="center"/>
    </xf>
    <xf numFmtId="168" fontId="4" fillId="0" borderId="0" xfId="0" applyNumberFormat="1" applyFont="1"/>
    <xf numFmtId="0" fontId="12" fillId="4" borderId="1" xfId="0" applyFont="1" applyFill="1" applyBorder="1" applyAlignment="1"/>
    <xf numFmtId="0" fontId="12" fillId="4" borderId="1" xfId="0" applyFont="1" applyFill="1" applyBorder="1" applyAlignment="1">
      <alignment wrapText="1"/>
    </xf>
    <xf numFmtId="0" fontId="4" fillId="0" borderId="0" xfId="0" applyFont="1" applyBorder="1"/>
    <xf numFmtId="0" fontId="12" fillId="4" borderId="2" xfId="0" applyFont="1" applyFill="1" applyBorder="1" applyAlignment="1">
      <alignment horizontal="left"/>
    </xf>
    <xf numFmtId="3" fontId="4" fillId="2" borderId="2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/>
    </xf>
    <xf numFmtId="167" fontId="4" fillId="0" borderId="0" xfId="1" applyNumberFormat="1" applyFont="1" applyBorder="1" applyAlignment="1">
      <alignment horizontal="center" vertical="center" wrapText="1"/>
    </xf>
    <xf numFmtId="0" fontId="4" fillId="0" borderId="3" xfId="0" applyFont="1" applyBorder="1"/>
    <xf numFmtId="0" fontId="6" fillId="0" borderId="4" xfId="0" applyFont="1" applyBorder="1"/>
    <xf numFmtId="167" fontId="4" fillId="0" borderId="2" xfId="1" applyNumberFormat="1" applyFont="1" applyBorder="1"/>
    <xf numFmtId="0" fontId="6" fillId="0" borderId="0" xfId="0" applyFont="1" applyBorder="1"/>
    <xf numFmtId="0" fontId="6" fillId="0" borderId="1" xfId="0" applyFont="1" applyFill="1" applyBorder="1" applyAlignment="1">
      <alignment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0" fontId="6" fillId="0" borderId="3" xfId="0" applyFont="1" applyBorder="1"/>
    <xf numFmtId="0" fontId="6" fillId="0" borderId="0" xfId="0" applyFont="1"/>
    <xf numFmtId="167" fontId="4" fillId="0" borderId="1" xfId="1" applyNumberFormat="1" applyFont="1" applyBorder="1"/>
    <xf numFmtId="0" fontId="4" fillId="0" borderId="5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4" fillId="0" borderId="0" xfId="0" applyFont="1" applyBorder="1" applyAlignment="1">
      <alignment wrapText="1"/>
    </xf>
    <xf numFmtId="171" fontId="4" fillId="0" borderId="0" xfId="0" applyNumberFormat="1" applyFont="1"/>
    <xf numFmtId="167" fontId="6" fillId="0" borderId="0" xfId="0" applyNumberFormat="1" applyFont="1"/>
    <xf numFmtId="167" fontId="6" fillId="0" borderId="0" xfId="1" applyNumberFormat="1" applyFont="1" applyBorder="1" applyAlignment="1">
      <alignment horizontal="left" vertical="center" wrapText="1"/>
    </xf>
    <xf numFmtId="0" fontId="11" fillId="0" borderId="0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171" fontId="6" fillId="0" borderId="0" xfId="0" applyNumberFormat="1" applyFont="1"/>
    <xf numFmtId="0" fontId="17" fillId="2" borderId="0" xfId="3" applyFont="1" applyFill="1"/>
    <xf numFmtId="167" fontId="2" fillId="0" borderId="0" xfId="0" applyNumberFormat="1" applyFont="1"/>
    <xf numFmtId="172" fontId="2" fillId="0" borderId="0" xfId="0" applyNumberFormat="1" applyFont="1"/>
    <xf numFmtId="173" fontId="2" fillId="3" borderId="1" xfId="1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/>
    </xf>
    <xf numFmtId="0" fontId="19" fillId="4" borderId="1" xfId="0" applyFont="1" applyFill="1" applyBorder="1" applyAlignment="1">
      <alignment horizontal="left"/>
    </xf>
    <xf numFmtId="164" fontId="4" fillId="0" borderId="1" xfId="2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wrapText="1"/>
    </xf>
    <xf numFmtId="1" fontId="4" fillId="0" borderId="1" xfId="2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164" fontId="12" fillId="0" borderId="1" xfId="2" applyNumberFormat="1" applyFont="1" applyBorder="1" applyAlignment="1">
      <alignment vertical="center" wrapText="1"/>
    </xf>
    <xf numFmtId="164" fontId="12" fillId="0" borderId="1" xfId="2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/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9" fillId="4" borderId="1" xfId="0" applyFont="1" applyFill="1" applyBorder="1" applyAlignment="1"/>
    <xf numFmtId="0" fontId="4" fillId="0" borderId="1" xfId="0" applyFont="1" applyBorder="1" applyAlignment="1">
      <alignment horizontal="center"/>
    </xf>
    <xf numFmtId="0" fontId="18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9" fontId="11" fillId="0" borderId="1" xfId="3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4" fillId="0" borderId="1" xfId="2" applyNumberFormat="1" applyFont="1" applyBorder="1" applyAlignment="1">
      <alignment horizontal="center" vertical="center" wrapText="1"/>
    </xf>
    <xf numFmtId="164" fontId="12" fillId="0" borderId="1" xfId="2" applyNumberFormat="1" applyFont="1" applyBorder="1" applyAlignment="1">
      <alignment horizontal="center" vertical="center" wrapText="1"/>
    </xf>
    <xf numFmtId="9" fontId="12" fillId="2" borderId="1" xfId="3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167" fontId="6" fillId="3" borderId="1" xfId="1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67" fontId="4" fillId="0" borderId="1" xfId="1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</cellXfs>
  <cellStyles count="5">
    <cellStyle name="Normal" xfId="2"/>
    <cellStyle name="Обычный" xfId="0" builtinId="0"/>
    <cellStyle name="Обычный 3" xfId="3"/>
    <cellStyle name="Обычный 8" xfId="4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A1:AU124"/>
  <sheetViews>
    <sheetView tabSelected="1" view="pageBreakPreview" zoomScale="70" zoomScaleNormal="70" zoomScaleSheetLayoutView="70" workbookViewId="0">
      <pane xSplit="2" ySplit="11" topLeftCell="C12" activePane="bottomRight" state="frozen"/>
      <selection pane="topRight" activeCell="C1" sqref="C1"/>
      <selection pane="bottomLeft" activeCell="A13" sqref="A13"/>
      <selection pane="bottomRight" activeCell="Y69" sqref="Y69:Y71"/>
    </sheetView>
  </sheetViews>
  <sheetFormatPr defaultColWidth="9.140625" defaultRowHeight="15.75"/>
  <cols>
    <col min="1" max="1" width="4.42578125" style="1" customWidth="1"/>
    <col min="2" max="2" width="39" style="1" customWidth="1"/>
    <col min="3" max="3" width="18.42578125" style="1" hidden="1" customWidth="1"/>
    <col min="4" max="4" width="14.42578125" style="1" hidden="1" customWidth="1"/>
    <col min="5" max="5" width="26" style="1" hidden="1" customWidth="1"/>
    <col min="6" max="6" width="19.42578125" style="1" hidden="1" customWidth="1"/>
    <col min="7" max="7" width="19.7109375" style="1" hidden="1" customWidth="1"/>
    <col min="8" max="8" width="20.28515625" style="1" hidden="1" customWidth="1"/>
    <col min="9" max="10" width="24.28515625" style="1" hidden="1" customWidth="1"/>
    <col min="11" max="11" width="19.140625" style="1" hidden="1" customWidth="1"/>
    <col min="12" max="12" width="17.7109375" style="1" hidden="1" customWidth="1"/>
    <col min="13" max="13" width="60.140625" style="1" hidden="1" customWidth="1"/>
    <col min="14" max="14" width="17.5703125" style="1" hidden="1" customWidth="1"/>
    <col min="15" max="15" width="29.85546875" style="1" hidden="1" customWidth="1"/>
    <col min="16" max="21" width="0" style="1" hidden="1" customWidth="1"/>
    <col min="22" max="22" width="8.28515625" style="1" hidden="1" customWidth="1"/>
    <col min="23" max="24" width="17" style="1" customWidth="1"/>
    <col min="25" max="25" width="18.140625" style="1" customWidth="1"/>
    <col min="26" max="26" width="18.5703125" style="1" customWidth="1"/>
    <col min="27" max="28" width="17" style="1" customWidth="1"/>
    <col min="29" max="29" width="15.85546875" style="1" customWidth="1"/>
    <col min="30" max="31" width="17" style="1" customWidth="1"/>
    <col min="32" max="32" width="19.5703125" style="1" customWidth="1"/>
    <col min="33" max="33" width="25.5703125" style="1" hidden="1" customWidth="1"/>
    <col min="34" max="34" width="31.42578125" style="85" hidden="1" customWidth="1"/>
    <col min="35" max="35" width="14.7109375" style="1" hidden="1" customWidth="1"/>
    <col min="36" max="36" width="11.42578125" style="1" hidden="1" customWidth="1"/>
    <col min="37" max="37" width="21" style="1" hidden="1" customWidth="1"/>
    <col min="38" max="38" width="17.140625" style="1" customWidth="1"/>
    <col min="39" max="39" width="18.5703125" style="1" customWidth="1"/>
    <col min="40" max="40" width="17" style="1" customWidth="1"/>
    <col min="41" max="41" width="18.5703125" style="1" customWidth="1"/>
    <col min="42" max="42" width="18.28515625" style="1" customWidth="1"/>
    <col min="43" max="44" width="17.85546875" style="1" customWidth="1"/>
    <col min="45" max="45" width="18.28515625" style="1" customWidth="1"/>
    <col min="46" max="46" width="17.140625" style="1" customWidth="1"/>
    <col min="47" max="47" width="20.85546875" style="1" hidden="1" customWidth="1"/>
    <col min="48" max="49" width="9.140625" style="1"/>
    <col min="50" max="118" width="0" style="1" hidden="1" customWidth="1"/>
    <col min="119" max="16384" width="9.140625" style="1"/>
  </cols>
  <sheetData>
    <row r="1" spans="1:46" ht="12" customHeight="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9" t="s">
        <v>130</v>
      </c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</row>
    <row r="2" spans="1:46" ht="12" customHeight="1">
      <c r="A2" s="112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9" t="s">
        <v>129</v>
      </c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</row>
    <row r="3" spans="1:46" ht="15.75" customHeight="1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</row>
    <row r="4" spans="1:46" s="2" customFormat="1" ht="40.5" customHeight="1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20" t="s">
        <v>95</v>
      </c>
      <c r="X4" s="120"/>
      <c r="Y4" s="120"/>
      <c r="Z4" s="120"/>
      <c r="AA4" s="120"/>
      <c r="AB4" s="120"/>
      <c r="AC4" s="120"/>
      <c r="AD4" s="120"/>
      <c r="AE4" s="120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</row>
    <row r="5" spans="1:46" ht="18.75" hidden="1">
      <c r="AH5" s="136" t="s">
        <v>0</v>
      </c>
      <c r="AI5" s="136"/>
      <c r="AJ5" s="136"/>
      <c r="AK5" s="136"/>
      <c r="AL5" s="136"/>
      <c r="AM5" s="136"/>
      <c r="AN5" s="136"/>
      <c r="AO5" s="136"/>
      <c r="AP5" s="136"/>
      <c r="AT5" s="3" t="s">
        <v>1</v>
      </c>
    </row>
    <row r="6" spans="1:46" ht="171.75" hidden="1" customHeight="1">
      <c r="A6" s="4"/>
      <c r="B6" s="5" t="s">
        <v>2</v>
      </c>
      <c r="C6" s="6"/>
      <c r="D6" s="5"/>
      <c r="E6" s="7"/>
      <c r="F6" s="8"/>
      <c r="G6" s="8"/>
      <c r="H6" s="8" t="s">
        <v>3</v>
      </c>
      <c r="I6" s="8" t="s">
        <v>4</v>
      </c>
      <c r="J6" s="8" t="s">
        <v>5</v>
      </c>
      <c r="K6" s="8"/>
      <c r="L6" s="8"/>
      <c r="M6" s="8"/>
      <c r="N6" s="5"/>
      <c r="O6" s="5"/>
      <c r="P6" s="5"/>
      <c r="Q6" s="5"/>
      <c r="R6" s="5"/>
      <c r="S6" s="5" t="s">
        <v>3</v>
      </c>
      <c r="T6" s="5" t="s">
        <v>4</v>
      </c>
      <c r="U6" s="5" t="s">
        <v>5</v>
      </c>
      <c r="V6" s="5"/>
      <c r="W6" s="5"/>
      <c r="X6" s="5"/>
      <c r="Y6" s="5"/>
      <c r="Z6" s="5"/>
      <c r="AA6" s="5"/>
      <c r="AB6" s="5"/>
      <c r="AC6" s="5"/>
      <c r="AD6" s="5"/>
      <c r="AE6" s="5"/>
      <c r="AF6" s="9" t="s">
        <v>7</v>
      </c>
      <c r="AG6" s="5" t="s">
        <v>6</v>
      </c>
      <c r="AH6" s="9" t="s">
        <v>7</v>
      </c>
      <c r="AI6" s="5"/>
      <c r="AJ6" s="8"/>
      <c r="AK6" s="8" t="s">
        <v>8</v>
      </c>
      <c r="AL6" s="8" t="s">
        <v>9</v>
      </c>
      <c r="AM6" s="10" t="s">
        <v>10</v>
      </c>
      <c r="AN6" s="10" t="s">
        <v>11</v>
      </c>
      <c r="AO6" s="10" t="s">
        <v>12</v>
      </c>
      <c r="AP6" s="10" t="s">
        <v>13</v>
      </c>
      <c r="AQ6" s="10" t="s">
        <v>14</v>
      </c>
      <c r="AR6" s="10" t="s">
        <v>15</v>
      </c>
      <c r="AS6" s="11" t="s">
        <v>16</v>
      </c>
      <c r="AT6" s="11" t="s">
        <v>17</v>
      </c>
    </row>
    <row r="7" spans="1:46" s="18" customFormat="1" ht="18" hidden="1" customHeight="1">
      <c r="A7" s="4">
        <v>1</v>
      </c>
      <c r="B7" s="4">
        <v>2</v>
      </c>
      <c r="C7" s="12"/>
      <c r="D7" s="13"/>
      <c r="E7" s="14"/>
      <c r="F7" s="14"/>
      <c r="G7" s="14"/>
      <c r="H7" s="14"/>
      <c r="I7" s="14"/>
      <c r="J7" s="14"/>
      <c r="K7" s="14"/>
      <c r="L7" s="14"/>
      <c r="M7" s="1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5">
        <v>3</v>
      </c>
      <c r="AH7" s="15">
        <v>4</v>
      </c>
      <c r="AI7" s="4"/>
      <c r="AJ7" s="4"/>
      <c r="AK7" s="4" t="s">
        <v>18</v>
      </c>
      <c r="AL7" s="4" t="s">
        <v>19</v>
      </c>
      <c r="AM7" s="16" t="s">
        <v>20</v>
      </c>
      <c r="AN7" s="16" t="s">
        <v>21</v>
      </c>
      <c r="AO7" s="16" t="s">
        <v>22</v>
      </c>
      <c r="AP7" s="16" t="s">
        <v>23</v>
      </c>
      <c r="AQ7" s="17" t="s">
        <v>24</v>
      </c>
      <c r="AR7" s="17" t="s">
        <v>25</v>
      </c>
      <c r="AS7" s="16" t="s">
        <v>26</v>
      </c>
      <c r="AT7" s="16" t="s">
        <v>27</v>
      </c>
    </row>
    <row r="8" spans="1:46" ht="81" hidden="1" customHeight="1">
      <c r="A8" s="19">
        <v>1</v>
      </c>
      <c r="B8" s="20" t="s">
        <v>28</v>
      </c>
      <c r="C8" s="21">
        <v>7210.9</v>
      </c>
      <c r="D8" s="22">
        <v>29420</v>
      </c>
      <c r="E8" s="23">
        <v>100</v>
      </c>
      <c r="F8" s="24">
        <f t="shared" ref="F8:F11" si="0">C8*D8*12*1.302/1000</f>
        <v>3314548.4490720001</v>
      </c>
      <c r="G8" s="24">
        <f>F8-K8</f>
        <v>3304925.349072</v>
      </c>
      <c r="H8" s="24">
        <v>3413618.6867999998</v>
      </c>
      <c r="I8" s="24">
        <v>64735.519999999997</v>
      </c>
      <c r="J8" s="24">
        <f>H8+I8</f>
        <v>3478354.2067999998</v>
      </c>
      <c r="K8" s="24">
        <v>9623.1</v>
      </c>
      <c r="L8" s="24">
        <f>G8-J8</f>
        <v>-173428.8577279998</v>
      </c>
      <c r="M8" s="25" t="s">
        <v>29</v>
      </c>
      <c r="N8" s="26">
        <v>7210.9</v>
      </c>
      <c r="O8" s="26">
        <v>29420</v>
      </c>
      <c r="P8" s="26">
        <v>100</v>
      </c>
      <c r="Q8" s="26">
        <v>3314548.4490720001</v>
      </c>
      <c r="R8" s="26">
        <v>3304925.349072</v>
      </c>
      <c r="S8" s="26">
        <v>3413618.6867999998</v>
      </c>
      <c r="T8" s="26">
        <v>64735.519999999997</v>
      </c>
      <c r="U8" s="26">
        <v>3478354.2067999998</v>
      </c>
      <c r="V8" s="26">
        <v>9623.1</v>
      </c>
      <c r="W8" s="26"/>
      <c r="X8" s="26"/>
      <c r="Y8" s="26"/>
      <c r="Z8" s="26"/>
      <c r="AA8" s="26"/>
      <c r="AB8" s="26"/>
      <c r="AC8" s="26"/>
      <c r="AD8" s="26"/>
      <c r="AE8" s="26"/>
      <c r="AF8" s="26"/>
      <c r="AG8" s="5"/>
      <c r="AH8" s="27">
        <v>-173428.8577279998</v>
      </c>
      <c r="AI8" s="19"/>
      <c r="AJ8" s="19"/>
      <c r="AK8" s="19"/>
      <c r="AL8" s="19"/>
      <c r="AM8" s="28"/>
      <c r="AN8" s="28"/>
      <c r="AO8" s="28"/>
      <c r="AP8" s="28"/>
      <c r="AQ8" s="29"/>
      <c r="AR8" s="29"/>
      <c r="AS8" s="28"/>
      <c r="AT8" s="28"/>
    </row>
    <row r="9" spans="1:46" ht="45" hidden="1" customHeight="1">
      <c r="A9" s="19">
        <v>2</v>
      </c>
      <c r="B9" s="20" t="s">
        <v>30</v>
      </c>
      <c r="C9" s="21">
        <f t="shared" ref="C9" si="1">C10+C11</f>
        <v>10565</v>
      </c>
      <c r="D9" s="22">
        <v>34903.699999999997</v>
      </c>
      <c r="E9" s="23">
        <v>100</v>
      </c>
      <c r="F9" s="24">
        <f t="shared" si="0"/>
        <v>5761468.5939719994</v>
      </c>
      <c r="G9" s="24">
        <f t="shared" ref="G9:G11" si="2">F9-K9</f>
        <v>5731651.587572</v>
      </c>
      <c r="H9" s="23">
        <f t="shared" ref="H9:J9" si="3">H10+H11</f>
        <v>5508195.1956000002</v>
      </c>
      <c r="I9" s="23">
        <f t="shared" si="3"/>
        <v>145136.87</v>
      </c>
      <c r="J9" s="23">
        <f t="shared" si="3"/>
        <v>5653332.0655999994</v>
      </c>
      <c r="K9" s="23">
        <v>29817.006399999489</v>
      </c>
      <c r="L9" s="24">
        <f>G9-J9</f>
        <v>78319.521972000599</v>
      </c>
      <c r="M9" s="137" t="s">
        <v>31</v>
      </c>
      <c r="N9" s="26">
        <v>10565</v>
      </c>
      <c r="O9" s="26">
        <v>34903.699999999997</v>
      </c>
      <c r="P9" s="26">
        <v>100</v>
      </c>
      <c r="Q9" s="26">
        <v>5761468.5939719994</v>
      </c>
      <c r="R9" s="26">
        <v>5731651.587572</v>
      </c>
      <c r="S9" s="26">
        <v>5508195.1956000002</v>
      </c>
      <c r="T9" s="26">
        <v>145136.87</v>
      </c>
      <c r="U9" s="26">
        <v>5653332.0655999994</v>
      </c>
      <c r="V9" s="26">
        <v>29817.006399999489</v>
      </c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7">
        <v>78319.521972000599</v>
      </c>
      <c r="AI9" s="19"/>
      <c r="AJ9" s="19"/>
      <c r="AK9" s="19"/>
      <c r="AL9" s="19"/>
      <c r="AM9" s="28"/>
      <c r="AN9" s="28"/>
      <c r="AO9" s="28"/>
      <c r="AP9" s="28"/>
      <c r="AQ9" s="29"/>
      <c r="AR9" s="29"/>
      <c r="AS9" s="28"/>
      <c r="AT9" s="28"/>
    </row>
    <row r="10" spans="1:46" ht="36.75" hidden="1" customHeight="1">
      <c r="A10" s="19"/>
      <c r="B10" s="20" t="s">
        <v>32</v>
      </c>
      <c r="C10" s="21">
        <v>773</v>
      </c>
      <c r="D10" s="22">
        <v>34903.699999999997</v>
      </c>
      <c r="E10" s="23">
        <v>100</v>
      </c>
      <c r="F10" s="24">
        <f t="shared" si="0"/>
        <v>421544.27100239997</v>
      </c>
      <c r="G10" s="24">
        <f t="shared" si="2"/>
        <v>421377.97100240004</v>
      </c>
      <c r="H10" s="24">
        <f>417219.1-5489.6</f>
        <v>411729.5</v>
      </c>
      <c r="I10" s="24">
        <v>5489.6</v>
      </c>
      <c r="J10" s="24">
        <f t="shared" ref="J10:J11" si="4">H10+I10</f>
        <v>417219.1</v>
      </c>
      <c r="K10" s="24">
        <v>166.29999999993015</v>
      </c>
      <c r="L10" s="30">
        <f t="shared" ref="L10:L11" si="5">G10-J10</f>
        <v>4158.8710024000611</v>
      </c>
      <c r="M10" s="137"/>
      <c r="N10" s="26">
        <v>773</v>
      </c>
      <c r="O10" s="26">
        <v>34903.699999999997</v>
      </c>
      <c r="P10" s="26">
        <v>100</v>
      </c>
      <c r="Q10" s="26">
        <v>421544.27100239997</v>
      </c>
      <c r="R10" s="26">
        <v>421377.97100240004</v>
      </c>
      <c r="S10" s="26">
        <v>411729.5</v>
      </c>
      <c r="T10" s="26">
        <v>5489.6</v>
      </c>
      <c r="U10" s="26">
        <v>417219.1</v>
      </c>
      <c r="V10" s="26">
        <v>166.29999999993015</v>
      </c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7">
        <v>4158.8710024000611</v>
      </c>
      <c r="AI10" s="19"/>
      <c r="AJ10" s="19"/>
      <c r="AK10" s="19"/>
      <c r="AL10" s="19"/>
      <c r="AM10" s="28"/>
      <c r="AN10" s="28"/>
      <c r="AO10" s="28"/>
      <c r="AP10" s="28"/>
      <c r="AQ10" s="29"/>
      <c r="AR10" s="29"/>
      <c r="AS10" s="28"/>
      <c r="AT10" s="28"/>
    </row>
    <row r="11" spans="1:46" ht="3" hidden="1" customHeight="1">
      <c r="A11" s="19"/>
      <c r="B11" s="20" t="s">
        <v>33</v>
      </c>
      <c r="C11" s="21">
        <v>9792</v>
      </c>
      <c r="D11" s="22">
        <v>34903.699999999997</v>
      </c>
      <c r="E11" s="23">
        <v>100</v>
      </c>
      <c r="F11" s="24">
        <f t="shared" si="0"/>
        <v>5339924.3229695996</v>
      </c>
      <c r="G11" s="24">
        <f t="shared" si="2"/>
        <v>5310273.6165696001</v>
      </c>
      <c r="H11" s="24">
        <v>5096465.6956000002</v>
      </c>
      <c r="I11" s="24">
        <v>139647.26999999999</v>
      </c>
      <c r="J11" s="24">
        <f t="shared" si="4"/>
        <v>5236112.9655999998</v>
      </c>
      <c r="K11" s="24">
        <v>29650.706399999559</v>
      </c>
      <c r="L11" s="24">
        <f t="shared" si="5"/>
        <v>74160.650969600305</v>
      </c>
      <c r="M11" s="137"/>
      <c r="N11" s="26">
        <v>9792</v>
      </c>
      <c r="O11" s="26">
        <v>34903.699999999997</v>
      </c>
      <c r="P11" s="26">
        <v>100</v>
      </c>
      <c r="Q11" s="26">
        <v>5339924.3229695996</v>
      </c>
      <c r="R11" s="26">
        <v>5310273.6165696001</v>
      </c>
      <c r="S11" s="26">
        <v>5096465.6956000002</v>
      </c>
      <c r="T11" s="26">
        <v>139647.26999999999</v>
      </c>
      <c r="U11" s="26">
        <v>5236112.9655999998</v>
      </c>
      <c r="V11" s="26">
        <v>29650.706399999559</v>
      </c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7">
        <v>74160.650969600305</v>
      </c>
      <c r="AI11" s="19"/>
      <c r="AJ11" s="19"/>
      <c r="AK11" s="19"/>
      <c r="AL11" s="19"/>
      <c r="AM11" s="28"/>
      <c r="AN11" s="28"/>
      <c r="AO11" s="28"/>
      <c r="AP11" s="28"/>
      <c r="AQ11" s="29"/>
      <c r="AR11" s="29"/>
      <c r="AS11" s="28"/>
      <c r="AT11" s="28"/>
    </row>
    <row r="12" spans="1:46" ht="36.75" hidden="1" customHeight="1">
      <c r="A12" s="31"/>
      <c r="B12" s="32" t="s">
        <v>34</v>
      </c>
      <c r="C12" s="33">
        <f>C13+C16+C31</f>
        <v>1937.6</v>
      </c>
      <c r="D12" s="34">
        <v>34072.800000000003</v>
      </c>
      <c r="E12" s="33">
        <v>95</v>
      </c>
      <c r="F12" s="34">
        <f>F13+F16+F31</f>
        <v>1031493.7835215199</v>
      </c>
      <c r="G12" s="34">
        <f>G13+G16+G31</f>
        <v>1004196.0277215198</v>
      </c>
      <c r="H12" s="34">
        <f t="shared" ref="H12:J12" si="6">H13+H16+H31</f>
        <v>924754.98600000003</v>
      </c>
      <c r="I12" s="34">
        <f t="shared" si="6"/>
        <v>13858.02</v>
      </c>
      <c r="J12" s="34">
        <f t="shared" si="6"/>
        <v>938613.00599999994</v>
      </c>
      <c r="K12" s="34">
        <f>K13+K16+K31</f>
        <v>27297.755800000003</v>
      </c>
      <c r="L12" s="34">
        <f>L13+L16+L31</f>
        <v>65583.021721519981</v>
      </c>
      <c r="M12" s="135" t="s">
        <v>35</v>
      </c>
      <c r="N12" s="35">
        <v>1937</v>
      </c>
      <c r="O12" s="36">
        <v>34072.800000000003</v>
      </c>
      <c r="P12" s="35">
        <v>95</v>
      </c>
      <c r="Q12" s="35">
        <v>1031174.3698127199</v>
      </c>
      <c r="R12" s="35">
        <v>1003876.6140127198</v>
      </c>
      <c r="S12" s="35">
        <v>926564.98600000003</v>
      </c>
      <c r="T12" s="35">
        <v>13858.02</v>
      </c>
      <c r="U12" s="35">
        <v>940423.00599999994</v>
      </c>
      <c r="V12" s="35">
        <v>27297.755800000003</v>
      </c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7">
        <v>63453.608012719982</v>
      </c>
      <c r="AI12" s="38">
        <f t="shared" ref="AI12:AI29" si="7">C12-N12</f>
        <v>0.59999999999990905</v>
      </c>
      <c r="AJ12" s="39">
        <f t="shared" ref="AJ12:AJ29" si="8">L12-AH12</f>
        <v>2129.4137087999989</v>
      </c>
      <c r="AK12" s="39"/>
      <c r="AL12" s="39"/>
      <c r="AM12" s="31">
        <f>AH12/100</f>
        <v>634.53608012719985</v>
      </c>
      <c r="AN12" s="40">
        <f>AH12*99/100</f>
        <v>62819.071932592786</v>
      </c>
      <c r="AO12" s="31"/>
      <c r="AP12" s="31"/>
      <c r="AQ12" s="41"/>
      <c r="AR12" s="41"/>
      <c r="AS12" s="31"/>
      <c r="AT12" s="31"/>
    </row>
    <row r="13" spans="1:46" s="43" customFormat="1" ht="24.75" hidden="1" customHeight="1">
      <c r="A13" s="31" t="s">
        <v>36</v>
      </c>
      <c r="B13" s="42" t="s">
        <v>37</v>
      </c>
      <c r="C13" s="33">
        <f>C14+C15</f>
        <v>154</v>
      </c>
      <c r="D13" s="34">
        <v>34072.800000000003</v>
      </c>
      <c r="E13" s="33">
        <v>95</v>
      </c>
      <c r="F13" s="37">
        <f>F14+F15</f>
        <v>81982.427788800007</v>
      </c>
      <c r="G13" s="37">
        <f t="shared" ref="G13:I13" si="9">G14+G15</f>
        <v>77932.427788800007</v>
      </c>
      <c r="H13" s="37">
        <f t="shared" si="9"/>
        <v>67707.299999999988</v>
      </c>
      <c r="I13" s="37">
        <f t="shared" si="9"/>
        <v>184.1</v>
      </c>
      <c r="J13" s="37">
        <f>J14+J15</f>
        <v>67891.399999999994</v>
      </c>
      <c r="K13" s="37">
        <f>K14+K15</f>
        <v>4050</v>
      </c>
      <c r="L13" s="37">
        <f>L14+L15</f>
        <v>10041.02778880002</v>
      </c>
      <c r="M13" s="135"/>
      <c r="N13" s="35">
        <v>150</v>
      </c>
      <c r="O13" s="35">
        <v>34072.800000000003</v>
      </c>
      <c r="P13" s="35">
        <v>95</v>
      </c>
      <c r="Q13" s="35">
        <v>79853.014080000008</v>
      </c>
      <c r="R13" s="35">
        <v>75803.014080000008</v>
      </c>
      <c r="S13" s="35">
        <v>67707.299999999988</v>
      </c>
      <c r="T13" s="35">
        <v>184.1</v>
      </c>
      <c r="U13" s="35">
        <v>67891.399999999994</v>
      </c>
      <c r="V13" s="35">
        <v>4050</v>
      </c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7">
        <v>7911.6140800000176</v>
      </c>
      <c r="AI13" s="38">
        <f t="shared" si="7"/>
        <v>4</v>
      </c>
      <c r="AJ13" s="39">
        <f t="shared" si="8"/>
        <v>2129.4137088000025</v>
      </c>
      <c r="AK13" s="39"/>
      <c r="AL13" s="39"/>
      <c r="AM13" s="31">
        <f t="shared" ref="AM13:AM24" si="10">AH13/100</f>
        <v>79.116140800000181</v>
      </c>
      <c r="AN13" s="31"/>
      <c r="AO13" s="31"/>
      <c r="AP13" s="31"/>
      <c r="AQ13" s="41"/>
      <c r="AR13" s="41"/>
      <c r="AS13" s="31"/>
      <c r="AT13" s="31"/>
    </row>
    <row r="14" spans="1:46" ht="22.5" hidden="1" customHeight="1">
      <c r="A14" s="31" t="s">
        <v>38</v>
      </c>
      <c r="B14" s="42" t="s">
        <v>39</v>
      </c>
      <c r="C14" s="33">
        <v>114</v>
      </c>
      <c r="D14" s="34">
        <v>34072.800000000003</v>
      </c>
      <c r="E14" s="33">
        <v>95</v>
      </c>
      <c r="F14" s="37">
        <f>C14*D14*12*1.302/1000</f>
        <v>60688.290700800011</v>
      </c>
      <c r="G14" s="37">
        <f t="shared" ref="G14" si="11">F14-K14</f>
        <v>57851.590700800014</v>
      </c>
      <c r="H14" s="37">
        <v>50986.7</v>
      </c>
      <c r="I14" s="37"/>
      <c r="J14" s="37">
        <f t="shared" ref="J14:J56" si="12">H14+I14</f>
        <v>50986.7</v>
      </c>
      <c r="K14" s="37">
        <v>2836.7</v>
      </c>
      <c r="L14" s="37">
        <f>G14-J14</f>
        <v>6864.8907008000169</v>
      </c>
      <c r="M14" s="135"/>
      <c r="N14" s="35">
        <v>113</v>
      </c>
      <c r="O14" s="35">
        <v>34072.800000000003</v>
      </c>
      <c r="P14" s="35">
        <v>95</v>
      </c>
      <c r="Q14" s="35">
        <v>60155.937273600008</v>
      </c>
      <c r="R14" s="35">
        <v>57319.237273600011</v>
      </c>
      <c r="S14" s="35">
        <v>50986.7</v>
      </c>
      <c r="T14" s="35"/>
      <c r="U14" s="35">
        <v>50986.7</v>
      </c>
      <c r="V14" s="35">
        <v>2836.7</v>
      </c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7">
        <v>6332.5372736000136</v>
      </c>
      <c r="AI14" s="38">
        <f t="shared" si="7"/>
        <v>1</v>
      </c>
      <c r="AJ14" s="39">
        <f t="shared" si="8"/>
        <v>532.35342720000335</v>
      </c>
      <c r="AK14" s="39"/>
      <c r="AL14" s="39"/>
      <c r="AM14" s="31">
        <f t="shared" si="10"/>
        <v>63.325372736000134</v>
      </c>
      <c r="AN14" s="31"/>
      <c r="AO14" s="31"/>
      <c r="AP14" s="31"/>
      <c r="AQ14" s="41"/>
      <c r="AR14" s="41"/>
      <c r="AS14" s="31"/>
      <c r="AT14" s="31"/>
    </row>
    <row r="15" spans="1:46" ht="22.5" hidden="1" customHeight="1">
      <c r="A15" s="31" t="s">
        <v>40</v>
      </c>
      <c r="B15" s="42" t="s">
        <v>41</v>
      </c>
      <c r="C15" s="33">
        <v>40</v>
      </c>
      <c r="D15" s="34">
        <v>34072.800000000003</v>
      </c>
      <c r="E15" s="33">
        <v>95</v>
      </c>
      <c r="F15" s="37">
        <f>C15*D15*12*1.302/1000</f>
        <v>21294.137087999999</v>
      </c>
      <c r="G15" s="37">
        <f>F15-K15</f>
        <v>20080.837088</v>
      </c>
      <c r="H15" s="37">
        <v>16720.599999999999</v>
      </c>
      <c r="I15" s="37">
        <v>184.1</v>
      </c>
      <c r="J15" s="37">
        <f t="shared" si="12"/>
        <v>16904.699999999997</v>
      </c>
      <c r="K15" s="37">
        <v>1213.3</v>
      </c>
      <c r="L15" s="37">
        <f t="shared" ref="L15" si="13">G15-J15</f>
        <v>3176.1370880000031</v>
      </c>
      <c r="M15" s="135"/>
      <c r="N15" s="35">
        <v>37</v>
      </c>
      <c r="O15" s="35">
        <v>34072.800000000003</v>
      </c>
      <c r="P15" s="35">
        <v>95</v>
      </c>
      <c r="Q15" s="35">
        <v>19697.0768064</v>
      </c>
      <c r="R15" s="35">
        <v>18483.776806400001</v>
      </c>
      <c r="S15" s="35">
        <v>16720.599999999999</v>
      </c>
      <c r="T15" s="35">
        <v>184.1</v>
      </c>
      <c r="U15" s="35">
        <v>16904.699999999997</v>
      </c>
      <c r="V15" s="35">
        <v>1213.3</v>
      </c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7">
        <v>1579.076806400004</v>
      </c>
      <c r="AI15" s="38">
        <f t="shared" si="7"/>
        <v>3</v>
      </c>
      <c r="AJ15" s="39">
        <f t="shared" si="8"/>
        <v>1597.0602815999991</v>
      </c>
      <c r="AK15" s="39"/>
      <c r="AL15" s="39"/>
      <c r="AM15" s="31">
        <f t="shared" si="10"/>
        <v>15.790768064000041</v>
      </c>
      <c r="AN15" s="31"/>
      <c r="AO15" s="31"/>
      <c r="AP15" s="31"/>
      <c r="AQ15" s="41"/>
      <c r="AR15" s="41"/>
      <c r="AS15" s="31"/>
      <c r="AT15" s="31"/>
    </row>
    <row r="16" spans="1:46" s="43" customFormat="1" ht="45.75" hidden="1" customHeight="1">
      <c r="A16" s="31" t="s">
        <v>42</v>
      </c>
      <c r="B16" s="32" t="s">
        <v>33</v>
      </c>
      <c r="C16" s="33">
        <f>SUM(C17:C29)</f>
        <v>233.40000000000003</v>
      </c>
      <c r="D16" s="34">
        <v>38109.4</v>
      </c>
      <c r="E16" s="33">
        <f>38109.4/35656.8*100</f>
        <v>106.87835139440442</v>
      </c>
      <c r="F16" s="37">
        <f>SUM(F17:F29)</f>
        <v>138971.35573272</v>
      </c>
      <c r="G16" s="37">
        <f t="shared" ref="G16:L16" si="14">SUM(G17:G29)</f>
        <v>138462.85573272</v>
      </c>
      <c r="H16" s="37">
        <f t="shared" si="14"/>
        <v>181441.4852</v>
      </c>
      <c r="I16" s="37">
        <f t="shared" si="14"/>
        <v>5701.22</v>
      </c>
      <c r="J16" s="37">
        <f t="shared" si="14"/>
        <v>187142.7052</v>
      </c>
      <c r="K16" s="37">
        <f t="shared" si="14"/>
        <v>508.5</v>
      </c>
      <c r="L16" s="37">
        <f t="shared" si="14"/>
        <v>-48679.849467279993</v>
      </c>
      <c r="M16" s="135"/>
      <c r="N16" s="35">
        <v>233.40000000000003</v>
      </c>
      <c r="O16" s="37">
        <v>38109.4</v>
      </c>
      <c r="P16" s="35">
        <v>106.87835139440442</v>
      </c>
      <c r="Q16" s="35">
        <v>138971.35573272</v>
      </c>
      <c r="R16" s="35">
        <v>138462.85573272</v>
      </c>
      <c r="S16" s="35">
        <v>181441.4852</v>
      </c>
      <c r="T16" s="35">
        <v>5701.22</v>
      </c>
      <c r="U16" s="35">
        <v>187142.7052</v>
      </c>
      <c r="V16" s="35">
        <v>508.5</v>
      </c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7">
        <v>-48679.849467279993</v>
      </c>
      <c r="AI16" s="38">
        <f t="shared" si="7"/>
        <v>0</v>
      </c>
      <c r="AJ16" s="39">
        <f t="shared" si="8"/>
        <v>0</v>
      </c>
      <c r="AK16" s="39"/>
      <c r="AL16" s="39"/>
      <c r="AM16" s="31">
        <f t="shared" si="10"/>
        <v>-486.79849467279996</v>
      </c>
      <c r="AN16" s="31"/>
      <c r="AO16" s="31"/>
      <c r="AP16" s="31"/>
      <c r="AQ16" s="41"/>
      <c r="AR16" s="41"/>
      <c r="AS16" s="31"/>
      <c r="AT16" s="31"/>
    </row>
    <row r="17" spans="1:47" ht="24.75" hidden="1" customHeight="1">
      <c r="A17" s="31"/>
      <c r="B17" s="32" t="s">
        <v>43</v>
      </c>
      <c r="C17" s="33">
        <v>8</v>
      </c>
      <c r="D17" s="44">
        <v>35457.599999999999</v>
      </c>
      <c r="E17" s="33">
        <v>100</v>
      </c>
      <c r="F17" s="37">
        <f t="shared" ref="F17:F29" si="15">C17*D17*12*1.302/1000</f>
        <v>4431.9163391999991</v>
      </c>
      <c r="G17" s="37">
        <f t="shared" ref="G17:G56" si="16">F17-K17</f>
        <v>4431.9163391999991</v>
      </c>
      <c r="H17" s="37">
        <v>6015.7128000000002</v>
      </c>
      <c r="I17" s="37">
        <v>343.8</v>
      </c>
      <c r="J17" s="37">
        <f t="shared" si="12"/>
        <v>6359.5128000000004</v>
      </c>
      <c r="K17" s="37"/>
      <c r="L17" s="37">
        <f t="shared" ref="L17:L56" si="17">G17-J17</f>
        <v>-1927.5964608000013</v>
      </c>
      <c r="M17" s="135"/>
      <c r="N17" s="35">
        <v>8</v>
      </c>
      <c r="O17" s="35">
        <v>35457.599999999999</v>
      </c>
      <c r="P17" s="35">
        <v>100</v>
      </c>
      <c r="Q17" s="35">
        <v>4431.9163391999991</v>
      </c>
      <c r="R17" s="35">
        <v>4431.9163391999991</v>
      </c>
      <c r="S17" s="35">
        <v>6015.7128000000002</v>
      </c>
      <c r="T17" s="35">
        <v>343.8</v>
      </c>
      <c r="U17" s="35">
        <v>6359.5128000000004</v>
      </c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7">
        <v>-1927.5964608000013</v>
      </c>
      <c r="AI17" s="38">
        <f t="shared" si="7"/>
        <v>0</v>
      </c>
      <c r="AJ17" s="39">
        <f t="shared" si="8"/>
        <v>0</v>
      </c>
      <c r="AK17" s="39"/>
      <c r="AL17" s="39"/>
      <c r="AM17" s="31">
        <f t="shared" si="10"/>
        <v>-19.275964608000013</v>
      </c>
      <c r="AN17" s="31"/>
      <c r="AO17" s="31"/>
      <c r="AP17" s="31"/>
      <c r="AQ17" s="41"/>
      <c r="AR17" s="41"/>
      <c r="AS17" s="31"/>
      <c r="AT17" s="31"/>
    </row>
    <row r="18" spans="1:47" ht="20.25" hidden="1" customHeight="1">
      <c r="A18" s="31"/>
      <c r="B18" s="45" t="s">
        <v>44</v>
      </c>
      <c r="C18" s="46">
        <v>7</v>
      </c>
      <c r="D18" s="44">
        <v>33433.199999999997</v>
      </c>
      <c r="E18" s="33">
        <v>100</v>
      </c>
      <c r="F18" s="37">
        <f t="shared" si="15"/>
        <v>3656.5222176000002</v>
      </c>
      <c r="G18" s="37">
        <f t="shared" si="16"/>
        <v>3656.5222176000002</v>
      </c>
      <c r="H18" s="37">
        <v>4045.4708000000001</v>
      </c>
      <c r="I18" s="37">
        <v>227.62</v>
      </c>
      <c r="J18" s="37">
        <f t="shared" si="12"/>
        <v>4273.0907999999999</v>
      </c>
      <c r="K18" s="37"/>
      <c r="L18" s="37">
        <f t="shared" si="17"/>
        <v>-616.56858239999974</v>
      </c>
      <c r="M18" s="135"/>
      <c r="N18" s="35">
        <v>7</v>
      </c>
      <c r="O18" s="35">
        <v>33433.199999999997</v>
      </c>
      <c r="P18" s="35">
        <v>100</v>
      </c>
      <c r="Q18" s="35">
        <v>3656.5222176000002</v>
      </c>
      <c r="R18" s="35">
        <v>3656.5222176000002</v>
      </c>
      <c r="S18" s="35">
        <v>4045.4708000000001</v>
      </c>
      <c r="T18" s="35">
        <v>227.62</v>
      </c>
      <c r="U18" s="35">
        <v>4273.0907999999999</v>
      </c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7">
        <v>-616.56858239999974</v>
      </c>
      <c r="AI18" s="38">
        <f t="shared" si="7"/>
        <v>0</v>
      </c>
      <c r="AJ18" s="39">
        <f t="shared" si="8"/>
        <v>0</v>
      </c>
      <c r="AK18" s="39"/>
      <c r="AL18" s="39"/>
      <c r="AM18" s="31">
        <f t="shared" si="10"/>
        <v>-6.165685823999997</v>
      </c>
      <c r="AN18" s="31"/>
      <c r="AO18" s="31"/>
      <c r="AP18" s="31"/>
      <c r="AQ18" s="41"/>
      <c r="AR18" s="41"/>
      <c r="AS18" s="31"/>
      <c r="AT18" s="31"/>
    </row>
    <row r="19" spans="1:47" ht="20.25" hidden="1" customHeight="1">
      <c r="A19" s="31"/>
      <c r="B19" s="45" t="s">
        <v>45</v>
      </c>
      <c r="C19" s="47">
        <v>7.4</v>
      </c>
      <c r="D19" s="44">
        <v>39387.800000000003</v>
      </c>
      <c r="E19" s="33">
        <v>100</v>
      </c>
      <c r="F19" s="37">
        <f t="shared" si="15"/>
        <v>4553.9229052800001</v>
      </c>
      <c r="G19" s="37">
        <f t="shared" si="16"/>
        <v>4553.9229052800001</v>
      </c>
      <c r="H19" s="37">
        <v>6523.4463999999998</v>
      </c>
      <c r="I19" s="37">
        <v>253.2</v>
      </c>
      <c r="J19" s="37">
        <f t="shared" si="12"/>
        <v>6776.6463999999996</v>
      </c>
      <c r="K19" s="37"/>
      <c r="L19" s="37">
        <f t="shared" si="17"/>
        <v>-2222.7234947199995</v>
      </c>
      <c r="M19" s="135"/>
      <c r="N19" s="35">
        <v>7.4</v>
      </c>
      <c r="O19" s="35">
        <v>39387.800000000003</v>
      </c>
      <c r="P19" s="35">
        <v>100</v>
      </c>
      <c r="Q19" s="35">
        <v>4553.9229052800001</v>
      </c>
      <c r="R19" s="35">
        <v>4553.9229052800001</v>
      </c>
      <c r="S19" s="35">
        <v>6523.4463999999998</v>
      </c>
      <c r="T19" s="35">
        <v>253.2</v>
      </c>
      <c r="U19" s="35">
        <v>6776.6463999999996</v>
      </c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7">
        <v>-2222.7234947199995</v>
      </c>
      <c r="AI19" s="38">
        <f t="shared" si="7"/>
        <v>0</v>
      </c>
      <c r="AJ19" s="39">
        <f t="shared" si="8"/>
        <v>0</v>
      </c>
      <c r="AK19" s="39"/>
      <c r="AL19" s="39"/>
      <c r="AM19" s="31">
        <f t="shared" si="10"/>
        <v>-22.227234947199996</v>
      </c>
      <c r="AN19" s="31"/>
      <c r="AO19" s="31"/>
      <c r="AP19" s="31"/>
      <c r="AQ19" s="41"/>
      <c r="AR19" s="41"/>
      <c r="AS19" s="31"/>
      <c r="AT19" s="31"/>
    </row>
    <row r="20" spans="1:47" ht="20.25" hidden="1" customHeight="1">
      <c r="A20" s="31"/>
      <c r="B20" s="45" t="s">
        <v>46</v>
      </c>
      <c r="C20" s="47">
        <v>9</v>
      </c>
      <c r="D20" s="44">
        <v>36311.5</v>
      </c>
      <c r="E20" s="33">
        <v>100</v>
      </c>
      <c r="F20" s="37">
        <f t="shared" si="15"/>
        <v>5105.9778840000008</v>
      </c>
      <c r="G20" s="37">
        <f t="shared" si="16"/>
        <v>5105.9778840000008</v>
      </c>
      <c r="H20" s="37">
        <v>6350.0464000000002</v>
      </c>
      <c r="I20" s="37">
        <v>0</v>
      </c>
      <c r="J20" s="37">
        <f t="shared" si="12"/>
        <v>6350.0464000000002</v>
      </c>
      <c r="K20" s="37"/>
      <c r="L20" s="37">
        <f t="shared" si="17"/>
        <v>-1244.0685159999994</v>
      </c>
      <c r="M20" s="135"/>
      <c r="N20" s="35">
        <v>9</v>
      </c>
      <c r="O20" s="35">
        <v>36311.5</v>
      </c>
      <c r="P20" s="35">
        <v>100</v>
      </c>
      <c r="Q20" s="35">
        <v>5105.9778840000008</v>
      </c>
      <c r="R20" s="35">
        <v>5105.9778840000008</v>
      </c>
      <c r="S20" s="35">
        <v>6350.0464000000002</v>
      </c>
      <c r="T20" s="35">
        <v>0</v>
      </c>
      <c r="U20" s="35">
        <v>6350.0464000000002</v>
      </c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7">
        <v>-1244.0685159999994</v>
      </c>
      <c r="AI20" s="38">
        <f t="shared" si="7"/>
        <v>0</v>
      </c>
      <c r="AJ20" s="39">
        <f t="shared" si="8"/>
        <v>0</v>
      </c>
      <c r="AK20" s="39"/>
      <c r="AL20" s="39"/>
      <c r="AM20" s="31">
        <f t="shared" si="10"/>
        <v>-12.440685159999994</v>
      </c>
      <c r="AN20" s="31"/>
      <c r="AO20" s="31"/>
      <c r="AP20" s="31"/>
      <c r="AQ20" s="41"/>
      <c r="AR20" s="41"/>
      <c r="AS20" s="31"/>
      <c r="AT20" s="31"/>
    </row>
    <row r="21" spans="1:47" ht="20.25" hidden="1" customHeight="1">
      <c r="A21" s="31"/>
      <c r="B21" s="45" t="s">
        <v>47</v>
      </c>
      <c r="C21" s="47">
        <v>8</v>
      </c>
      <c r="D21" s="44">
        <v>46453.1</v>
      </c>
      <c r="E21" s="33">
        <v>100</v>
      </c>
      <c r="F21" s="37">
        <f t="shared" si="15"/>
        <v>5806.2658751999998</v>
      </c>
      <c r="G21" s="37">
        <f t="shared" si="16"/>
        <v>5806.2658751999998</v>
      </c>
      <c r="H21" s="37">
        <v>5849.3940000000002</v>
      </c>
      <c r="I21" s="37">
        <v>386</v>
      </c>
      <c r="J21" s="37">
        <f t="shared" si="12"/>
        <v>6235.3940000000002</v>
      </c>
      <c r="K21" s="37"/>
      <c r="L21" s="37">
        <f t="shared" si="17"/>
        <v>-429.12812480000048</v>
      </c>
      <c r="M21" s="135"/>
      <c r="N21" s="35">
        <v>8</v>
      </c>
      <c r="O21" s="35">
        <v>46453.1</v>
      </c>
      <c r="P21" s="35">
        <v>100</v>
      </c>
      <c r="Q21" s="35">
        <v>5806.2658751999998</v>
      </c>
      <c r="R21" s="35">
        <v>5806.2658751999998</v>
      </c>
      <c r="S21" s="35">
        <v>5849.3940000000002</v>
      </c>
      <c r="T21" s="35">
        <v>386</v>
      </c>
      <c r="U21" s="35">
        <v>6235.3940000000002</v>
      </c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7">
        <v>-429.12812480000048</v>
      </c>
      <c r="AI21" s="38">
        <f t="shared" si="7"/>
        <v>0</v>
      </c>
      <c r="AJ21" s="39">
        <f t="shared" si="8"/>
        <v>0</v>
      </c>
      <c r="AK21" s="39"/>
      <c r="AL21" s="39"/>
      <c r="AM21" s="31">
        <f t="shared" si="10"/>
        <v>-4.2912812480000051</v>
      </c>
      <c r="AN21" s="31"/>
      <c r="AO21" s="31"/>
      <c r="AP21" s="31"/>
      <c r="AQ21" s="41"/>
      <c r="AR21" s="41"/>
      <c r="AS21" s="31"/>
      <c r="AT21" s="31"/>
    </row>
    <row r="22" spans="1:47" ht="20.25" hidden="1" customHeight="1">
      <c r="A22" s="31"/>
      <c r="B22" s="45" t="s">
        <v>48</v>
      </c>
      <c r="C22" s="47">
        <v>6</v>
      </c>
      <c r="D22" s="44">
        <v>43188.2</v>
      </c>
      <c r="E22" s="33">
        <v>95</v>
      </c>
      <c r="F22" s="37">
        <f t="shared" si="15"/>
        <v>4048.6346208</v>
      </c>
      <c r="G22" s="37">
        <f t="shared" si="16"/>
        <v>4048.6346208</v>
      </c>
      <c r="H22" s="37">
        <v>4048.6</v>
      </c>
      <c r="I22" s="37">
        <v>0</v>
      </c>
      <c r="J22" s="37">
        <f t="shared" si="12"/>
        <v>4048.6</v>
      </c>
      <c r="K22" s="37"/>
      <c r="L22" s="37">
        <f t="shared" si="17"/>
        <v>3.4620800000084273E-2</v>
      </c>
      <c r="M22" s="135"/>
      <c r="N22" s="35">
        <v>6</v>
      </c>
      <c r="O22" s="35">
        <v>43188.2</v>
      </c>
      <c r="P22" s="35">
        <v>95</v>
      </c>
      <c r="Q22" s="35">
        <v>4048.6346208</v>
      </c>
      <c r="R22" s="35">
        <v>4048.6346208</v>
      </c>
      <c r="S22" s="35">
        <v>4048.6</v>
      </c>
      <c r="T22" s="35">
        <v>0</v>
      </c>
      <c r="U22" s="35">
        <v>4048.6</v>
      </c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7">
        <v>3.4620800000084273E-2</v>
      </c>
      <c r="AI22" s="38">
        <f t="shared" si="7"/>
        <v>0</v>
      </c>
      <c r="AJ22" s="39">
        <f t="shared" si="8"/>
        <v>0</v>
      </c>
      <c r="AK22" s="39"/>
      <c r="AL22" s="39"/>
      <c r="AM22" s="31">
        <f t="shared" si="10"/>
        <v>3.4620800000084273E-4</v>
      </c>
      <c r="AN22" s="31"/>
      <c r="AO22" s="31"/>
      <c r="AP22" s="31"/>
      <c r="AQ22" s="41"/>
      <c r="AR22" s="41"/>
      <c r="AS22" s="31"/>
      <c r="AT22" s="31"/>
    </row>
    <row r="23" spans="1:47" ht="21" hidden="1" customHeight="1">
      <c r="A23" s="31"/>
      <c r="B23" s="45" t="s">
        <v>49</v>
      </c>
      <c r="C23" s="33">
        <v>25.2</v>
      </c>
      <c r="D23" s="44">
        <v>37192.5</v>
      </c>
      <c r="E23" s="33">
        <v>100</v>
      </c>
      <c r="F23" s="37">
        <f t="shared" si="15"/>
        <v>14643.609624000001</v>
      </c>
      <c r="G23" s="37">
        <f t="shared" si="16"/>
        <v>14385.309624000001</v>
      </c>
      <c r="H23" s="37">
        <v>18144.170600000001</v>
      </c>
      <c r="I23" s="37">
        <v>0</v>
      </c>
      <c r="J23" s="37">
        <f t="shared" si="12"/>
        <v>18144.170600000001</v>
      </c>
      <c r="K23" s="37">
        <v>258.3</v>
      </c>
      <c r="L23" s="37">
        <f t="shared" si="17"/>
        <v>-3758.8609759999999</v>
      </c>
      <c r="M23" s="135"/>
      <c r="N23" s="35">
        <v>25.2</v>
      </c>
      <c r="O23" s="35">
        <v>37192.5</v>
      </c>
      <c r="P23" s="35">
        <v>100</v>
      </c>
      <c r="Q23" s="35">
        <v>14643.609624000001</v>
      </c>
      <c r="R23" s="35">
        <v>14385.309624000001</v>
      </c>
      <c r="S23" s="35">
        <v>18144.170600000001</v>
      </c>
      <c r="T23" s="35">
        <v>0</v>
      </c>
      <c r="U23" s="35">
        <v>18144.170600000001</v>
      </c>
      <c r="V23" s="35">
        <v>258.3</v>
      </c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7">
        <v>-3758.8609759999999</v>
      </c>
      <c r="AI23" s="38">
        <f t="shared" si="7"/>
        <v>0</v>
      </c>
      <c r="AJ23" s="39">
        <f t="shared" si="8"/>
        <v>0</v>
      </c>
      <c r="AK23" s="39"/>
      <c r="AL23" s="39"/>
      <c r="AM23" s="31">
        <f t="shared" si="10"/>
        <v>-37.588609759999997</v>
      </c>
      <c r="AN23" s="31"/>
      <c r="AO23" s="31"/>
      <c r="AP23" s="31"/>
      <c r="AQ23" s="41"/>
      <c r="AR23" s="41"/>
      <c r="AS23" s="31"/>
      <c r="AT23" s="31"/>
    </row>
    <row r="24" spans="1:47" ht="21" hidden="1" customHeight="1">
      <c r="A24" s="31"/>
      <c r="B24" s="45" t="s">
        <v>50</v>
      </c>
      <c r="C24" s="47">
        <v>75.7</v>
      </c>
      <c r="D24" s="44">
        <v>40721.599999999999</v>
      </c>
      <c r="E24" s="33">
        <v>100</v>
      </c>
      <c r="F24" s="37">
        <f t="shared" si="15"/>
        <v>48162.934874880004</v>
      </c>
      <c r="G24" s="37">
        <f t="shared" si="16"/>
        <v>48162.934874880004</v>
      </c>
      <c r="H24" s="37">
        <v>46025.100599999998</v>
      </c>
      <c r="I24" s="37">
        <v>3139.4</v>
      </c>
      <c r="J24" s="37">
        <f t="shared" si="12"/>
        <v>49164.500599999999</v>
      </c>
      <c r="K24" s="37"/>
      <c r="L24" s="37">
        <f t="shared" si="17"/>
        <v>-1001.5657251199955</v>
      </c>
      <c r="M24" s="135"/>
      <c r="N24" s="35">
        <v>75.7</v>
      </c>
      <c r="O24" s="35">
        <v>40721.599999999999</v>
      </c>
      <c r="P24" s="35">
        <v>100</v>
      </c>
      <c r="Q24" s="35">
        <v>48162.934874880004</v>
      </c>
      <c r="R24" s="35">
        <v>48162.934874880004</v>
      </c>
      <c r="S24" s="35">
        <v>46025.100599999998</v>
      </c>
      <c r="T24" s="35">
        <v>3139.4</v>
      </c>
      <c r="U24" s="35">
        <v>49164.500599999999</v>
      </c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7">
        <v>-1001.5657251199955</v>
      </c>
      <c r="AI24" s="38">
        <f t="shared" si="7"/>
        <v>0</v>
      </c>
      <c r="AJ24" s="39">
        <f t="shared" si="8"/>
        <v>0</v>
      </c>
      <c r="AK24" s="39"/>
      <c r="AL24" s="39"/>
      <c r="AM24" s="31">
        <f t="shared" si="10"/>
        <v>-10.015657251199954</v>
      </c>
      <c r="AN24" s="31"/>
      <c r="AO24" s="31"/>
      <c r="AP24" s="31"/>
      <c r="AQ24" s="41"/>
      <c r="AR24" s="41"/>
      <c r="AS24" s="31"/>
      <c r="AT24" s="31"/>
    </row>
    <row r="25" spans="1:47" ht="21" hidden="1" customHeight="1">
      <c r="A25" s="31"/>
      <c r="B25" s="45" t="s">
        <v>51</v>
      </c>
      <c r="C25" s="47">
        <v>2.4</v>
      </c>
      <c r="D25" s="44">
        <v>37349.699999999997</v>
      </c>
      <c r="E25" s="33">
        <v>100</v>
      </c>
      <c r="F25" s="37">
        <f t="shared" si="15"/>
        <v>1400.5241107199997</v>
      </c>
      <c r="G25" s="37">
        <f t="shared" si="16"/>
        <v>1400.5241107199997</v>
      </c>
      <c r="H25" s="37">
        <v>5320.0103999999992</v>
      </c>
      <c r="I25" s="37">
        <v>63.9</v>
      </c>
      <c r="J25" s="37">
        <f t="shared" si="12"/>
        <v>5383.9103999999988</v>
      </c>
      <c r="K25" s="37"/>
      <c r="L25" s="37">
        <f t="shared" si="17"/>
        <v>-3983.3862892799989</v>
      </c>
      <c r="M25" s="135"/>
      <c r="N25" s="35">
        <v>2.4</v>
      </c>
      <c r="O25" s="35">
        <v>37349.699999999997</v>
      </c>
      <c r="P25" s="35">
        <v>100</v>
      </c>
      <c r="Q25" s="35">
        <v>1400.5241107199997</v>
      </c>
      <c r="R25" s="35">
        <v>1400.5241107199997</v>
      </c>
      <c r="S25" s="35">
        <v>5320.0103999999992</v>
      </c>
      <c r="T25" s="35">
        <v>63.9</v>
      </c>
      <c r="U25" s="35">
        <v>5383.9103999999988</v>
      </c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7">
        <v>-3983.3862892799989</v>
      </c>
      <c r="AI25" s="38">
        <f t="shared" si="7"/>
        <v>0</v>
      </c>
      <c r="AJ25" s="39">
        <f t="shared" si="8"/>
        <v>0</v>
      </c>
      <c r="AK25" s="39"/>
      <c r="AL25" s="39"/>
      <c r="AM25" s="31"/>
      <c r="AN25" s="31"/>
      <c r="AO25" s="31"/>
      <c r="AP25" s="31"/>
      <c r="AQ25" s="41"/>
      <c r="AR25" s="41"/>
      <c r="AS25" s="31"/>
      <c r="AT25" s="31"/>
    </row>
    <row r="26" spans="1:47" ht="21" hidden="1" customHeight="1">
      <c r="A26" s="31"/>
      <c r="B26" s="45" t="s">
        <v>52</v>
      </c>
      <c r="C26" s="47">
        <v>33.9</v>
      </c>
      <c r="D26" s="44">
        <v>38406.9</v>
      </c>
      <c r="E26" s="33">
        <v>100</v>
      </c>
      <c r="F26" s="37">
        <f t="shared" si="15"/>
        <v>20342.352849839997</v>
      </c>
      <c r="G26" s="37">
        <f t="shared" si="16"/>
        <v>20342.352849839997</v>
      </c>
      <c r="H26" s="37">
        <v>44328.68499999999</v>
      </c>
      <c r="I26" s="37">
        <v>987.7</v>
      </c>
      <c r="J26" s="37">
        <f t="shared" si="12"/>
        <v>45316.384999999987</v>
      </c>
      <c r="K26" s="37"/>
      <c r="L26" s="37">
        <f t="shared" si="17"/>
        <v>-24974.03215015999</v>
      </c>
      <c r="M26" s="135"/>
      <c r="N26" s="35">
        <v>33.9</v>
      </c>
      <c r="O26" s="35">
        <v>38406.9</v>
      </c>
      <c r="P26" s="35">
        <v>100</v>
      </c>
      <c r="Q26" s="35">
        <v>20342.352849839997</v>
      </c>
      <c r="R26" s="35">
        <v>20342.352849839997</v>
      </c>
      <c r="S26" s="35">
        <v>44328.68499999999</v>
      </c>
      <c r="T26" s="35">
        <v>987.7</v>
      </c>
      <c r="U26" s="35">
        <v>45316.384999999987</v>
      </c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7">
        <v>-24974.03215015999</v>
      </c>
      <c r="AI26" s="38">
        <f t="shared" si="7"/>
        <v>0</v>
      </c>
      <c r="AJ26" s="39">
        <f t="shared" si="8"/>
        <v>0</v>
      </c>
      <c r="AK26" s="39"/>
      <c r="AL26" s="39"/>
      <c r="AM26" s="31"/>
      <c r="AN26" s="31"/>
      <c r="AO26" s="31"/>
      <c r="AP26" s="31"/>
      <c r="AQ26" s="41"/>
      <c r="AR26" s="41"/>
      <c r="AS26" s="31"/>
      <c r="AT26" s="31"/>
    </row>
    <row r="27" spans="1:47" ht="21" hidden="1" customHeight="1">
      <c r="A27" s="31"/>
      <c r="B27" s="45" t="s">
        <v>53</v>
      </c>
      <c r="C27" s="47">
        <v>13</v>
      </c>
      <c r="D27" s="44">
        <v>44307.5</v>
      </c>
      <c r="E27" s="33">
        <v>100</v>
      </c>
      <c r="F27" s="37">
        <f t="shared" si="15"/>
        <v>8999.3849399999999</v>
      </c>
      <c r="G27" s="37">
        <f t="shared" si="16"/>
        <v>8999.3849399999999</v>
      </c>
      <c r="H27" s="37">
        <v>16744.248200000002</v>
      </c>
      <c r="I27" s="37">
        <v>299.60000000000002</v>
      </c>
      <c r="J27" s="37">
        <f t="shared" si="12"/>
        <v>17043.8482</v>
      </c>
      <c r="K27" s="37"/>
      <c r="L27" s="37">
        <f t="shared" si="17"/>
        <v>-8044.4632600000004</v>
      </c>
      <c r="M27" s="135"/>
      <c r="N27" s="35">
        <v>13</v>
      </c>
      <c r="O27" s="35">
        <v>44307.5</v>
      </c>
      <c r="P27" s="35">
        <v>100</v>
      </c>
      <c r="Q27" s="35">
        <v>8999.3849399999999</v>
      </c>
      <c r="R27" s="35">
        <v>8999.3849399999999</v>
      </c>
      <c r="S27" s="35">
        <v>16744.248200000002</v>
      </c>
      <c r="T27" s="35">
        <v>299.60000000000002</v>
      </c>
      <c r="U27" s="35">
        <v>17043.8482</v>
      </c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7">
        <v>-8044.4632600000004</v>
      </c>
      <c r="AI27" s="38">
        <f t="shared" si="7"/>
        <v>0</v>
      </c>
      <c r="AJ27" s="39">
        <f t="shared" si="8"/>
        <v>0</v>
      </c>
      <c r="AK27" s="39"/>
      <c r="AL27" s="39"/>
      <c r="AM27" s="31"/>
      <c r="AN27" s="31"/>
      <c r="AO27" s="31"/>
      <c r="AP27" s="31"/>
      <c r="AQ27" s="41"/>
      <c r="AR27" s="41"/>
      <c r="AS27" s="31"/>
      <c r="AT27" s="31"/>
    </row>
    <row r="28" spans="1:47" ht="21" hidden="1" customHeight="1">
      <c r="A28" s="31"/>
      <c r="B28" s="45" t="s">
        <v>54</v>
      </c>
      <c r="C28" s="47">
        <v>7.8</v>
      </c>
      <c r="D28" s="44">
        <v>32126</v>
      </c>
      <c r="E28" s="33">
        <v>95</v>
      </c>
      <c r="F28" s="37">
        <f t="shared" si="15"/>
        <v>3915.1056671999995</v>
      </c>
      <c r="G28" s="37">
        <f t="shared" si="16"/>
        <v>3915.1056671999995</v>
      </c>
      <c r="H28" s="37">
        <v>3915.1</v>
      </c>
      <c r="I28" s="37"/>
      <c r="J28" s="37">
        <f t="shared" si="12"/>
        <v>3915.1</v>
      </c>
      <c r="K28" s="37"/>
      <c r="L28" s="37">
        <f t="shared" si="17"/>
        <v>5.6671999996069644E-3</v>
      </c>
      <c r="M28" s="135"/>
      <c r="N28" s="35">
        <v>7.8</v>
      </c>
      <c r="O28" s="35">
        <v>32126</v>
      </c>
      <c r="P28" s="35">
        <v>95</v>
      </c>
      <c r="Q28" s="35">
        <v>3915.1056671999995</v>
      </c>
      <c r="R28" s="35">
        <v>3915.1056671999995</v>
      </c>
      <c r="S28" s="35">
        <v>3915.1</v>
      </c>
      <c r="T28" s="35"/>
      <c r="U28" s="35">
        <v>3915.1</v>
      </c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7">
        <v>5.6671999996069644E-3</v>
      </c>
      <c r="AI28" s="38">
        <f t="shared" si="7"/>
        <v>0</v>
      </c>
      <c r="AJ28" s="39">
        <f t="shared" si="8"/>
        <v>0</v>
      </c>
      <c r="AK28" s="39"/>
      <c r="AL28" s="39"/>
      <c r="AM28" s="31"/>
      <c r="AN28" s="31"/>
      <c r="AO28" s="31"/>
      <c r="AP28" s="31"/>
      <c r="AQ28" s="41"/>
      <c r="AR28" s="41"/>
      <c r="AS28" s="31"/>
      <c r="AT28" s="31"/>
    </row>
    <row r="29" spans="1:47" ht="21" hidden="1" customHeight="1">
      <c r="A29" s="31"/>
      <c r="B29" s="45" t="s">
        <v>55</v>
      </c>
      <c r="C29" s="33">
        <v>30</v>
      </c>
      <c r="D29" s="44">
        <v>29664.2</v>
      </c>
      <c r="E29" s="33">
        <v>95</v>
      </c>
      <c r="F29" s="37">
        <f t="shared" si="15"/>
        <v>13904.203824</v>
      </c>
      <c r="G29" s="37">
        <f t="shared" si="16"/>
        <v>13654.003823999999</v>
      </c>
      <c r="H29" s="37">
        <v>14131.5</v>
      </c>
      <c r="I29" s="37"/>
      <c r="J29" s="37">
        <f t="shared" si="12"/>
        <v>14131.5</v>
      </c>
      <c r="K29" s="37">
        <v>250.2</v>
      </c>
      <c r="L29" s="37">
        <f t="shared" si="17"/>
        <v>-477.49617600000056</v>
      </c>
      <c r="M29" s="135"/>
      <c r="N29" s="35">
        <v>30</v>
      </c>
      <c r="O29" s="35">
        <v>29664.2</v>
      </c>
      <c r="P29" s="35">
        <v>95</v>
      </c>
      <c r="Q29" s="35">
        <v>13904.203824</v>
      </c>
      <c r="R29" s="35">
        <v>13654.003823999999</v>
      </c>
      <c r="S29" s="35">
        <v>14131.5</v>
      </c>
      <c r="T29" s="35"/>
      <c r="U29" s="35">
        <v>14131.5</v>
      </c>
      <c r="V29" s="35">
        <v>250.2</v>
      </c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7">
        <v>-477.49617600000056</v>
      </c>
      <c r="AI29" s="38">
        <f t="shared" si="7"/>
        <v>0</v>
      </c>
      <c r="AJ29" s="39">
        <f t="shared" si="8"/>
        <v>0</v>
      </c>
      <c r="AK29" s="39"/>
      <c r="AL29" s="39"/>
      <c r="AM29" s="31"/>
      <c r="AN29" s="31"/>
      <c r="AO29" s="31"/>
      <c r="AP29" s="31"/>
      <c r="AQ29" s="41"/>
      <c r="AR29" s="41"/>
      <c r="AS29" s="31"/>
      <c r="AT29" s="31"/>
    </row>
    <row r="30" spans="1:47" ht="21" hidden="1" customHeight="1">
      <c r="A30" s="31"/>
      <c r="B30" s="45"/>
      <c r="C30" s="33"/>
      <c r="D30" s="44"/>
      <c r="E30" s="33"/>
      <c r="F30" s="37"/>
      <c r="G30" s="37"/>
      <c r="H30" s="37"/>
      <c r="I30" s="37"/>
      <c r="J30" s="37"/>
      <c r="K30" s="37"/>
      <c r="L30" s="37"/>
      <c r="M30" s="1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7"/>
      <c r="AI30" s="38"/>
      <c r="AJ30" s="39"/>
      <c r="AK30" s="39"/>
      <c r="AL30" s="39"/>
      <c r="AM30" s="40">
        <f>AH31-AM31-AN31</f>
        <v>62688.922799999949</v>
      </c>
      <c r="AN30" s="31"/>
      <c r="AO30" s="40">
        <f>AH31-AO31-AP31</f>
        <v>86009.177599999966</v>
      </c>
      <c r="AP30" s="31"/>
      <c r="AQ30" s="48">
        <f>AH31-AQ31-AR31</f>
        <v>59745.586399999971</v>
      </c>
      <c r="AR30" s="41"/>
      <c r="AS30" s="40">
        <f>AH31-AS31-AT31</f>
        <v>0</v>
      </c>
      <c r="AT30" s="31"/>
    </row>
    <row r="31" spans="1:47" s="53" customFormat="1" ht="48" hidden="1" customHeight="1">
      <c r="A31" s="31"/>
      <c r="B31" s="49" t="s">
        <v>56</v>
      </c>
      <c r="C31" s="33">
        <f>SUM(C32:C56)</f>
        <v>1550.1999999999998</v>
      </c>
      <c r="D31" s="34">
        <v>33466.6</v>
      </c>
      <c r="E31" s="33">
        <f>D31/35656.8*100</f>
        <v>93.857553117497915</v>
      </c>
      <c r="F31" s="50">
        <f t="shared" ref="F31:L31" si="18">SUM(F32:F56)</f>
        <v>810539.99999999988</v>
      </c>
      <c r="G31" s="34">
        <f t="shared" si="18"/>
        <v>787800.74419999984</v>
      </c>
      <c r="H31" s="34">
        <f t="shared" si="18"/>
        <v>675606.20079999999</v>
      </c>
      <c r="I31" s="34">
        <f t="shared" si="18"/>
        <v>7972.6999999999989</v>
      </c>
      <c r="J31" s="34">
        <f t="shared" si="18"/>
        <v>683578.90079999994</v>
      </c>
      <c r="K31" s="34">
        <f t="shared" si="18"/>
        <v>22739.255800000003</v>
      </c>
      <c r="L31" s="34">
        <f t="shared" si="18"/>
        <v>104221.84339999995</v>
      </c>
      <c r="M31" s="135"/>
      <c r="N31" s="35">
        <v>1553.6</v>
      </c>
      <c r="O31" s="36">
        <v>33466.6</v>
      </c>
      <c r="P31" s="35">
        <v>93.857553117497915</v>
      </c>
      <c r="Q31" s="35">
        <v>812349.99999999988</v>
      </c>
      <c r="R31" s="35">
        <v>789610.74419999984</v>
      </c>
      <c r="S31" s="35">
        <v>677416.20079999999</v>
      </c>
      <c r="T31" s="35">
        <v>7972.6999999999989</v>
      </c>
      <c r="U31" s="35">
        <v>685388.90079999994</v>
      </c>
      <c r="V31" s="35">
        <v>22739.255800000003</v>
      </c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51">
        <f>SUM(AG32:AG56)</f>
        <v>48680</v>
      </c>
      <c r="AH31" s="99">
        <f>SUM(AH32:AH56)</f>
        <v>104221.84339999995</v>
      </c>
      <c r="AI31" s="51">
        <f>SUM(AI32:AI56)</f>
        <v>0</v>
      </c>
      <c r="AJ31" s="51">
        <f>SUM(AJ32:AJ56)</f>
        <v>0</v>
      </c>
      <c r="AK31" s="51">
        <f>SUM(AK32:AK56)</f>
        <v>55541.843399999983</v>
      </c>
      <c r="AL31" s="51"/>
      <c r="AM31" s="51">
        <f t="shared" ref="AM31:AU31" si="19">SUM(AM32:AM56)</f>
        <v>16613.168239999999</v>
      </c>
      <c r="AN31" s="51">
        <f t="shared" si="19"/>
        <v>24919.752360000006</v>
      </c>
      <c r="AO31" s="51">
        <f t="shared" si="19"/>
        <v>8195.6996099999997</v>
      </c>
      <c r="AP31" s="51">
        <f t="shared" si="19"/>
        <v>10016.966189999999</v>
      </c>
      <c r="AQ31" s="52">
        <f t="shared" si="19"/>
        <v>22238.128499999992</v>
      </c>
      <c r="AR31" s="52">
        <f t="shared" si="19"/>
        <v>22238.128499999992</v>
      </c>
      <c r="AS31" s="51">
        <f t="shared" si="19"/>
        <v>47046.996349999979</v>
      </c>
      <c r="AT31" s="51">
        <f t="shared" si="19"/>
        <v>57174.847050000004</v>
      </c>
      <c r="AU31" s="51">
        <f t="shared" si="19"/>
        <v>104221.84339999995</v>
      </c>
    </row>
    <row r="32" spans="1:47" ht="18.75" hidden="1" customHeight="1">
      <c r="A32" s="19"/>
      <c r="B32" s="54" t="s">
        <v>57</v>
      </c>
      <c r="C32" s="55">
        <v>72.8</v>
      </c>
      <c r="D32" s="56">
        <v>33869.9</v>
      </c>
      <c r="E32" s="57">
        <v>98</v>
      </c>
      <c r="F32" s="58">
        <f>ROUND(C32*D32*12*1.302/1000,1)</f>
        <v>38524.5</v>
      </c>
      <c r="G32" s="58">
        <f t="shared" si="16"/>
        <v>37476.6</v>
      </c>
      <c r="H32" s="58">
        <v>28757.8</v>
      </c>
      <c r="I32" s="58">
        <v>232.8</v>
      </c>
      <c r="J32" s="58">
        <f t="shared" si="12"/>
        <v>28990.6</v>
      </c>
      <c r="K32" s="58">
        <v>1047.9000000000001</v>
      </c>
      <c r="L32" s="58">
        <f t="shared" si="17"/>
        <v>8486</v>
      </c>
      <c r="M32" s="59"/>
      <c r="N32" s="60">
        <v>72.8</v>
      </c>
      <c r="O32" s="60">
        <v>33869.9</v>
      </c>
      <c r="P32" s="60">
        <v>98</v>
      </c>
      <c r="Q32" s="60">
        <v>38524.5</v>
      </c>
      <c r="R32" s="60">
        <v>37476.6</v>
      </c>
      <c r="S32" s="60">
        <v>28757.8</v>
      </c>
      <c r="T32" s="60">
        <v>232.8</v>
      </c>
      <c r="U32" s="60">
        <v>28990.6</v>
      </c>
      <c r="V32" s="60">
        <v>1047.9000000000001</v>
      </c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1"/>
      <c r="AH32" s="62">
        <v>8486</v>
      </c>
      <c r="AI32" s="61">
        <f t="shared" ref="AI32:AI56" si="20">C32-N32</f>
        <v>0</v>
      </c>
      <c r="AJ32" s="61">
        <f t="shared" ref="AJ32:AJ56" si="21">L32-AH32</f>
        <v>0</v>
      </c>
      <c r="AK32" s="61">
        <f>AH32-AG32</f>
        <v>8486</v>
      </c>
      <c r="AL32" s="63">
        <v>0.83</v>
      </c>
      <c r="AM32" s="64">
        <f>AH32*40/100</f>
        <v>3394.4</v>
      </c>
      <c r="AN32" s="64">
        <f>AH32*60/100</f>
        <v>5091.6000000000004</v>
      </c>
      <c r="AO32" s="64"/>
      <c r="AP32" s="64"/>
      <c r="AQ32" s="65"/>
      <c r="AR32" s="65"/>
      <c r="AS32" s="64">
        <f>AM32+AO32+AQ32</f>
        <v>3394.4</v>
      </c>
      <c r="AT32" s="64">
        <f>AN32+AP32+AR32</f>
        <v>5091.6000000000004</v>
      </c>
      <c r="AU32" s="66">
        <f>AS32+AT32</f>
        <v>8486</v>
      </c>
    </row>
    <row r="33" spans="1:47" ht="18.75" hidden="1" customHeight="1">
      <c r="A33" s="19"/>
      <c r="B33" s="54" t="s">
        <v>58</v>
      </c>
      <c r="C33" s="55">
        <v>28</v>
      </c>
      <c r="D33" s="56">
        <v>34528.6</v>
      </c>
      <c r="E33" s="57">
        <v>98</v>
      </c>
      <c r="F33" s="58">
        <f t="shared" ref="F33:F56" si="22">ROUND(C33*D33*12*1.302/1000,1)</f>
        <v>15105.3</v>
      </c>
      <c r="G33" s="58">
        <f t="shared" si="16"/>
        <v>15073.5</v>
      </c>
      <c r="H33" s="58">
        <v>12046</v>
      </c>
      <c r="I33" s="58">
        <v>875.5</v>
      </c>
      <c r="J33" s="58">
        <f t="shared" si="12"/>
        <v>12921.5</v>
      </c>
      <c r="K33" s="58">
        <v>31.8</v>
      </c>
      <c r="L33" s="58">
        <f t="shared" si="17"/>
        <v>2152</v>
      </c>
      <c r="M33" s="59"/>
      <c r="N33" s="60">
        <v>28</v>
      </c>
      <c r="O33" s="60">
        <v>34528.6</v>
      </c>
      <c r="P33" s="60">
        <v>98</v>
      </c>
      <c r="Q33" s="60">
        <v>15105.3</v>
      </c>
      <c r="R33" s="60">
        <v>15073.5</v>
      </c>
      <c r="S33" s="60">
        <v>12046</v>
      </c>
      <c r="T33" s="60">
        <v>875.5</v>
      </c>
      <c r="U33" s="60">
        <v>12921.5</v>
      </c>
      <c r="V33" s="60">
        <v>31.8</v>
      </c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1"/>
      <c r="AH33" s="62">
        <v>2152</v>
      </c>
      <c r="AI33" s="61">
        <f t="shared" si="20"/>
        <v>0</v>
      </c>
      <c r="AJ33" s="61">
        <f t="shared" si="21"/>
        <v>0</v>
      </c>
      <c r="AK33" s="61">
        <f t="shared" ref="AK33:AK56" si="23">AH33-AG33</f>
        <v>2152</v>
      </c>
      <c r="AL33" s="63">
        <v>0.74299999999999999</v>
      </c>
      <c r="AM33" s="64">
        <f t="shared" ref="AM33:AM56" si="24">AH33*40/100</f>
        <v>860.8</v>
      </c>
      <c r="AN33" s="64">
        <f t="shared" ref="AN33:AN56" si="25">AH33*60/100</f>
        <v>1291.2</v>
      </c>
      <c r="AO33" s="64"/>
      <c r="AP33" s="64"/>
      <c r="AQ33" s="65"/>
      <c r="AR33" s="65"/>
      <c r="AS33" s="64">
        <f t="shared" ref="AS33:AT56" si="26">AM33+AO33+AQ33</f>
        <v>860.8</v>
      </c>
      <c r="AT33" s="64">
        <f t="shared" si="26"/>
        <v>1291.2</v>
      </c>
      <c r="AU33" s="66">
        <f t="shared" ref="AU33:AU64" si="27">AS33+AT33</f>
        <v>2152</v>
      </c>
    </row>
    <row r="34" spans="1:47" ht="18.75" hidden="1" customHeight="1">
      <c r="A34" s="19"/>
      <c r="B34" s="54" t="s">
        <v>59</v>
      </c>
      <c r="C34" s="55">
        <v>12</v>
      </c>
      <c r="D34" s="56">
        <v>34785.199999999997</v>
      </c>
      <c r="E34" s="57">
        <v>98</v>
      </c>
      <c r="F34" s="58">
        <f t="shared" si="22"/>
        <v>6521.8</v>
      </c>
      <c r="G34" s="58">
        <f t="shared" si="16"/>
        <v>6493</v>
      </c>
      <c r="H34" s="58">
        <v>5040.6000000000004</v>
      </c>
      <c r="I34" s="58">
        <v>508.2</v>
      </c>
      <c r="J34" s="58">
        <f t="shared" si="12"/>
        <v>5548.8</v>
      </c>
      <c r="K34" s="58">
        <v>28.8</v>
      </c>
      <c r="L34" s="58">
        <f t="shared" si="17"/>
        <v>944.19999999999982</v>
      </c>
      <c r="M34" s="59"/>
      <c r="N34" s="60">
        <v>12</v>
      </c>
      <c r="O34" s="60">
        <v>34785.199999999997</v>
      </c>
      <c r="P34" s="60">
        <v>98</v>
      </c>
      <c r="Q34" s="60">
        <v>6521.8</v>
      </c>
      <c r="R34" s="60">
        <v>6493</v>
      </c>
      <c r="S34" s="60">
        <v>5040.6000000000004</v>
      </c>
      <c r="T34" s="60">
        <v>508.2</v>
      </c>
      <c r="U34" s="60">
        <v>5548.8</v>
      </c>
      <c r="V34" s="60">
        <v>28.8</v>
      </c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1">
        <v>1927.6</v>
      </c>
      <c r="AH34" s="62">
        <v>944.19999999999982</v>
      </c>
      <c r="AI34" s="61">
        <f t="shared" si="20"/>
        <v>0</v>
      </c>
      <c r="AJ34" s="61">
        <f t="shared" si="21"/>
        <v>0</v>
      </c>
      <c r="AK34" s="61">
        <f t="shared" si="23"/>
        <v>-983.40000000000009</v>
      </c>
      <c r="AL34" s="63">
        <v>0.81299999999999994</v>
      </c>
      <c r="AM34" s="64">
        <f t="shared" si="24"/>
        <v>377.67999999999995</v>
      </c>
      <c r="AN34" s="64">
        <f t="shared" si="25"/>
        <v>566.51999999999987</v>
      </c>
      <c r="AO34" s="64"/>
      <c r="AP34" s="64"/>
      <c r="AQ34" s="65"/>
      <c r="AR34" s="65"/>
      <c r="AS34" s="64">
        <f t="shared" si="26"/>
        <v>377.67999999999995</v>
      </c>
      <c r="AT34" s="64">
        <f t="shared" si="26"/>
        <v>566.51999999999987</v>
      </c>
      <c r="AU34" s="66">
        <f t="shared" si="27"/>
        <v>944.19999999999982</v>
      </c>
    </row>
    <row r="35" spans="1:47" ht="18.75" hidden="1" customHeight="1">
      <c r="A35" s="19"/>
      <c r="B35" s="54" t="s">
        <v>60</v>
      </c>
      <c r="C35" s="55">
        <v>16.399999999999999</v>
      </c>
      <c r="D35" s="56">
        <v>37761</v>
      </c>
      <c r="E35" s="57">
        <v>98</v>
      </c>
      <c r="F35" s="58">
        <f t="shared" si="22"/>
        <v>9675.6</v>
      </c>
      <c r="G35" s="58">
        <f t="shared" si="16"/>
        <v>9608.2000000000007</v>
      </c>
      <c r="H35" s="58">
        <v>7614.1</v>
      </c>
      <c r="I35" s="58">
        <v>991</v>
      </c>
      <c r="J35" s="58">
        <f t="shared" si="12"/>
        <v>8605.1</v>
      </c>
      <c r="K35" s="58">
        <v>67.400000000000006</v>
      </c>
      <c r="L35" s="58">
        <f t="shared" si="17"/>
        <v>1003.1000000000004</v>
      </c>
      <c r="M35" s="59"/>
      <c r="N35" s="60">
        <v>16.399999999999999</v>
      </c>
      <c r="O35" s="60">
        <v>37761</v>
      </c>
      <c r="P35" s="60">
        <v>98</v>
      </c>
      <c r="Q35" s="60">
        <v>9675.6</v>
      </c>
      <c r="R35" s="60">
        <v>9608.2000000000007</v>
      </c>
      <c r="S35" s="60">
        <v>7614.1</v>
      </c>
      <c r="T35" s="60">
        <v>991</v>
      </c>
      <c r="U35" s="60">
        <v>8605.1</v>
      </c>
      <c r="V35" s="60">
        <v>67.400000000000006</v>
      </c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1"/>
      <c r="AH35" s="62">
        <v>1003.1000000000004</v>
      </c>
      <c r="AI35" s="61">
        <f t="shared" si="20"/>
        <v>0</v>
      </c>
      <c r="AJ35" s="61">
        <f t="shared" si="21"/>
        <v>0</v>
      </c>
      <c r="AK35" s="61">
        <f t="shared" si="23"/>
        <v>1003.1000000000004</v>
      </c>
      <c r="AL35" s="63">
        <v>0.86499999999999999</v>
      </c>
      <c r="AM35" s="64">
        <f t="shared" si="24"/>
        <v>401.24000000000012</v>
      </c>
      <c r="AN35" s="64">
        <f t="shared" si="25"/>
        <v>601.86000000000024</v>
      </c>
      <c r="AO35" s="64"/>
      <c r="AP35" s="64"/>
      <c r="AQ35" s="65"/>
      <c r="AR35" s="65"/>
      <c r="AS35" s="64">
        <f t="shared" si="26"/>
        <v>401.24000000000012</v>
      </c>
      <c r="AT35" s="64">
        <f t="shared" si="26"/>
        <v>601.86000000000024</v>
      </c>
      <c r="AU35" s="66">
        <f t="shared" si="27"/>
        <v>1003.1000000000004</v>
      </c>
    </row>
    <row r="36" spans="1:47" ht="18.75" hidden="1" customHeight="1">
      <c r="A36" s="19"/>
      <c r="B36" s="67" t="s">
        <v>61</v>
      </c>
      <c r="C36" s="55">
        <v>27.2</v>
      </c>
      <c r="D36" s="56">
        <v>30879.8</v>
      </c>
      <c r="E36" s="57">
        <v>98</v>
      </c>
      <c r="F36" s="58">
        <f t="shared" si="22"/>
        <v>13123.1</v>
      </c>
      <c r="G36" s="58">
        <f t="shared" si="16"/>
        <v>12908.4</v>
      </c>
      <c r="H36" s="58">
        <v>10295.6</v>
      </c>
      <c r="I36" s="58">
        <v>0</v>
      </c>
      <c r="J36" s="58">
        <f t="shared" si="12"/>
        <v>10295.6</v>
      </c>
      <c r="K36" s="58">
        <v>214.7</v>
      </c>
      <c r="L36" s="58">
        <f t="shared" si="17"/>
        <v>2612.7999999999993</v>
      </c>
      <c r="M36" s="59"/>
      <c r="N36" s="60">
        <v>27.2</v>
      </c>
      <c r="O36" s="60">
        <v>30879.8</v>
      </c>
      <c r="P36" s="60">
        <v>98</v>
      </c>
      <c r="Q36" s="60">
        <v>13123.1</v>
      </c>
      <c r="R36" s="60">
        <v>12908.4</v>
      </c>
      <c r="S36" s="60">
        <v>10295.6</v>
      </c>
      <c r="T36" s="60">
        <v>0</v>
      </c>
      <c r="U36" s="60">
        <v>10295.6</v>
      </c>
      <c r="V36" s="60">
        <v>214.7</v>
      </c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1"/>
      <c r="AH36" s="62">
        <v>2612.7999999999993</v>
      </c>
      <c r="AI36" s="61">
        <f t="shared" si="20"/>
        <v>0</v>
      </c>
      <c r="AJ36" s="61">
        <f t="shared" si="21"/>
        <v>0</v>
      </c>
      <c r="AK36" s="61">
        <f t="shared" si="23"/>
        <v>2612.7999999999993</v>
      </c>
      <c r="AL36" s="63">
        <v>0.81299999999999994</v>
      </c>
      <c r="AM36" s="64">
        <f t="shared" si="24"/>
        <v>1045.1199999999997</v>
      </c>
      <c r="AN36" s="64">
        <f t="shared" si="25"/>
        <v>1567.6799999999994</v>
      </c>
      <c r="AO36" s="64"/>
      <c r="AP36" s="64"/>
      <c r="AQ36" s="65"/>
      <c r="AR36" s="65"/>
      <c r="AS36" s="64">
        <f t="shared" si="26"/>
        <v>1045.1199999999997</v>
      </c>
      <c r="AT36" s="64">
        <f t="shared" si="26"/>
        <v>1567.6799999999994</v>
      </c>
      <c r="AU36" s="66">
        <f t="shared" si="27"/>
        <v>2612.7999999999993</v>
      </c>
    </row>
    <row r="37" spans="1:47" ht="18.75" hidden="1" customHeight="1">
      <c r="A37" s="19"/>
      <c r="B37" s="67" t="s">
        <v>62</v>
      </c>
      <c r="C37" s="55">
        <v>37</v>
      </c>
      <c r="D37" s="56">
        <v>36225.300000000003</v>
      </c>
      <c r="E37" s="57">
        <v>98</v>
      </c>
      <c r="F37" s="58">
        <f t="shared" si="22"/>
        <v>20941.400000000001</v>
      </c>
      <c r="G37" s="58">
        <f t="shared" si="16"/>
        <v>20941.400000000001</v>
      </c>
      <c r="H37" s="58">
        <v>14387.9</v>
      </c>
      <c r="I37" s="58">
        <v>1373.5</v>
      </c>
      <c r="J37" s="58">
        <f t="shared" si="12"/>
        <v>15761.4</v>
      </c>
      <c r="K37" s="58"/>
      <c r="L37" s="58">
        <f t="shared" si="17"/>
        <v>5180.0000000000018</v>
      </c>
      <c r="M37" s="59"/>
      <c r="N37" s="60">
        <v>37</v>
      </c>
      <c r="O37" s="60">
        <v>36225.300000000003</v>
      </c>
      <c r="P37" s="60">
        <v>98</v>
      </c>
      <c r="Q37" s="60">
        <v>20941.400000000001</v>
      </c>
      <c r="R37" s="60">
        <v>20941.400000000001</v>
      </c>
      <c r="S37" s="60">
        <v>14387.9</v>
      </c>
      <c r="T37" s="60">
        <v>1373.5</v>
      </c>
      <c r="U37" s="60">
        <v>15761.4</v>
      </c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1"/>
      <c r="AH37" s="62">
        <v>5180.0000000000018</v>
      </c>
      <c r="AI37" s="61">
        <f t="shared" si="20"/>
        <v>0</v>
      </c>
      <c r="AJ37" s="61">
        <f t="shared" si="21"/>
        <v>0</v>
      </c>
      <c r="AK37" s="61">
        <f t="shared" si="23"/>
        <v>5180.0000000000018</v>
      </c>
      <c r="AL37" s="63">
        <v>0.80800000000000005</v>
      </c>
      <c r="AM37" s="64">
        <f t="shared" si="24"/>
        <v>2072.0000000000005</v>
      </c>
      <c r="AN37" s="64">
        <f t="shared" si="25"/>
        <v>3108.0000000000014</v>
      </c>
      <c r="AO37" s="64"/>
      <c r="AP37" s="64"/>
      <c r="AQ37" s="65"/>
      <c r="AR37" s="65"/>
      <c r="AS37" s="64">
        <f t="shared" si="26"/>
        <v>2072.0000000000005</v>
      </c>
      <c r="AT37" s="64">
        <f t="shared" si="26"/>
        <v>3108.0000000000014</v>
      </c>
      <c r="AU37" s="66">
        <f t="shared" si="27"/>
        <v>5180.0000000000018</v>
      </c>
    </row>
    <row r="38" spans="1:47" ht="18.75" hidden="1" customHeight="1">
      <c r="A38" s="19"/>
      <c r="B38" s="67" t="s">
        <v>44</v>
      </c>
      <c r="C38" s="55">
        <v>26.3</v>
      </c>
      <c r="D38" s="56">
        <v>32799.199999999997</v>
      </c>
      <c r="E38" s="57">
        <v>98</v>
      </c>
      <c r="F38" s="58">
        <f t="shared" si="22"/>
        <v>13477.6</v>
      </c>
      <c r="G38" s="58">
        <f t="shared" si="16"/>
        <v>12947.2</v>
      </c>
      <c r="H38" s="58">
        <v>10858.8</v>
      </c>
      <c r="I38" s="58">
        <v>768.3</v>
      </c>
      <c r="J38" s="58">
        <f t="shared" si="12"/>
        <v>11627.099999999999</v>
      </c>
      <c r="K38" s="58">
        <v>530.4</v>
      </c>
      <c r="L38" s="58">
        <f t="shared" si="17"/>
        <v>1320.1000000000022</v>
      </c>
      <c r="M38" s="59"/>
      <c r="N38" s="60">
        <v>26.3</v>
      </c>
      <c r="O38" s="60">
        <v>32799.199999999997</v>
      </c>
      <c r="P38" s="60">
        <v>98</v>
      </c>
      <c r="Q38" s="60">
        <v>13477.6</v>
      </c>
      <c r="R38" s="60">
        <v>12947.2</v>
      </c>
      <c r="S38" s="60">
        <v>10858.8</v>
      </c>
      <c r="T38" s="60">
        <v>768.3</v>
      </c>
      <c r="U38" s="60">
        <v>11627.099999999999</v>
      </c>
      <c r="V38" s="60">
        <v>530.4</v>
      </c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1">
        <v>616.6</v>
      </c>
      <c r="AH38" s="62">
        <v>1320.1000000000022</v>
      </c>
      <c r="AI38" s="61">
        <f t="shared" si="20"/>
        <v>0</v>
      </c>
      <c r="AJ38" s="61">
        <f t="shared" si="21"/>
        <v>0</v>
      </c>
      <c r="AK38" s="61">
        <f t="shared" si="23"/>
        <v>703.50000000000216</v>
      </c>
      <c r="AL38" s="63">
        <v>0.82299999999999995</v>
      </c>
      <c r="AM38" s="64">
        <f t="shared" si="24"/>
        <v>528.04000000000087</v>
      </c>
      <c r="AN38" s="64">
        <f t="shared" si="25"/>
        <v>792.06000000000131</v>
      </c>
      <c r="AO38" s="64"/>
      <c r="AP38" s="64"/>
      <c r="AQ38" s="65"/>
      <c r="AR38" s="65"/>
      <c r="AS38" s="64">
        <f t="shared" si="26"/>
        <v>528.04000000000087</v>
      </c>
      <c r="AT38" s="64">
        <f t="shared" si="26"/>
        <v>792.06000000000131</v>
      </c>
      <c r="AU38" s="66">
        <f t="shared" si="27"/>
        <v>1320.1000000000022</v>
      </c>
    </row>
    <row r="39" spans="1:47" ht="18.75" hidden="1" customHeight="1">
      <c r="A39" s="19"/>
      <c r="B39" s="67" t="s">
        <v>45</v>
      </c>
      <c r="C39" s="55">
        <v>6.3</v>
      </c>
      <c r="D39" s="56">
        <v>38640.800000000003</v>
      </c>
      <c r="E39" s="57">
        <v>98</v>
      </c>
      <c r="F39" s="58">
        <f t="shared" si="22"/>
        <v>3803.5</v>
      </c>
      <c r="G39" s="58">
        <f t="shared" si="16"/>
        <v>3583.7</v>
      </c>
      <c r="H39" s="58">
        <v>2266.0007999999998</v>
      </c>
      <c r="I39" s="58">
        <v>290.90000000000003</v>
      </c>
      <c r="J39" s="58">
        <f t="shared" si="12"/>
        <v>2556.9007999999999</v>
      </c>
      <c r="K39" s="58">
        <v>219.8</v>
      </c>
      <c r="L39" s="58">
        <f t="shared" si="17"/>
        <v>1026.7991999999999</v>
      </c>
      <c r="M39" s="59"/>
      <c r="N39" s="60">
        <v>6.3</v>
      </c>
      <c r="O39" s="60">
        <v>38640.800000000003</v>
      </c>
      <c r="P39" s="60">
        <v>98</v>
      </c>
      <c r="Q39" s="60">
        <v>3803.5</v>
      </c>
      <c r="R39" s="60">
        <v>3583.7</v>
      </c>
      <c r="S39" s="60">
        <v>2266.0007999999998</v>
      </c>
      <c r="T39" s="60">
        <v>290.90000000000003</v>
      </c>
      <c r="U39" s="60">
        <v>2556.9007999999999</v>
      </c>
      <c r="V39" s="60">
        <v>219.8</v>
      </c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1">
        <v>2222.6999999999998</v>
      </c>
      <c r="AH39" s="62">
        <v>1026.7991999999999</v>
      </c>
      <c r="AI39" s="61">
        <f t="shared" si="20"/>
        <v>0</v>
      </c>
      <c r="AJ39" s="61">
        <f t="shared" si="21"/>
        <v>0</v>
      </c>
      <c r="AK39" s="61">
        <f t="shared" si="23"/>
        <v>-1195.9007999999999</v>
      </c>
      <c r="AL39" s="63">
        <v>0.77600000000000002</v>
      </c>
      <c r="AM39" s="64">
        <f t="shared" si="24"/>
        <v>410.71967999999993</v>
      </c>
      <c r="AN39" s="64">
        <f t="shared" si="25"/>
        <v>616.07952</v>
      </c>
      <c r="AO39" s="64"/>
      <c r="AP39" s="64"/>
      <c r="AQ39" s="65"/>
      <c r="AR39" s="65"/>
      <c r="AS39" s="64">
        <f t="shared" si="26"/>
        <v>410.71967999999993</v>
      </c>
      <c r="AT39" s="64">
        <f t="shared" si="26"/>
        <v>616.07952</v>
      </c>
      <c r="AU39" s="66">
        <f t="shared" si="27"/>
        <v>1026.7991999999999</v>
      </c>
    </row>
    <row r="40" spans="1:47" ht="18.75" hidden="1" customHeight="1">
      <c r="A40" s="19"/>
      <c r="B40" s="67" t="s">
        <v>46</v>
      </c>
      <c r="C40" s="55">
        <v>20</v>
      </c>
      <c r="D40" s="56">
        <v>35622.9</v>
      </c>
      <c r="E40" s="57">
        <v>98</v>
      </c>
      <c r="F40" s="58">
        <f t="shared" si="22"/>
        <v>11131.4</v>
      </c>
      <c r="G40" s="58">
        <f t="shared" si="16"/>
        <v>11131.4</v>
      </c>
      <c r="H40" s="58">
        <v>8363.9</v>
      </c>
      <c r="I40" s="58">
        <v>559.4</v>
      </c>
      <c r="J40" s="58">
        <f t="shared" si="12"/>
        <v>8923.2999999999993</v>
      </c>
      <c r="K40" s="58"/>
      <c r="L40" s="58">
        <f t="shared" si="17"/>
        <v>2208.1000000000004</v>
      </c>
      <c r="M40" s="59"/>
      <c r="N40" s="60">
        <v>20</v>
      </c>
      <c r="O40" s="60">
        <v>35622.9</v>
      </c>
      <c r="P40" s="60">
        <v>98</v>
      </c>
      <c r="Q40" s="60">
        <v>11131.4</v>
      </c>
      <c r="R40" s="60">
        <v>11131.4</v>
      </c>
      <c r="S40" s="60">
        <v>8363.9</v>
      </c>
      <c r="T40" s="60">
        <v>559.4</v>
      </c>
      <c r="U40" s="60">
        <v>8923.2999999999993</v>
      </c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1">
        <v>1244.0999999999999</v>
      </c>
      <c r="AH40" s="62">
        <v>2208.1000000000004</v>
      </c>
      <c r="AI40" s="61">
        <f t="shared" si="20"/>
        <v>0</v>
      </c>
      <c r="AJ40" s="61">
        <f t="shared" si="21"/>
        <v>0</v>
      </c>
      <c r="AK40" s="61">
        <f t="shared" si="23"/>
        <v>964.00000000000045</v>
      </c>
      <c r="AL40" s="63">
        <v>0.84899999999999998</v>
      </c>
      <c r="AM40" s="64">
        <f t="shared" si="24"/>
        <v>883.24000000000012</v>
      </c>
      <c r="AN40" s="64">
        <f t="shared" si="25"/>
        <v>1324.8600000000004</v>
      </c>
      <c r="AO40" s="64"/>
      <c r="AP40" s="64"/>
      <c r="AQ40" s="65"/>
      <c r="AR40" s="65"/>
      <c r="AS40" s="64">
        <f t="shared" si="26"/>
        <v>883.24000000000012</v>
      </c>
      <c r="AT40" s="64">
        <f t="shared" si="26"/>
        <v>1324.8600000000004</v>
      </c>
      <c r="AU40" s="66">
        <f t="shared" si="27"/>
        <v>2208.1000000000004</v>
      </c>
    </row>
    <row r="41" spans="1:47" ht="18.75" hidden="1" customHeight="1">
      <c r="A41" s="19"/>
      <c r="B41" s="67" t="s">
        <v>47</v>
      </c>
      <c r="C41" s="55">
        <v>3</v>
      </c>
      <c r="D41" s="56">
        <v>45572.2</v>
      </c>
      <c r="E41" s="57">
        <v>98</v>
      </c>
      <c r="F41" s="58">
        <f t="shared" si="22"/>
        <v>2136.1</v>
      </c>
      <c r="G41" s="58">
        <f t="shared" si="16"/>
        <v>2115.7999999999997</v>
      </c>
      <c r="H41" s="58">
        <v>1755.7</v>
      </c>
      <c r="I41" s="58">
        <v>0</v>
      </c>
      <c r="J41" s="58">
        <f t="shared" si="12"/>
        <v>1755.7</v>
      </c>
      <c r="K41" s="58">
        <v>20.3</v>
      </c>
      <c r="L41" s="58">
        <f t="shared" si="17"/>
        <v>360.09999999999968</v>
      </c>
      <c r="M41" s="59"/>
      <c r="N41" s="60">
        <v>3</v>
      </c>
      <c r="O41" s="60">
        <v>45572.2</v>
      </c>
      <c r="P41" s="60">
        <v>98</v>
      </c>
      <c r="Q41" s="60">
        <v>2136.1</v>
      </c>
      <c r="R41" s="60">
        <v>2115.7999999999997</v>
      </c>
      <c r="S41" s="60">
        <v>1755.7</v>
      </c>
      <c r="T41" s="60">
        <v>0</v>
      </c>
      <c r="U41" s="60">
        <v>1755.7</v>
      </c>
      <c r="V41" s="60">
        <v>20.3</v>
      </c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1">
        <v>429.1</v>
      </c>
      <c r="AH41" s="62">
        <v>360.09999999999968</v>
      </c>
      <c r="AI41" s="61">
        <f t="shared" si="20"/>
        <v>0</v>
      </c>
      <c r="AJ41" s="61">
        <f t="shared" si="21"/>
        <v>0</v>
      </c>
      <c r="AK41" s="61">
        <f t="shared" si="23"/>
        <v>-69.000000000000341</v>
      </c>
      <c r="AL41" s="63">
        <v>0.86899999999999999</v>
      </c>
      <c r="AM41" s="64">
        <f t="shared" si="24"/>
        <v>144.03999999999988</v>
      </c>
      <c r="AN41" s="64">
        <f t="shared" si="25"/>
        <v>216.05999999999983</v>
      </c>
      <c r="AO41" s="64"/>
      <c r="AP41" s="64"/>
      <c r="AQ41" s="65"/>
      <c r="AR41" s="65"/>
      <c r="AS41" s="64">
        <f t="shared" si="26"/>
        <v>144.03999999999988</v>
      </c>
      <c r="AT41" s="64">
        <f t="shared" si="26"/>
        <v>216.05999999999983</v>
      </c>
      <c r="AU41" s="66">
        <f t="shared" si="27"/>
        <v>360.09999999999968</v>
      </c>
    </row>
    <row r="42" spans="1:47" ht="18.75" hidden="1" customHeight="1">
      <c r="A42" s="19"/>
      <c r="B42" s="67" t="s">
        <v>48</v>
      </c>
      <c r="C42" s="55">
        <v>13.8</v>
      </c>
      <c r="D42" s="56">
        <v>44773.5</v>
      </c>
      <c r="E42" s="57">
        <v>98</v>
      </c>
      <c r="F42" s="58">
        <f t="shared" si="22"/>
        <v>9653.7000000000007</v>
      </c>
      <c r="G42" s="58">
        <f t="shared" si="16"/>
        <v>9485.8000000000011</v>
      </c>
      <c r="H42" s="58">
        <v>5869.9</v>
      </c>
      <c r="I42" s="58">
        <v>121.4</v>
      </c>
      <c r="J42" s="58">
        <f t="shared" si="12"/>
        <v>5991.2999999999993</v>
      </c>
      <c r="K42" s="58">
        <v>167.9</v>
      </c>
      <c r="L42" s="58">
        <f t="shared" si="17"/>
        <v>3494.5000000000018</v>
      </c>
      <c r="M42" s="59"/>
      <c r="N42" s="60">
        <v>13.8</v>
      </c>
      <c r="O42" s="60">
        <v>44773.5</v>
      </c>
      <c r="P42" s="60">
        <v>98</v>
      </c>
      <c r="Q42" s="60">
        <v>9653.7000000000007</v>
      </c>
      <c r="R42" s="60">
        <v>9485.8000000000011</v>
      </c>
      <c r="S42" s="60">
        <v>5869.9</v>
      </c>
      <c r="T42" s="60">
        <v>121.4</v>
      </c>
      <c r="U42" s="60">
        <v>5991.2999999999993</v>
      </c>
      <c r="V42" s="60">
        <v>167.9</v>
      </c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1"/>
      <c r="AH42" s="62">
        <v>3494.5000000000018</v>
      </c>
      <c r="AI42" s="61">
        <f t="shared" si="20"/>
        <v>0</v>
      </c>
      <c r="AJ42" s="61">
        <f t="shared" si="21"/>
        <v>0</v>
      </c>
      <c r="AK42" s="61">
        <f t="shared" si="23"/>
        <v>3494.5000000000018</v>
      </c>
      <c r="AL42" s="63">
        <v>1.355</v>
      </c>
      <c r="AM42" s="64"/>
      <c r="AN42" s="64"/>
      <c r="AO42" s="64"/>
      <c r="AP42" s="64"/>
      <c r="AQ42" s="65">
        <f>AH42*50/100</f>
        <v>1747.2500000000009</v>
      </c>
      <c r="AR42" s="65">
        <f>AH42*50/100</f>
        <v>1747.2500000000009</v>
      </c>
      <c r="AS42" s="64">
        <f t="shared" si="26"/>
        <v>1747.2500000000009</v>
      </c>
      <c r="AT42" s="64">
        <f t="shared" si="26"/>
        <v>1747.2500000000009</v>
      </c>
      <c r="AU42" s="66">
        <f t="shared" si="27"/>
        <v>3494.5000000000018</v>
      </c>
    </row>
    <row r="43" spans="1:47" ht="18.75" hidden="1" customHeight="1">
      <c r="A43" s="19"/>
      <c r="B43" s="67" t="s">
        <v>63</v>
      </c>
      <c r="C43" s="55">
        <v>36.700000000000003</v>
      </c>
      <c r="D43" s="56">
        <v>31111.7</v>
      </c>
      <c r="E43" s="57">
        <v>98</v>
      </c>
      <c r="F43" s="58">
        <f t="shared" si="22"/>
        <v>17839.5</v>
      </c>
      <c r="G43" s="58">
        <f t="shared" si="16"/>
        <v>17210.400000000001</v>
      </c>
      <c r="H43" s="58">
        <v>15694.6</v>
      </c>
      <c r="I43" s="58">
        <v>63.3</v>
      </c>
      <c r="J43" s="58">
        <f t="shared" si="12"/>
        <v>15757.9</v>
      </c>
      <c r="K43" s="58">
        <v>629.1</v>
      </c>
      <c r="L43" s="58">
        <f t="shared" si="17"/>
        <v>1452.5000000000018</v>
      </c>
      <c r="M43" s="59"/>
      <c r="N43" s="60">
        <v>36.700000000000003</v>
      </c>
      <c r="O43" s="60">
        <v>31111.7</v>
      </c>
      <c r="P43" s="60">
        <v>98</v>
      </c>
      <c r="Q43" s="60">
        <v>17839.5</v>
      </c>
      <c r="R43" s="60">
        <v>17210.400000000001</v>
      </c>
      <c r="S43" s="60">
        <v>15694.6</v>
      </c>
      <c r="T43" s="60">
        <v>63.3</v>
      </c>
      <c r="U43" s="60">
        <v>15757.9</v>
      </c>
      <c r="V43" s="60">
        <v>629.1</v>
      </c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1"/>
      <c r="AH43" s="62">
        <v>1452.5000000000018</v>
      </c>
      <c r="AI43" s="61">
        <f t="shared" si="20"/>
        <v>0</v>
      </c>
      <c r="AJ43" s="61">
        <f t="shared" si="21"/>
        <v>0</v>
      </c>
      <c r="AK43" s="61">
        <f t="shared" si="23"/>
        <v>1452.5000000000018</v>
      </c>
      <c r="AL43" s="63">
        <v>0.877</v>
      </c>
      <c r="AM43" s="64">
        <f t="shared" si="24"/>
        <v>581.00000000000068</v>
      </c>
      <c r="AN43" s="64">
        <f t="shared" si="25"/>
        <v>871.50000000000114</v>
      </c>
      <c r="AO43" s="64"/>
      <c r="AP43" s="64"/>
      <c r="AQ43" s="65"/>
      <c r="AR43" s="65"/>
      <c r="AS43" s="64">
        <f t="shared" si="26"/>
        <v>581.00000000000068</v>
      </c>
      <c r="AT43" s="64">
        <f t="shared" si="26"/>
        <v>871.50000000000114</v>
      </c>
      <c r="AU43" s="66">
        <f t="shared" si="27"/>
        <v>1452.5000000000018</v>
      </c>
    </row>
    <row r="44" spans="1:47" ht="18.75" hidden="1" customHeight="1">
      <c r="A44" s="19"/>
      <c r="B44" s="67" t="s">
        <v>49</v>
      </c>
      <c r="C44" s="55">
        <v>10</v>
      </c>
      <c r="D44" s="56">
        <v>36487.199999999997</v>
      </c>
      <c r="E44" s="57">
        <v>98</v>
      </c>
      <c r="F44" s="58">
        <f t="shared" si="22"/>
        <v>5700.8</v>
      </c>
      <c r="G44" s="58">
        <f t="shared" si="16"/>
        <v>5700.8</v>
      </c>
      <c r="H44" s="58">
        <v>4197.3999999999996</v>
      </c>
      <c r="I44" s="58">
        <v>0</v>
      </c>
      <c r="J44" s="58">
        <f t="shared" si="12"/>
        <v>4197.3999999999996</v>
      </c>
      <c r="K44" s="58"/>
      <c r="L44" s="58">
        <f t="shared" si="17"/>
        <v>1503.4000000000005</v>
      </c>
      <c r="M44" s="59"/>
      <c r="N44" s="60">
        <v>10</v>
      </c>
      <c r="O44" s="60">
        <v>36487.199999999997</v>
      </c>
      <c r="P44" s="60">
        <v>98</v>
      </c>
      <c r="Q44" s="60">
        <v>5700.8</v>
      </c>
      <c r="R44" s="60">
        <v>5700.8</v>
      </c>
      <c r="S44" s="60">
        <v>4197.3999999999996</v>
      </c>
      <c r="T44" s="60">
        <v>0</v>
      </c>
      <c r="U44" s="60">
        <v>4197.3999999999996</v>
      </c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1">
        <v>3758.9</v>
      </c>
      <c r="AH44" s="62">
        <v>1503.4000000000005</v>
      </c>
      <c r="AI44" s="61">
        <f t="shared" si="20"/>
        <v>0</v>
      </c>
      <c r="AJ44" s="61">
        <f t="shared" si="21"/>
        <v>0</v>
      </c>
      <c r="AK44" s="61">
        <f t="shared" si="23"/>
        <v>-2255.4999999999995</v>
      </c>
      <c r="AL44" s="63">
        <v>0.86399999999999999</v>
      </c>
      <c r="AM44" s="64">
        <f t="shared" si="24"/>
        <v>601.36000000000024</v>
      </c>
      <c r="AN44" s="64">
        <f t="shared" si="25"/>
        <v>902.0400000000003</v>
      </c>
      <c r="AO44" s="64"/>
      <c r="AP44" s="64"/>
      <c r="AQ44" s="65"/>
      <c r="AR44" s="65"/>
      <c r="AS44" s="64">
        <f t="shared" si="26"/>
        <v>601.36000000000024</v>
      </c>
      <c r="AT44" s="64">
        <f t="shared" si="26"/>
        <v>902.0400000000003</v>
      </c>
      <c r="AU44" s="66">
        <f t="shared" si="27"/>
        <v>1503.4000000000005</v>
      </c>
    </row>
    <row r="45" spans="1:47" ht="18.75" hidden="1" customHeight="1">
      <c r="A45" s="19"/>
      <c r="B45" s="67" t="s">
        <v>64</v>
      </c>
      <c r="C45" s="55">
        <v>28.2</v>
      </c>
      <c r="D45" s="56">
        <v>43545</v>
      </c>
      <c r="E45" s="57">
        <v>98</v>
      </c>
      <c r="F45" s="58">
        <f t="shared" si="22"/>
        <v>19185.8</v>
      </c>
      <c r="G45" s="58">
        <f t="shared" si="16"/>
        <v>19185.8</v>
      </c>
      <c r="H45" s="58">
        <v>13278.2</v>
      </c>
      <c r="I45" s="58">
        <v>1144.8</v>
      </c>
      <c r="J45" s="58">
        <f t="shared" si="12"/>
        <v>14423</v>
      </c>
      <c r="K45" s="58"/>
      <c r="L45" s="58">
        <f t="shared" si="17"/>
        <v>4762.7999999999993</v>
      </c>
      <c r="M45" s="59"/>
      <c r="N45" s="60">
        <v>28.2</v>
      </c>
      <c r="O45" s="60">
        <v>43545</v>
      </c>
      <c r="P45" s="60">
        <v>98</v>
      </c>
      <c r="Q45" s="60">
        <v>19185.8</v>
      </c>
      <c r="R45" s="60">
        <v>19185.8</v>
      </c>
      <c r="S45" s="60">
        <v>13278.2</v>
      </c>
      <c r="T45" s="60">
        <v>1144.8</v>
      </c>
      <c r="U45" s="60">
        <v>14423</v>
      </c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1"/>
      <c r="AH45" s="62">
        <v>4762.7999999999993</v>
      </c>
      <c r="AI45" s="61">
        <f t="shared" si="20"/>
        <v>0</v>
      </c>
      <c r="AJ45" s="61">
        <f t="shared" si="21"/>
        <v>0</v>
      </c>
      <c r="AK45" s="61">
        <f t="shared" si="23"/>
        <v>4762.7999999999993</v>
      </c>
      <c r="AL45" s="63">
        <v>0.81299999999999994</v>
      </c>
      <c r="AM45" s="64">
        <f t="shared" si="24"/>
        <v>1905.1199999999997</v>
      </c>
      <c r="AN45" s="64">
        <f t="shared" si="25"/>
        <v>2857.6799999999994</v>
      </c>
      <c r="AO45" s="64"/>
      <c r="AP45" s="64"/>
      <c r="AQ45" s="65"/>
      <c r="AR45" s="65"/>
      <c r="AS45" s="64">
        <f t="shared" si="26"/>
        <v>1905.1199999999997</v>
      </c>
      <c r="AT45" s="64">
        <f t="shared" si="26"/>
        <v>2857.6799999999994</v>
      </c>
      <c r="AU45" s="66">
        <f t="shared" si="27"/>
        <v>4762.7999999999993</v>
      </c>
    </row>
    <row r="46" spans="1:47" ht="33.75" hidden="1" customHeight="1">
      <c r="A46" s="19"/>
      <c r="B46" s="68" t="s">
        <v>65</v>
      </c>
      <c r="C46" s="55"/>
      <c r="D46" s="56">
        <v>39949.4</v>
      </c>
      <c r="E46" s="57">
        <v>98</v>
      </c>
      <c r="F46" s="58">
        <f t="shared" si="22"/>
        <v>0</v>
      </c>
      <c r="G46" s="58">
        <f t="shared" si="16"/>
        <v>0</v>
      </c>
      <c r="H46" s="58"/>
      <c r="I46" s="58">
        <v>0</v>
      </c>
      <c r="J46" s="58">
        <f t="shared" si="12"/>
        <v>0</v>
      </c>
      <c r="K46" s="58"/>
      <c r="L46" s="58">
        <f t="shared" si="17"/>
        <v>0</v>
      </c>
      <c r="M46" s="59"/>
      <c r="N46" s="60"/>
      <c r="O46" s="60">
        <v>39949.4</v>
      </c>
      <c r="P46" s="60">
        <v>98</v>
      </c>
      <c r="Q46" s="60">
        <v>0</v>
      </c>
      <c r="R46" s="60">
        <v>0</v>
      </c>
      <c r="S46" s="60"/>
      <c r="T46" s="60">
        <v>0</v>
      </c>
      <c r="U46" s="60">
        <v>0</v>
      </c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1">
        <v>1001.6</v>
      </c>
      <c r="AH46" s="62">
        <v>0</v>
      </c>
      <c r="AI46" s="61">
        <f t="shared" si="20"/>
        <v>0</v>
      </c>
      <c r="AJ46" s="61">
        <f t="shared" si="21"/>
        <v>0</v>
      </c>
      <c r="AK46" s="61">
        <f t="shared" si="23"/>
        <v>-1001.6</v>
      </c>
      <c r="AL46" s="63">
        <v>0.89</v>
      </c>
      <c r="AM46" s="64">
        <f t="shared" si="24"/>
        <v>0</v>
      </c>
      <c r="AN46" s="64">
        <f t="shared" si="25"/>
        <v>0</v>
      </c>
      <c r="AO46" s="64"/>
      <c r="AP46" s="64"/>
      <c r="AQ46" s="65"/>
      <c r="AR46" s="65"/>
      <c r="AS46" s="64">
        <f t="shared" si="26"/>
        <v>0</v>
      </c>
      <c r="AT46" s="64">
        <f t="shared" si="26"/>
        <v>0</v>
      </c>
      <c r="AU46" s="66">
        <f t="shared" si="27"/>
        <v>0</v>
      </c>
    </row>
    <row r="47" spans="1:47" ht="18.75" hidden="1" customHeight="1">
      <c r="A47" s="19"/>
      <c r="B47" s="67" t="s">
        <v>51</v>
      </c>
      <c r="C47" s="55">
        <v>13.7</v>
      </c>
      <c r="D47" s="56">
        <v>36641.4</v>
      </c>
      <c r="E47" s="57">
        <v>98</v>
      </c>
      <c r="F47" s="58">
        <f t="shared" si="22"/>
        <v>7843</v>
      </c>
      <c r="G47" s="58">
        <f t="shared" si="16"/>
        <v>7843</v>
      </c>
      <c r="H47" s="58">
        <v>5931.5</v>
      </c>
      <c r="I47" s="58">
        <v>65.400000000000006</v>
      </c>
      <c r="J47" s="58">
        <f t="shared" si="12"/>
        <v>5996.9</v>
      </c>
      <c r="K47" s="58"/>
      <c r="L47" s="58">
        <f t="shared" si="17"/>
        <v>1846.1000000000004</v>
      </c>
      <c r="M47" s="59"/>
      <c r="N47" s="60">
        <v>13.7</v>
      </c>
      <c r="O47" s="60">
        <v>36641.4</v>
      </c>
      <c r="P47" s="60">
        <v>98</v>
      </c>
      <c r="Q47" s="60">
        <v>7843</v>
      </c>
      <c r="R47" s="60">
        <v>7843</v>
      </c>
      <c r="S47" s="60">
        <v>5931.5</v>
      </c>
      <c r="T47" s="60">
        <v>65.400000000000006</v>
      </c>
      <c r="U47" s="60">
        <v>5996.9</v>
      </c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1">
        <v>3983.4</v>
      </c>
      <c r="AH47" s="62">
        <v>1846.1000000000004</v>
      </c>
      <c r="AI47" s="61">
        <f t="shared" si="20"/>
        <v>0</v>
      </c>
      <c r="AJ47" s="61">
        <f t="shared" si="21"/>
        <v>0</v>
      </c>
      <c r="AK47" s="61">
        <f t="shared" si="23"/>
        <v>-2137.2999999999997</v>
      </c>
      <c r="AL47" s="63">
        <v>0.94599999999999995</v>
      </c>
      <c r="AM47" s="64"/>
      <c r="AN47" s="64"/>
      <c r="AO47" s="64">
        <f>AH47*45/100</f>
        <v>830.74500000000012</v>
      </c>
      <c r="AP47" s="64">
        <f>AH47*55/100</f>
        <v>1015.3550000000001</v>
      </c>
      <c r="AQ47" s="65"/>
      <c r="AR47" s="65"/>
      <c r="AS47" s="64">
        <f t="shared" si="26"/>
        <v>830.74500000000012</v>
      </c>
      <c r="AT47" s="64">
        <f t="shared" si="26"/>
        <v>1015.3550000000001</v>
      </c>
      <c r="AU47" s="66">
        <f t="shared" si="27"/>
        <v>1846.1000000000004</v>
      </c>
    </row>
    <row r="48" spans="1:47" ht="18.75" hidden="1" customHeight="1">
      <c r="A48" s="19"/>
      <c r="B48" s="67" t="s">
        <v>52</v>
      </c>
      <c r="C48" s="55">
        <v>31.4</v>
      </c>
      <c r="D48" s="56">
        <v>37678.5</v>
      </c>
      <c r="E48" s="57">
        <v>98</v>
      </c>
      <c r="F48" s="58">
        <f t="shared" si="22"/>
        <v>18484.8</v>
      </c>
      <c r="G48" s="58">
        <f t="shared" si="16"/>
        <v>17906.321400000001</v>
      </c>
      <c r="H48" s="58">
        <v>11905.1</v>
      </c>
      <c r="I48" s="58">
        <v>772.8</v>
      </c>
      <c r="J48" s="58">
        <f t="shared" si="12"/>
        <v>12677.9</v>
      </c>
      <c r="K48" s="58">
        <v>578.47860000000003</v>
      </c>
      <c r="L48" s="58">
        <f t="shared" si="17"/>
        <v>5228.4214000000011</v>
      </c>
      <c r="M48" s="59"/>
      <c r="N48" s="60">
        <v>31.4</v>
      </c>
      <c r="O48" s="60">
        <v>37678.5</v>
      </c>
      <c r="P48" s="60">
        <v>98</v>
      </c>
      <c r="Q48" s="60">
        <v>18484.8</v>
      </c>
      <c r="R48" s="60">
        <v>17906.321400000001</v>
      </c>
      <c r="S48" s="60">
        <v>11905.1</v>
      </c>
      <c r="T48" s="60">
        <v>772.8</v>
      </c>
      <c r="U48" s="60">
        <v>12677.9</v>
      </c>
      <c r="V48" s="60">
        <v>578.47860000000003</v>
      </c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1">
        <v>24974</v>
      </c>
      <c r="AH48" s="62">
        <v>5228.4214000000011</v>
      </c>
      <c r="AI48" s="61">
        <f t="shared" si="20"/>
        <v>0</v>
      </c>
      <c r="AJ48" s="61">
        <f t="shared" si="21"/>
        <v>0</v>
      </c>
      <c r="AK48" s="61">
        <f t="shared" si="23"/>
        <v>-19745.578600000001</v>
      </c>
      <c r="AL48" s="63">
        <v>0.83199999999999996</v>
      </c>
      <c r="AM48" s="64">
        <f t="shared" si="24"/>
        <v>2091.3685600000003</v>
      </c>
      <c r="AN48" s="64">
        <f t="shared" si="25"/>
        <v>3137.0528400000003</v>
      </c>
      <c r="AO48" s="64"/>
      <c r="AP48" s="64"/>
      <c r="AQ48" s="65"/>
      <c r="AR48" s="65"/>
      <c r="AS48" s="64">
        <f t="shared" si="26"/>
        <v>2091.3685600000003</v>
      </c>
      <c r="AT48" s="64">
        <f t="shared" si="26"/>
        <v>3137.0528400000003</v>
      </c>
      <c r="AU48" s="66">
        <f t="shared" si="27"/>
        <v>5228.4214000000011</v>
      </c>
    </row>
    <row r="49" spans="1:47" ht="18.75" hidden="1" customHeight="1">
      <c r="A49" s="19"/>
      <c r="B49" s="67" t="s">
        <v>53</v>
      </c>
      <c r="C49" s="55">
        <v>6</v>
      </c>
      <c r="D49" s="56">
        <v>43467.3</v>
      </c>
      <c r="E49" s="57">
        <v>98</v>
      </c>
      <c r="F49" s="58">
        <f t="shared" si="22"/>
        <v>4074.8</v>
      </c>
      <c r="G49" s="58">
        <f t="shared" si="16"/>
        <v>4074.8</v>
      </c>
      <c r="H49" s="58">
        <v>2273.6999999999998</v>
      </c>
      <c r="I49" s="58">
        <v>205.39999999999998</v>
      </c>
      <c r="J49" s="58">
        <f t="shared" si="12"/>
        <v>2479.1</v>
      </c>
      <c r="K49" s="58"/>
      <c r="L49" s="58">
        <f t="shared" si="17"/>
        <v>1595.7000000000003</v>
      </c>
      <c r="M49" s="59"/>
      <c r="N49" s="60">
        <v>6</v>
      </c>
      <c r="O49" s="60">
        <v>43467.3</v>
      </c>
      <c r="P49" s="60">
        <v>98</v>
      </c>
      <c r="Q49" s="60">
        <v>4074.8</v>
      </c>
      <c r="R49" s="60">
        <v>4074.8</v>
      </c>
      <c r="S49" s="60">
        <v>2273.6999999999998</v>
      </c>
      <c r="T49" s="60">
        <v>205.39999999999998</v>
      </c>
      <c r="U49" s="60">
        <v>2479.1</v>
      </c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1">
        <v>8044.5</v>
      </c>
      <c r="AH49" s="62">
        <v>1595.7000000000003</v>
      </c>
      <c r="AI49" s="61">
        <f t="shared" si="20"/>
        <v>0</v>
      </c>
      <c r="AJ49" s="61">
        <f t="shared" si="21"/>
        <v>0</v>
      </c>
      <c r="AK49" s="61">
        <f t="shared" si="23"/>
        <v>-6448.7999999999993</v>
      </c>
      <c r="AL49" s="63">
        <v>0.879</v>
      </c>
      <c r="AM49" s="64">
        <f t="shared" si="24"/>
        <v>638.2800000000002</v>
      </c>
      <c r="AN49" s="64">
        <f t="shared" si="25"/>
        <v>957.42000000000019</v>
      </c>
      <c r="AO49" s="64"/>
      <c r="AP49" s="64"/>
      <c r="AQ49" s="65"/>
      <c r="AR49" s="65"/>
      <c r="AS49" s="64">
        <f t="shared" si="26"/>
        <v>638.2800000000002</v>
      </c>
      <c r="AT49" s="64">
        <f t="shared" si="26"/>
        <v>957.42000000000019</v>
      </c>
      <c r="AU49" s="66">
        <f t="shared" si="27"/>
        <v>1595.7000000000003</v>
      </c>
    </row>
    <row r="50" spans="1:47" ht="18.75" hidden="1" customHeight="1">
      <c r="A50" s="19"/>
      <c r="B50" s="67" t="s">
        <v>54</v>
      </c>
      <c r="C50" s="55">
        <v>16</v>
      </c>
      <c r="D50" s="56">
        <v>33175.5</v>
      </c>
      <c r="E50" s="57">
        <v>98</v>
      </c>
      <c r="F50" s="58">
        <f t="shared" si="22"/>
        <v>8293.2999999999993</v>
      </c>
      <c r="G50" s="58">
        <f t="shared" si="16"/>
        <v>8293.2999999999993</v>
      </c>
      <c r="H50" s="58">
        <v>6596.4</v>
      </c>
      <c r="I50" s="58">
        <v>0</v>
      </c>
      <c r="J50" s="58">
        <f t="shared" si="12"/>
        <v>6596.4</v>
      </c>
      <c r="K50" s="58"/>
      <c r="L50" s="58">
        <f t="shared" si="17"/>
        <v>1696.8999999999996</v>
      </c>
      <c r="M50" s="59"/>
      <c r="N50" s="60">
        <v>16</v>
      </c>
      <c r="O50" s="60">
        <v>33175.5</v>
      </c>
      <c r="P50" s="60">
        <v>98</v>
      </c>
      <c r="Q50" s="60">
        <v>8293.2999999999993</v>
      </c>
      <c r="R50" s="60">
        <v>8293.2999999999993</v>
      </c>
      <c r="S50" s="60">
        <v>6596.4</v>
      </c>
      <c r="T50" s="60">
        <v>0</v>
      </c>
      <c r="U50" s="60">
        <v>6596.4</v>
      </c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1"/>
      <c r="AH50" s="62">
        <v>1696.8999999999996</v>
      </c>
      <c r="AI50" s="61">
        <f t="shared" si="20"/>
        <v>0</v>
      </c>
      <c r="AJ50" s="61">
        <f t="shared" si="21"/>
        <v>0</v>
      </c>
      <c r="AK50" s="61">
        <f t="shared" si="23"/>
        <v>1696.8999999999996</v>
      </c>
      <c r="AL50" s="63">
        <v>0.84599999999999997</v>
      </c>
      <c r="AM50" s="64">
        <f t="shared" si="24"/>
        <v>678.75999999999988</v>
      </c>
      <c r="AN50" s="64">
        <f t="shared" si="25"/>
        <v>1018.1399999999998</v>
      </c>
      <c r="AO50" s="64"/>
      <c r="AP50" s="64"/>
      <c r="AQ50" s="65"/>
      <c r="AR50" s="65"/>
      <c r="AS50" s="64">
        <f t="shared" si="26"/>
        <v>678.75999999999988</v>
      </c>
      <c r="AT50" s="64">
        <f t="shared" si="26"/>
        <v>1018.1399999999998</v>
      </c>
      <c r="AU50" s="66">
        <f t="shared" si="27"/>
        <v>1696.8999999999996</v>
      </c>
    </row>
    <row r="51" spans="1:47" ht="18.75" hidden="1" customHeight="1">
      <c r="A51" s="19"/>
      <c r="B51" s="67" t="s">
        <v>66</v>
      </c>
      <c r="C51" s="55">
        <v>463.8</v>
      </c>
      <c r="D51" s="56">
        <v>32446.3</v>
      </c>
      <c r="E51" s="57">
        <v>98</v>
      </c>
      <c r="F51" s="58">
        <f t="shared" si="22"/>
        <v>235119.2</v>
      </c>
      <c r="G51" s="58">
        <f t="shared" si="16"/>
        <v>227974.21460000001</v>
      </c>
      <c r="H51" s="58">
        <v>202365.2</v>
      </c>
      <c r="I51" s="58">
        <v>0</v>
      </c>
      <c r="J51" s="58">
        <f t="shared" si="12"/>
        <v>202365.2</v>
      </c>
      <c r="K51" s="58">
        <v>7144.9853999999996</v>
      </c>
      <c r="L51" s="58">
        <f t="shared" si="17"/>
        <v>25609.014599999995</v>
      </c>
      <c r="M51" s="59"/>
      <c r="N51" s="60">
        <v>463.8</v>
      </c>
      <c r="O51" s="60">
        <v>32446.3</v>
      </c>
      <c r="P51" s="60">
        <v>98</v>
      </c>
      <c r="Q51" s="60">
        <v>235119.2</v>
      </c>
      <c r="R51" s="60">
        <v>227974.21460000001</v>
      </c>
      <c r="S51" s="60">
        <v>202365.2</v>
      </c>
      <c r="T51" s="60">
        <v>0</v>
      </c>
      <c r="U51" s="60">
        <v>202365.2</v>
      </c>
      <c r="V51" s="60">
        <v>7144.9853999999996</v>
      </c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1"/>
      <c r="AH51" s="62">
        <v>25609.014599999995</v>
      </c>
      <c r="AI51" s="61">
        <f t="shared" si="20"/>
        <v>0</v>
      </c>
      <c r="AJ51" s="61">
        <f t="shared" si="21"/>
        <v>0</v>
      </c>
      <c r="AK51" s="61">
        <f t="shared" si="23"/>
        <v>25609.014599999995</v>
      </c>
      <c r="AL51" s="63">
        <v>1.0169999999999999</v>
      </c>
      <c r="AM51" s="64"/>
      <c r="AN51" s="64"/>
      <c r="AO51" s="64"/>
      <c r="AP51" s="64"/>
      <c r="AQ51" s="65">
        <f t="shared" ref="AQ51:AQ52" si="28">AH51*50/100</f>
        <v>12804.507299999997</v>
      </c>
      <c r="AR51" s="65">
        <f>AH51*50/100</f>
        <v>12804.507299999997</v>
      </c>
      <c r="AS51" s="64">
        <f t="shared" si="26"/>
        <v>12804.507299999997</v>
      </c>
      <c r="AT51" s="64">
        <f t="shared" si="26"/>
        <v>12804.507299999997</v>
      </c>
      <c r="AU51" s="66">
        <f t="shared" si="27"/>
        <v>25609.014599999995</v>
      </c>
    </row>
    <row r="52" spans="1:47" ht="18.75" hidden="1" customHeight="1">
      <c r="A52" s="19"/>
      <c r="B52" s="67" t="s">
        <v>67</v>
      </c>
      <c r="C52" s="55">
        <v>337.7</v>
      </c>
      <c r="D52" s="56">
        <v>35281.5</v>
      </c>
      <c r="E52" s="57">
        <v>98</v>
      </c>
      <c r="F52" s="58">
        <f t="shared" si="22"/>
        <v>186153.1</v>
      </c>
      <c r="G52" s="58">
        <f t="shared" si="16"/>
        <v>181063.84239999999</v>
      </c>
      <c r="H52" s="58">
        <v>165691.1</v>
      </c>
      <c r="I52" s="58">
        <v>0</v>
      </c>
      <c r="J52" s="58">
        <f t="shared" si="12"/>
        <v>165691.1</v>
      </c>
      <c r="K52" s="58">
        <v>5089.2576000000008</v>
      </c>
      <c r="L52" s="58">
        <f t="shared" si="17"/>
        <v>15372.742399999988</v>
      </c>
      <c r="M52" s="59"/>
      <c r="N52" s="60">
        <v>337.7</v>
      </c>
      <c r="O52" s="60">
        <v>35281.5</v>
      </c>
      <c r="P52" s="60">
        <v>98</v>
      </c>
      <c r="Q52" s="60">
        <v>186153.1</v>
      </c>
      <c r="R52" s="60">
        <v>181063.84239999999</v>
      </c>
      <c r="S52" s="60">
        <v>165691.1</v>
      </c>
      <c r="T52" s="60">
        <v>0</v>
      </c>
      <c r="U52" s="60">
        <v>165691.1</v>
      </c>
      <c r="V52" s="60">
        <v>5089.2576000000008</v>
      </c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1"/>
      <c r="AH52" s="62">
        <v>15372.742399999988</v>
      </c>
      <c r="AI52" s="61">
        <f t="shared" si="20"/>
        <v>0</v>
      </c>
      <c r="AJ52" s="61">
        <f t="shared" si="21"/>
        <v>0</v>
      </c>
      <c r="AK52" s="61">
        <f t="shared" si="23"/>
        <v>15372.742399999988</v>
      </c>
      <c r="AL52" s="63">
        <v>1.2250000000000001</v>
      </c>
      <c r="AM52" s="64"/>
      <c r="AN52" s="64"/>
      <c r="AO52" s="64"/>
      <c r="AP52" s="64"/>
      <c r="AQ52" s="65">
        <f t="shared" si="28"/>
        <v>7686.3711999999941</v>
      </c>
      <c r="AR52" s="65">
        <f t="shared" ref="AR52" si="29">AH52*50/100</f>
        <v>7686.3711999999941</v>
      </c>
      <c r="AS52" s="64">
        <f t="shared" si="26"/>
        <v>7686.3711999999941</v>
      </c>
      <c r="AT52" s="64">
        <f t="shared" si="26"/>
        <v>7686.3711999999941</v>
      </c>
      <c r="AU52" s="66">
        <f t="shared" si="27"/>
        <v>15372.742399999988</v>
      </c>
    </row>
    <row r="53" spans="1:47" ht="18.75" hidden="1" customHeight="1">
      <c r="A53" s="19"/>
      <c r="B53" s="67" t="s">
        <v>68</v>
      </c>
      <c r="C53" s="55">
        <v>125.6</v>
      </c>
      <c r="D53" s="56">
        <v>32294.6</v>
      </c>
      <c r="E53" s="57">
        <v>98</v>
      </c>
      <c r="F53" s="58">
        <f t="shared" si="22"/>
        <v>63374.1</v>
      </c>
      <c r="G53" s="58">
        <f t="shared" si="16"/>
        <v>59244.025799999996</v>
      </c>
      <c r="H53" s="58">
        <v>50619.7</v>
      </c>
      <c r="I53" s="58">
        <v>0</v>
      </c>
      <c r="J53" s="58">
        <f t="shared" si="12"/>
        <v>50619.7</v>
      </c>
      <c r="K53" s="58">
        <v>4130.0742</v>
      </c>
      <c r="L53" s="58">
        <f t="shared" si="17"/>
        <v>8624.3257999999987</v>
      </c>
      <c r="M53" s="59"/>
      <c r="N53" s="60">
        <v>125.6</v>
      </c>
      <c r="O53" s="60">
        <v>32294.6</v>
      </c>
      <c r="P53" s="60">
        <v>98</v>
      </c>
      <c r="Q53" s="60">
        <v>63374.1</v>
      </c>
      <c r="R53" s="60">
        <v>59244.025799999996</v>
      </c>
      <c r="S53" s="60">
        <v>50619.7</v>
      </c>
      <c r="T53" s="60">
        <v>0</v>
      </c>
      <c r="U53" s="60">
        <v>50619.7</v>
      </c>
      <c r="V53" s="60">
        <v>4130.0742</v>
      </c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1"/>
      <c r="AH53" s="62">
        <v>8624.3257999999987</v>
      </c>
      <c r="AI53" s="61">
        <f t="shared" si="20"/>
        <v>0</v>
      </c>
      <c r="AJ53" s="61">
        <f t="shared" si="21"/>
        <v>0</v>
      </c>
      <c r="AK53" s="61">
        <f t="shared" si="23"/>
        <v>8624.3257999999987</v>
      </c>
      <c r="AL53" s="63">
        <v>0.90300000000000002</v>
      </c>
      <c r="AM53" s="64"/>
      <c r="AN53" s="64"/>
      <c r="AO53" s="64">
        <f t="shared" ref="AO53:AO55" si="30">AH53*45/100</f>
        <v>3880.9466099999995</v>
      </c>
      <c r="AP53" s="64">
        <f>AH53*55/100</f>
        <v>4743.3791899999997</v>
      </c>
      <c r="AQ53" s="65"/>
      <c r="AR53" s="65"/>
      <c r="AS53" s="64">
        <f t="shared" si="26"/>
        <v>3880.9466099999995</v>
      </c>
      <c r="AT53" s="64">
        <f t="shared" si="26"/>
        <v>4743.3791899999997</v>
      </c>
      <c r="AU53" s="66">
        <f t="shared" si="27"/>
        <v>8624.3257999999987</v>
      </c>
    </row>
    <row r="54" spans="1:47" ht="18.75" hidden="1" customHeight="1">
      <c r="A54" s="19"/>
      <c r="B54" s="67" t="s">
        <v>69</v>
      </c>
      <c r="C54" s="55">
        <v>98.3</v>
      </c>
      <c r="D54" s="56">
        <v>28104.3</v>
      </c>
      <c r="E54" s="57">
        <v>98</v>
      </c>
      <c r="F54" s="58">
        <f t="shared" si="22"/>
        <v>43163.7</v>
      </c>
      <c r="G54" s="58">
        <f t="shared" si="16"/>
        <v>42775.964399999997</v>
      </c>
      <c r="H54" s="58">
        <v>38740.6</v>
      </c>
      <c r="I54" s="58">
        <v>0</v>
      </c>
      <c r="J54" s="58">
        <f t="shared" si="12"/>
        <v>38740.6</v>
      </c>
      <c r="K54" s="58">
        <v>387.73560000000003</v>
      </c>
      <c r="L54" s="58">
        <f t="shared" si="17"/>
        <v>4035.3643999999986</v>
      </c>
      <c r="M54" s="59"/>
      <c r="N54" s="60">
        <v>98.3</v>
      </c>
      <c r="O54" s="60">
        <v>28104.3</v>
      </c>
      <c r="P54" s="60">
        <v>98</v>
      </c>
      <c r="Q54" s="60">
        <v>43163.7</v>
      </c>
      <c r="R54" s="60">
        <v>42775.964399999997</v>
      </c>
      <c r="S54" s="60">
        <v>38740.6</v>
      </c>
      <c r="T54" s="60">
        <v>0</v>
      </c>
      <c r="U54" s="60">
        <v>38740.6</v>
      </c>
      <c r="V54" s="60">
        <v>387.73560000000003</v>
      </c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1"/>
      <c r="AH54" s="62">
        <v>4035.3643999999986</v>
      </c>
      <c r="AI54" s="61">
        <f t="shared" si="20"/>
        <v>0</v>
      </c>
      <c r="AJ54" s="61">
        <f t="shared" si="21"/>
        <v>0</v>
      </c>
      <c r="AK54" s="61">
        <f t="shared" si="23"/>
        <v>4035.3643999999986</v>
      </c>
      <c r="AL54" s="63">
        <v>0.93600000000000005</v>
      </c>
      <c r="AM54" s="64"/>
      <c r="AN54" s="64"/>
      <c r="AO54" s="64">
        <f t="shared" si="30"/>
        <v>1815.9139799999994</v>
      </c>
      <c r="AP54" s="64">
        <f t="shared" ref="AP54:AP55" si="31">AH54*55/100</f>
        <v>2219.4504199999992</v>
      </c>
      <c r="AQ54" s="65"/>
      <c r="AR54" s="65"/>
      <c r="AS54" s="64">
        <f t="shared" si="26"/>
        <v>1815.9139799999994</v>
      </c>
      <c r="AT54" s="64">
        <f t="shared" si="26"/>
        <v>2219.4504199999992</v>
      </c>
      <c r="AU54" s="66">
        <f t="shared" si="27"/>
        <v>4035.3643999999986</v>
      </c>
    </row>
    <row r="55" spans="1:47" ht="18.75" hidden="1" customHeight="1">
      <c r="A55" s="19"/>
      <c r="B55" s="67" t="s">
        <v>55</v>
      </c>
      <c r="C55" s="55">
        <v>60.7</v>
      </c>
      <c r="D55" s="56">
        <v>30633.3</v>
      </c>
      <c r="E55" s="57">
        <v>98</v>
      </c>
      <c r="F55" s="58">
        <f t="shared" si="22"/>
        <v>29051.9</v>
      </c>
      <c r="G55" s="58">
        <f t="shared" si="16"/>
        <v>26601.275600000001</v>
      </c>
      <c r="H55" s="58">
        <v>22894.400000000001</v>
      </c>
      <c r="I55" s="58">
        <v>0</v>
      </c>
      <c r="J55" s="58">
        <f t="shared" si="12"/>
        <v>22894.400000000001</v>
      </c>
      <c r="K55" s="58">
        <v>2450.6244000000002</v>
      </c>
      <c r="L55" s="58">
        <f t="shared" si="17"/>
        <v>3706.8755999999994</v>
      </c>
      <c r="M55" s="59"/>
      <c r="N55" s="60">
        <v>60.7</v>
      </c>
      <c r="O55" s="60">
        <v>30633.3</v>
      </c>
      <c r="P55" s="60">
        <v>98</v>
      </c>
      <c r="Q55" s="60">
        <v>29051.9</v>
      </c>
      <c r="R55" s="60">
        <v>26601.275600000001</v>
      </c>
      <c r="S55" s="60">
        <v>22894.400000000001</v>
      </c>
      <c r="T55" s="60">
        <v>0</v>
      </c>
      <c r="U55" s="60">
        <v>22894.400000000001</v>
      </c>
      <c r="V55" s="60">
        <v>2450.6244000000002</v>
      </c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1">
        <v>477.5</v>
      </c>
      <c r="AH55" s="62">
        <v>3706.8755999999994</v>
      </c>
      <c r="AI55" s="61">
        <f t="shared" si="20"/>
        <v>0</v>
      </c>
      <c r="AJ55" s="61">
        <f t="shared" si="21"/>
        <v>0</v>
      </c>
      <c r="AK55" s="61">
        <f t="shared" si="23"/>
        <v>3229.3755999999994</v>
      </c>
      <c r="AL55" s="63">
        <v>0.97699999999999998</v>
      </c>
      <c r="AM55" s="64"/>
      <c r="AN55" s="64"/>
      <c r="AO55" s="64">
        <f t="shared" si="30"/>
        <v>1668.0940199999998</v>
      </c>
      <c r="AP55" s="64">
        <f t="shared" si="31"/>
        <v>2038.7815799999996</v>
      </c>
      <c r="AQ55" s="65"/>
      <c r="AR55" s="65"/>
      <c r="AS55" s="64">
        <f t="shared" si="26"/>
        <v>1668.0940199999998</v>
      </c>
      <c r="AT55" s="64">
        <f t="shared" si="26"/>
        <v>2038.7815799999996</v>
      </c>
      <c r="AU55" s="66">
        <f t="shared" si="27"/>
        <v>3706.8755999999994</v>
      </c>
    </row>
    <row r="56" spans="1:47" ht="18.75" hidden="1" customHeight="1">
      <c r="A56" s="19"/>
      <c r="B56" s="67" t="s">
        <v>70</v>
      </c>
      <c r="C56" s="55">
        <v>59.3</v>
      </c>
      <c r="D56" s="56">
        <v>30396</v>
      </c>
      <c r="E56" s="57">
        <v>98</v>
      </c>
      <c r="F56" s="58">
        <f t="shared" si="22"/>
        <v>28162</v>
      </c>
      <c r="G56" s="58">
        <f t="shared" si="16"/>
        <v>28162</v>
      </c>
      <c r="H56" s="58">
        <v>28162</v>
      </c>
      <c r="I56" s="58"/>
      <c r="J56" s="58">
        <f t="shared" si="12"/>
        <v>28162</v>
      </c>
      <c r="K56" s="58"/>
      <c r="L56" s="58">
        <f t="shared" si="17"/>
        <v>0</v>
      </c>
      <c r="M56" s="59"/>
      <c r="N56" s="60">
        <v>59.3</v>
      </c>
      <c r="O56" s="60">
        <v>30396</v>
      </c>
      <c r="P56" s="60">
        <v>98</v>
      </c>
      <c r="Q56" s="60">
        <v>28162</v>
      </c>
      <c r="R56" s="60">
        <v>28162</v>
      </c>
      <c r="S56" s="60">
        <v>28162</v>
      </c>
      <c r="T56" s="60"/>
      <c r="U56" s="60">
        <v>28162</v>
      </c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1"/>
      <c r="AH56" s="62">
        <v>0</v>
      </c>
      <c r="AI56" s="61">
        <f t="shared" si="20"/>
        <v>0</v>
      </c>
      <c r="AJ56" s="61">
        <f t="shared" si="21"/>
        <v>0</v>
      </c>
      <c r="AK56" s="61">
        <f t="shared" si="23"/>
        <v>0</v>
      </c>
      <c r="AL56" s="63">
        <v>1.24</v>
      </c>
      <c r="AM56" s="64">
        <f t="shared" si="24"/>
        <v>0</v>
      </c>
      <c r="AN56" s="64">
        <f t="shared" si="25"/>
        <v>0</v>
      </c>
      <c r="AO56" s="64">
        <f t="shared" ref="AO56" si="32">AH56*5/100</f>
        <v>0</v>
      </c>
      <c r="AP56" s="64">
        <f t="shared" ref="AP56" si="33">AH56*95/100</f>
        <v>0</v>
      </c>
      <c r="AQ56" s="65">
        <f t="shared" ref="AQ56:AQ64" si="34">AH56*10/100</f>
        <v>0</v>
      </c>
      <c r="AR56" s="65">
        <f t="shared" ref="AR56" si="35">AH56*90/100</f>
        <v>0</v>
      </c>
      <c r="AS56" s="64">
        <f t="shared" si="26"/>
        <v>0</v>
      </c>
      <c r="AT56" s="64">
        <f t="shared" si="26"/>
        <v>0</v>
      </c>
      <c r="AU56" s="66">
        <f t="shared" si="27"/>
        <v>0</v>
      </c>
    </row>
    <row r="57" spans="1:47" ht="18.75" hidden="1" customHeight="1">
      <c r="A57" s="69"/>
      <c r="B57" s="70"/>
      <c r="C57" s="71">
        <v>1554</v>
      </c>
      <c r="D57" s="72">
        <v>34073</v>
      </c>
      <c r="E57" s="73">
        <v>95</v>
      </c>
      <c r="F57" s="74">
        <v>827282.0818080001</v>
      </c>
      <c r="G57" s="74">
        <v>804542.78180800006</v>
      </c>
      <c r="H57" s="74">
        <v>677641.3</v>
      </c>
      <c r="I57" s="74">
        <v>7972.7</v>
      </c>
      <c r="J57" s="74">
        <v>685614</v>
      </c>
      <c r="K57" s="74">
        <v>22739.3</v>
      </c>
      <c r="L57" s="74">
        <v>118928.78180800006</v>
      </c>
      <c r="M57" s="75"/>
      <c r="N57" s="76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77"/>
      <c r="AQ57" s="78">
        <f t="shared" si="34"/>
        <v>0</v>
      </c>
      <c r="AU57" s="66">
        <f t="shared" si="27"/>
        <v>0</v>
      </c>
    </row>
    <row r="58" spans="1:47" s="85" customFormat="1" ht="28.5" hidden="1" customHeight="1">
      <c r="A58" s="79"/>
      <c r="B58" s="80" t="s">
        <v>71</v>
      </c>
      <c r="C58" s="81"/>
      <c r="D58" s="82"/>
      <c r="E58" s="82"/>
      <c r="F58" s="82"/>
      <c r="G58" s="82"/>
      <c r="H58" s="82"/>
      <c r="I58" s="82"/>
      <c r="J58" s="82"/>
      <c r="K58" s="82"/>
      <c r="L58" s="57" t="e">
        <f>#REF!+L31</f>
        <v>#REF!</v>
      </c>
      <c r="M58" s="83"/>
      <c r="N58" s="84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69"/>
      <c r="AH58" s="77"/>
      <c r="AQ58" s="86">
        <f t="shared" si="34"/>
        <v>0</v>
      </c>
      <c r="AU58" s="66">
        <f t="shared" si="27"/>
        <v>0</v>
      </c>
    </row>
    <row r="59" spans="1:47" ht="29.25" hidden="1" customHeight="1">
      <c r="B59" s="87" t="s">
        <v>72</v>
      </c>
      <c r="C59" s="87"/>
      <c r="D59" s="87"/>
      <c r="E59" s="87"/>
      <c r="F59" s="87"/>
      <c r="G59" s="87"/>
      <c r="H59" s="87"/>
      <c r="I59" s="87"/>
      <c r="J59" s="87"/>
      <c r="K59" s="87"/>
      <c r="L59" s="88"/>
      <c r="M59" s="88"/>
      <c r="N59" s="76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77"/>
      <c r="AQ59" s="86">
        <f t="shared" si="34"/>
        <v>0</v>
      </c>
      <c r="AU59" s="66">
        <f t="shared" si="27"/>
        <v>0</v>
      </c>
    </row>
    <row r="60" spans="1:47" ht="47.25" hidden="1">
      <c r="A60" s="69"/>
      <c r="B60" s="89" t="s">
        <v>33</v>
      </c>
      <c r="J60" s="90">
        <v>16904.7</v>
      </c>
      <c r="L60" s="91">
        <v>181433</v>
      </c>
      <c r="M60" s="92" t="s">
        <v>73</v>
      </c>
      <c r="N60" s="76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77"/>
      <c r="AQ60" s="86">
        <f t="shared" si="34"/>
        <v>0</v>
      </c>
      <c r="AU60" s="66">
        <f t="shared" si="27"/>
        <v>0</v>
      </c>
    </row>
    <row r="61" spans="1:47" ht="47.25" hidden="1">
      <c r="A61" s="69"/>
      <c r="B61" s="93" t="s">
        <v>74</v>
      </c>
      <c r="E61" s="94"/>
      <c r="H61" s="90"/>
      <c r="J61" s="90">
        <f>J60-I15</f>
        <v>16720.600000000002</v>
      </c>
      <c r="L61" s="95" t="e">
        <f>L58-L60</f>
        <v>#REF!</v>
      </c>
      <c r="M61" s="85"/>
      <c r="N61" s="76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77"/>
      <c r="AQ61" s="86">
        <f t="shared" si="34"/>
        <v>0</v>
      </c>
      <c r="AU61" s="66">
        <f t="shared" si="27"/>
        <v>0</v>
      </c>
    </row>
    <row r="62" spans="1:47" ht="29.25" hidden="1" customHeight="1">
      <c r="E62" s="1" t="s">
        <v>75</v>
      </c>
      <c r="L62" s="91"/>
      <c r="M62" s="85"/>
      <c r="N62" s="76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77"/>
      <c r="AQ62" s="86">
        <f t="shared" si="34"/>
        <v>0</v>
      </c>
      <c r="AU62" s="66">
        <f t="shared" si="27"/>
        <v>0</v>
      </c>
    </row>
    <row r="63" spans="1:47" hidden="1">
      <c r="I63" s="1" t="s">
        <v>76</v>
      </c>
      <c r="L63" s="91"/>
      <c r="M63" s="85"/>
      <c r="N63" s="76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77"/>
      <c r="AQ63" s="86">
        <f t="shared" si="34"/>
        <v>0</v>
      </c>
      <c r="AU63" s="66">
        <f t="shared" si="27"/>
        <v>0</v>
      </c>
    </row>
    <row r="64" spans="1:47" hidden="1">
      <c r="N64" s="76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77"/>
      <c r="AQ64" s="86">
        <f t="shared" si="34"/>
        <v>0</v>
      </c>
      <c r="AU64" s="66">
        <f t="shared" si="27"/>
        <v>0</v>
      </c>
    </row>
    <row r="65" spans="1:46" hidden="1"/>
    <row r="66" spans="1:46" ht="18.75" hidden="1">
      <c r="B66" s="96"/>
      <c r="AG66" s="96" t="s">
        <v>77</v>
      </c>
      <c r="AH66" s="97">
        <f>AS31</f>
        <v>47046.996349999979</v>
      </c>
      <c r="AK66" s="98">
        <f>AH66/AH31</f>
        <v>0.4514120535119992</v>
      </c>
    </row>
    <row r="67" spans="1:46" ht="18.75" hidden="1">
      <c r="B67" s="96"/>
      <c r="AG67" s="96" t="s">
        <v>78</v>
      </c>
      <c r="AH67" s="97">
        <f>AT31</f>
        <v>57174.847050000004</v>
      </c>
      <c r="AK67" s="98">
        <f>AH67/AH31</f>
        <v>0.54858794648800113</v>
      </c>
    </row>
    <row r="68" spans="1:46" hidden="1"/>
    <row r="69" spans="1:46" s="116" customFormat="1" ht="33" customHeight="1">
      <c r="A69" s="142"/>
      <c r="B69" s="138" t="s">
        <v>2</v>
      </c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39" t="s">
        <v>85</v>
      </c>
      <c r="X69" s="129" t="s">
        <v>79</v>
      </c>
      <c r="Y69" s="132" t="s">
        <v>80</v>
      </c>
      <c r="Z69" s="126" t="s">
        <v>81</v>
      </c>
      <c r="AA69" s="126" t="s">
        <v>82</v>
      </c>
      <c r="AB69" s="127" t="s">
        <v>83</v>
      </c>
      <c r="AC69" s="127"/>
      <c r="AD69" s="127"/>
      <c r="AE69" s="126" t="s">
        <v>84</v>
      </c>
      <c r="AF69" s="125" t="s">
        <v>7</v>
      </c>
      <c r="AG69" s="114"/>
      <c r="AH69" s="115"/>
      <c r="AI69" s="114"/>
      <c r="AJ69" s="114"/>
      <c r="AK69" s="114"/>
      <c r="AL69" s="126" t="s">
        <v>122</v>
      </c>
      <c r="AM69" s="122" t="s">
        <v>87</v>
      </c>
      <c r="AN69" s="123"/>
      <c r="AO69" s="123"/>
      <c r="AP69" s="123"/>
      <c r="AQ69" s="123"/>
      <c r="AR69" s="124"/>
      <c r="AS69" s="121" t="s">
        <v>88</v>
      </c>
      <c r="AT69" s="121" t="s">
        <v>89</v>
      </c>
    </row>
    <row r="70" spans="1:46" s="116" customFormat="1" ht="172.5" customHeight="1">
      <c r="A70" s="142"/>
      <c r="B70" s="138"/>
      <c r="C70" s="107"/>
      <c r="D70" s="108"/>
      <c r="E70" s="109"/>
      <c r="F70" s="111"/>
      <c r="G70" s="111"/>
      <c r="H70" s="111"/>
      <c r="I70" s="111"/>
      <c r="J70" s="111"/>
      <c r="K70" s="111"/>
      <c r="L70" s="111"/>
      <c r="M70" s="111"/>
      <c r="N70" s="108"/>
      <c r="O70" s="108"/>
      <c r="P70" s="108"/>
      <c r="Q70" s="108"/>
      <c r="R70" s="108"/>
      <c r="S70" s="108"/>
      <c r="T70" s="108"/>
      <c r="U70" s="108"/>
      <c r="V70" s="108"/>
      <c r="W70" s="140"/>
      <c r="X70" s="130"/>
      <c r="Y70" s="133"/>
      <c r="Z70" s="126"/>
      <c r="AA70" s="126"/>
      <c r="AB70" s="110" t="s">
        <v>3</v>
      </c>
      <c r="AC70" s="111" t="s">
        <v>4</v>
      </c>
      <c r="AD70" s="111" t="s">
        <v>5</v>
      </c>
      <c r="AE70" s="126"/>
      <c r="AF70" s="125"/>
      <c r="AG70" s="108" t="s">
        <v>92</v>
      </c>
      <c r="AH70" s="125" t="s">
        <v>7</v>
      </c>
      <c r="AI70" s="108"/>
      <c r="AJ70" s="111"/>
      <c r="AK70" s="111" t="s">
        <v>8</v>
      </c>
      <c r="AL70" s="126"/>
      <c r="AM70" s="128" t="s">
        <v>93</v>
      </c>
      <c r="AN70" s="128" t="s">
        <v>94</v>
      </c>
      <c r="AO70" s="128" t="s">
        <v>12</v>
      </c>
      <c r="AP70" s="128" t="s">
        <v>13</v>
      </c>
      <c r="AQ70" s="128" t="s">
        <v>14</v>
      </c>
      <c r="AR70" s="128" t="s">
        <v>15</v>
      </c>
      <c r="AS70" s="121"/>
      <c r="AT70" s="121"/>
    </row>
    <row r="71" spans="1:46" ht="90.75" hidden="1" customHeight="1">
      <c r="A71" s="142"/>
      <c r="B71" s="138"/>
      <c r="C71" s="6"/>
      <c r="D71" s="5"/>
      <c r="E71" s="7"/>
      <c r="F71" s="8"/>
      <c r="G71" s="8"/>
      <c r="H71" s="8" t="s">
        <v>3</v>
      </c>
      <c r="I71" s="8" t="s">
        <v>4</v>
      </c>
      <c r="J71" s="8" t="s">
        <v>5</v>
      </c>
      <c r="K71" s="8"/>
      <c r="L71" s="8"/>
      <c r="M71" s="8"/>
      <c r="N71" s="5"/>
      <c r="O71" s="5"/>
      <c r="P71" s="5"/>
      <c r="Q71" s="5"/>
      <c r="R71" s="5"/>
      <c r="S71" s="5" t="s">
        <v>3</v>
      </c>
      <c r="T71" s="5" t="s">
        <v>4</v>
      </c>
      <c r="U71" s="5" t="s">
        <v>5</v>
      </c>
      <c r="V71" s="5"/>
      <c r="W71" s="141"/>
      <c r="X71" s="131"/>
      <c r="Y71" s="134"/>
      <c r="Z71" s="126"/>
      <c r="AA71" s="126"/>
      <c r="AB71" s="8" t="s">
        <v>3</v>
      </c>
      <c r="AC71" s="8" t="s">
        <v>4</v>
      </c>
      <c r="AD71" s="8" t="s">
        <v>5</v>
      </c>
      <c r="AE71" s="126"/>
      <c r="AF71" s="125"/>
      <c r="AG71" s="5"/>
      <c r="AH71" s="125"/>
      <c r="AI71" s="5"/>
      <c r="AJ71" s="8"/>
      <c r="AK71" s="8"/>
      <c r="AL71" s="126"/>
      <c r="AM71" s="128"/>
      <c r="AN71" s="128"/>
      <c r="AO71" s="128"/>
      <c r="AP71" s="128"/>
      <c r="AQ71" s="128"/>
      <c r="AR71" s="128"/>
      <c r="AS71" s="121"/>
      <c r="AT71" s="121"/>
    </row>
    <row r="72" spans="1:46" s="18" customFormat="1" ht="18" customHeight="1">
      <c r="A72" s="4">
        <v>1</v>
      </c>
      <c r="B72" s="4">
        <v>2</v>
      </c>
      <c r="C72" s="12"/>
      <c r="D72" s="13"/>
      <c r="E72" s="14"/>
      <c r="F72" s="14"/>
      <c r="G72" s="14"/>
      <c r="H72" s="14"/>
      <c r="I72" s="14"/>
      <c r="J72" s="14"/>
      <c r="K72" s="14"/>
      <c r="L72" s="14"/>
      <c r="M72" s="14"/>
      <c r="N72" s="4"/>
      <c r="O72" s="4"/>
      <c r="P72" s="4"/>
      <c r="Q72" s="4"/>
      <c r="R72" s="4"/>
      <c r="S72" s="4"/>
      <c r="T72" s="4"/>
      <c r="U72" s="4"/>
      <c r="V72" s="4"/>
      <c r="W72" s="12">
        <v>3</v>
      </c>
      <c r="X72" s="13">
        <v>4</v>
      </c>
      <c r="Y72" s="14">
        <v>5</v>
      </c>
      <c r="Z72" s="106">
        <v>6</v>
      </c>
      <c r="AA72" s="106">
        <v>7</v>
      </c>
      <c r="AB72" s="106">
        <v>8</v>
      </c>
      <c r="AC72" s="106">
        <v>9</v>
      </c>
      <c r="AD72" s="106">
        <v>10</v>
      </c>
      <c r="AE72" s="106">
        <v>11</v>
      </c>
      <c r="AF72" s="106">
        <v>12</v>
      </c>
      <c r="AG72" s="5">
        <v>3</v>
      </c>
      <c r="AH72" s="15">
        <v>13</v>
      </c>
      <c r="AI72" s="4"/>
      <c r="AJ72" s="4"/>
      <c r="AK72" s="4" t="s">
        <v>18</v>
      </c>
      <c r="AL72" s="118">
        <v>13</v>
      </c>
      <c r="AM72" s="16" t="s">
        <v>123</v>
      </c>
      <c r="AN72" s="16" t="s">
        <v>124</v>
      </c>
      <c r="AO72" s="16" t="s">
        <v>125</v>
      </c>
      <c r="AP72" s="16" t="s">
        <v>126</v>
      </c>
      <c r="AQ72" s="17" t="s">
        <v>127</v>
      </c>
      <c r="AR72" s="17" t="s">
        <v>90</v>
      </c>
      <c r="AS72" s="16" t="s">
        <v>128</v>
      </c>
      <c r="AT72" s="16" t="s">
        <v>91</v>
      </c>
    </row>
    <row r="73" spans="1:46" ht="81" hidden="1" customHeight="1">
      <c r="A73" s="19">
        <v>1</v>
      </c>
      <c r="B73" s="20" t="s">
        <v>28</v>
      </c>
      <c r="C73" s="21">
        <v>7210.9</v>
      </c>
      <c r="D73" s="22">
        <v>29420</v>
      </c>
      <c r="E73" s="23">
        <v>100</v>
      </c>
      <c r="F73" s="24">
        <f t="shared" ref="F73:F76" si="36">C73*D73*12*1.302/1000</f>
        <v>3314548.4490720001</v>
      </c>
      <c r="G73" s="24">
        <f>F73-K73</f>
        <v>3304925.349072</v>
      </c>
      <c r="H73" s="24">
        <v>3413618.6867999998</v>
      </c>
      <c r="I73" s="24">
        <v>64735.519999999997</v>
      </c>
      <c r="J73" s="24">
        <f>H73+I73</f>
        <v>3478354.2067999998</v>
      </c>
      <c r="K73" s="24">
        <v>9623.1</v>
      </c>
      <c r="L73" s="24">
        <f>G73-J73</f>
        <v>-173428.8577279998</v>
      </c>
      <c r="M73" s="25" t="s">
        <v>29</v>
      </c>
      <c r="N73" s="26">
        <v>7210.9</v>
      </c>
      <c r="O73" s="26">
        <v>29420</v>
      </c>
      <c r="P73" s="26">
        <v>100</v>
      </c>
      <c r="Q73" s="26">
        <v>3314548.4490720001</v>
      </c>
      <c r="R73" s="26">
        <v>3304925.349072</v>
      </c>
      <c r="S73" s="26">
        <v>3413618.6867999998</v>
      </c>
      <c r="T73" s="26">
        <v>64735.519999999997</v>
      </c>
      <c r="U73" s="26">
        <v>3478354.2067999998</v>
      </c>
      <c r="V73" s="26">
        <v>9623.1</v>
      </c>
      <c r="W73" s="105"/>
      <c r="X73" s="20"/>
      <c r="Y73" s="14"/>
      <c r="Z73" s="104"/>
      <c r="AA73" s="104"/>
      <c r="AB73" s="26"/>
      <c r="AC73" s="26"/>
      <c r="AD73" s="26"/>
      <c r="AE73" s="26"/>
      <c r="AF73" s="26"/>
      <c r="AG73" s="5"/>
      <c r="AH73" s="27">
        <v>-173428.8577279998</v>
      </c>
      <c r="AI73" s="19"/>
      <c r="AJ73" s="19"/>
      <c r="AK73" s="19"/>
      <c r="AL73" s="19"/>
      <c r="AM73" s="28"/>
      <c r="AN73" s="28"/>
      <c r="AO73" s="28"/>
      <c r="AP73" s="28"/>
      <c r="AQ73" s="29"/>
      <c r="AR73" s="29"/>
      <c r="AS73" s="28"/>
      <c r="AT73" s="28"/>
    </row>
    <row r="74" spans="1:46" ht="45" hidden="1" customHeight="1">
      <c r="A74" s="19">
        <v>2</v>
      </c>
      <c r="B74" s="20" t="s">
        <v>30</v>
      </c>
      <c r="C74" s="21">
        <f t="shared" ref="C74" si="37">C75+C76</f>
        <v>10565</v>
      </c>
      <c r="D74" s="22">
        <v>34903.699999999997</v>
      </c>
      <c r="E74" s="23">
        <v>100</v>
      </c>
      <c r="F74" s="24">
        <f t="shared" si="36"/>
        <v>5761468.5939719994</v>
      </c>
      <c r="G74" s="24">
        <f t="shared" ref="G74:G76" si="38">F74-K74</f>
        <v>5731651.587572</v>
      </c>
      <c r="H74" s="23">
        <f t="shared" ref="H74:J74" si="39">H75+H76</f>
        <v>5508195.1956000002</v>
      </c>
      <c r="I74" s="23">
        <f t="shared" si="39"/>
        <v>145136.87</v>
      </c>
      <c r="J74" s="23">
        <f t="shared" si="39"/>
        <v>5653332.0655999994</v>
      </c>
      <c r="K74" s="23">
        <v>29817.006399999489</v>
      </c>
      <c r="L74" s="24">
        <f>G74-J74</f>
        <v>78319.521972000599</v>
      </c>
      <c r="M74" s="137" t="s">
        <v>31</v>
      </c>
      <c r="N74" s="26">
        <v>10565</v>
      </c>
      <c r="O74" s="26">
        <v>34903.699999999997</v>
      </c>
      <c r="P74" s="26">
        <v>100</v>
      </c>
      <c r="Q74" s="26">
        <v>5761468.5939719994</v>
      </c>
      <c r="R74" s="26">
        <v>5731651.587572</v>
      </c>
      <c r="S74" s="26">
        <v>5508195.1956000002</v>
      </c>
      <c r="T74" s="26">
        <v>145136.87</v>
      </c>
      <c r="U74" s="26">
        <v>5653332.0655999994</v>
      </c>
      <c r="V74" s="26">
        <v>29817.006399999489</v>
      </c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7">
        <v>78319.521972000599</v>
      </c>
      <c r="AI74" s="19"/>
      <c r="AJ74" s="19"/>
      <c r="AK74" s="19"/>
      <c r="AL74" s="19"/>
      <c r="AM74" s="28"/>
      <c r="AN74" s="28"/>
      <c r="AO74" s="28"/>
      <c r="AP74" s="28"/>
      <c r="AQ74" s="29"/>
      <c r="AR74" s="29"/>
      <c r="AS74" s="28"/>
      <c r="AT74" s="28"/>
    </row>
    <row r="75" spans="1:46" ht="36.75" hidden="1" customHeight="1">
      <c r="A75" s="19"/>
      <c r="B75" s="20" t="s">
        <v>32</v>
      </c>
      <c r="C75" s="21">
        <v>773</v>
      </c>
      <c r="D75" s="22">
        <v>34903.699999999997</v>
      </c>
      <c r="E75" s="23">
        <v>100</v>
      </c>
      <c r="F75" s="24">
        <f t="shared" si="36"/>
        <v>421544.27100239997</v>
      </c>
      <c r="G75" s="24">
        <f t="shared" si="38"/>
        <v>421377.97100240004</v>
      </c>
      <c r="H75" s="24">
        <f>417219.1-5489.6</f>
        <v>411729.5</v>
      </c>
      <c r="I75" s="24">
        <v>5489.6</v>
      </c>
      <c r="J75" s="24">
        <f t="shared" ref="J75:J76" si="40">H75+I75</f>
        <v>417219.1</v>
      </c>
      <c r="K75" s="24">
        <v>166.29999999993015</v>
      </c>
      <c r="L75" s="30">
        <f t="shared" ref="L75:L76" si="41">G75-J75</f>
        <v>4158.8710024000611</v>
      </c>
      <c r="M75" s="137"/>
      <c r="N75" s="26">
        <v>773</v>
      </c>
      <c r="O75" s="26">
        <v>34903.699999999997</v>
      </c>
      <c r="P75" s="26">
        <v>100</v>
      </c>
      <c r="Q75" s="26">
        <v>421544.27100239997</v>
      </c>
      <c r="R75" s="26">
        <v>421377.97100240004</v>
      </c>
      <c r="S75" s="26">
        <v>411729.5</v>
      </c>
      <c r="T75" s="26">
        <v>5489.6</v>
      </c>
      <c r="U75" s="26">
        <v>417219.1</v>
      </c>
      <c r="V75" s="26">
        <v>166.29999999993015</v>
      </c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7">
        <v>4158.8710024000611</v>
      </c>
      <c r="AI75" s="19"/>
      <c r="AJ75" s="19"/>
      <c r="AK75" s="19"/>
      <c r="AL75" s="19"/>
      <c r="AM75" s="28"/>
      <c r="AN75" s="28"/>
      <c r="AO75" s="28"/>
      <c r="AP75" s="28"/>
      <c r="AQ75" s="29"/>
      <c r="AR75" s="29"/>
      <c r="AS75" s="28"/>
      <c r="AT75" s="28"/>
    </row>
    <row r="76" spans="1:46" ht="57.75" hidden="1" customHeight="1">
      <c r="A76" s="19"/>
      <c r="B76" s="20" t="s">
        <v>33</v>
      </c>
      <c r="C76" s="21">
        <v>9792</v>
      </c>
      <c r="D76" s="22">
        <v>34903.699999999997</v>
      </c>
      <c r="E76" s="23">
        <v>100</v>
      </c>
      <c r="F76" s="24">
        <f t="shared" si="36"/>
        <v>5339924.3229695996</v>
      </c>
      <c r="G76" s="24">
        <f t="shared" si="38"/>
        <v>5310273.6165696001</v>
      </c>
      <c r="H76" s="24">
        <v>5096465.6956000002</v>
      </c>
      <c r="I76" s="24">
        <v>139647.26999999999</v>
      </c>
      <c r="J76" s="24">
        <f t="shared" si="40"/>
        <v>5236112.9655999998</v>
      </c>
      <c r="K76" s="24">
        <v>29650.706399999559</v>
      </c>
      <c r="L76" s="24">
        <f t="shared" si="41"/>
        <v>74160.650969600305</v>
      </c>
      <c r="M76" s="137"/>
      <c r="N76" s="26">
        <v>9792</v>
      </c>
      <c r="O76" s="26">
        <v>34903.699999999997</v>
      </c>
      <c r="P76" s="26">
        <v>100</v>
      </c>
      <c r="Q76" s="26">
        <v>5339924.3229695996</v>
      </c>
      <c r="R76" s="26">
        <v>5310273.6165696001</v>
      </c>
      <c r="S76" s="26">
        <v>5096465.6956000002</v>
      </c>
      <c r="T76" s="26">
        <v>139647.26999999999</v>
      </c>
      <c r="U76" s="26">
        <v>5236112.9655999998</v>
      </c>
      <c r="V76" s="26">
        <v>29650.706399999559</v>
      </c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7">
        <v>74160.650969600305</v>
      </c>
      <c r="AI76" s="19"/>
      <c r="AJ76" s="19"/>
      <c r="AK76" s="19"/>
      <c r="AL76" s="19"/>
      <c r="AM76" s="28"/>
      <c r="AN76" s="28"/>
      <c r="AO76" s="28"/>
      <c r="AP76" s="28"/>
      <c r="AQ76" s="29"/>
      <c r="AR76" s="29"/>
      <c r="AS76" s="28"/>
      <c r="AT76" s="28"/>
    </row>
    <row r="77" spans="1:46" ht="36.75" hidden="1" customHeight="1">
      <c r="A77" s="31"/>
      <c r="B77" s="32" t="s">
        <v>34</v>
      </c>
      <c r="C77" s="33">
        <f>C78+C81+C96</f>
        <v>1937.6</v>
      </c>
      <c r="D77" s="34">
        <v>34072.800000000003</v>
      </c>
      <c r="E77" s="33">
        <v>95</v>
      </c>
      <c r="F77" s="34">
        <f t="shared" ref="F77:L77" si="42">F78+F81+F96</f>
        <v>1031493.7835215199</v>
      </c>
      <c r="G77" s="34">
        <f t="shared" si="42"/>
        <v>1004196.0277215198</v>
      </c>
      <c r="H77" s="34">
        <f t="shared" si="42"/>
        <v>924754.98600000003</v>
      </c>
      <c r="I77" s="34">
        <f t="shared" si="42"/>
        <v>13858.02</v>
      </c>
      <c r="J77" s="34">
        <f t="shared" si="42"/>
        <v>938613.00599999994</v>
      </c>
      <c r="K77" s="34">
        <f t="shared" si="42"/>
        <v>27297.755800000003</v>
      </c>
      <c r="L77" s="34">
        <f t="shared" si="42"/>
        <v>65583.021721519981</v>
      </c>
      <c r="M77" s="135" t="s">
        <v>35</v>
      </c>
      <c r="N77" s="35">
        <v>1937</v>
      </c>
      <c r="O77" s="36">
        <v>34072.800000000003</v>
      </c>
      <c r="P77" s="35">
        <v>95</v>
      </c>
      <c r="Q77" s="35">
        <v>1031174.3698127199</v>
      </c>
      <c r="R77" s="35">
        <v>1003876.6140127198</v>
      </c>
      <c r="S77" s="35">
        <v>926564.98600000003</v>
      </c>
      <c r="T77" s="35">
        <v>13858.02</v>
      </c>
      <c r="U77" s="35">
        <v>940423.00599999994</v>
      </c>
      <c r="V77" s="35">
        <v>27297.755800000003</v>
      </c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7">
        <v>63453.608012719982</v>
      </c>
      <c r="AI77" s="38">
        <f t="shared" ref="AI77:AI94" si="43">C77-N77</f>
        <v>0.59999999999990905</v>
      </c>
      <c r="AJ77" s="39">
        <f t="shared" ref="AJ77:AJ94" si="44">L77-AH77</f>
        <v>2129.4137087999989</v>
      </c>
      <c r="AK77" s="39"/>
      <c r="AL77" s="39"/>
      <c r="AM77" s="31">
        <f>AH77/100</f>
        <v>634.53608012719985</v>
      </c>
      <c r="AN77" s="40">
        <f>AH77*99/100</f>
        <v>62819.071932592786</v>
      </c>
      <c r="AO77" s="31"/>
      <c r="AP77" s="31"/>
      <c r="AQ77" s="41"/>
      <c r="AR77" s="41"/>
      <c r="AS77" s="31"/>
      <c r="AT77" s="31"/>
    </row>
    <row r="78" spans="1:46" s="43" customFormat="1" ht="24.75" hidden="1" customHeight="1">
      <c r="A78" s="31" t="s">
        <v>36</v>
      </c>
      <c r="B78" s="42" t="s">
        <v>37</v>
      </c>
      <c r="C78" s="33">
        <f>C79+C80</f>
        <v>154</v>
      </c>
      <c r="D78" s="34">
        <v>34072.800000000003</v>
      </c>
      <c r="E78" s="33">
        <v>95</v>
      </c>
      <c r="F78" s="37">
        <f>F79+F80</f>
        <v>81982.427788800007</v>
      </c>
      <c r="G78" s="37">
        <f t="shared" ref="G78:I78" si="45">G79+G80</f>
        <v>77932.427788800007</v>
      </c>
      <c r="H78" s="37">
        <f t="shared" si="45"/>
        <v>67707.299999999988</v>
      </c>
      <c r="I78" s="37">
        <f t="shared" si="45"/>
        <v>184.1</v>
      </c>
      <c r="J78" s="37">
        <f>J79+J80</f>
        <v>67891.399999999994</v>
      </c>
      <c r="K78" s="37">
        <f>K79+K80</f>
        <v>4050</v>
      </c>
      <c r="L78" s="37">
        <f>L79+L80</f>
        <v>10041.02778880002</v>
      </c>
      <c r="M78" s="135"/>
      <c r="N78" s="35">
        <v>150</v>
      </c>
      <c r="O78" s="35">
        <v>34072.800000000003</v>
      </c>
      <c r="P78" s="35">
        <v>95</v>
      </c>
      <c r="Q78" s="35">
        <v>79853.014080000008</v>
      </c>
      <c r="R78" s="35">
        <v>75803.014080000008</v>
      </c>
      <c r="S78" s="35">
        <v>67707.299999999988</v>
      </c>
      <c r="T78" s="35">
        <v>184.1</v>
      </c>
      <c r="U78" s="35">
        <v>67891.399999999994</v>
      </c>
      <c r="V78" s="35">
        <v>4050</v>
      </c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7">
        <v>7911.6140800000176</v>
      </c>
      <c r="AI78" s="38">
        <f t="shared" si="43"/>
        <v>4</v>
      </c>
      <c r="AJ78" s="39">
        <f t="shared" si="44"/>
        <v>2129.4137088000025</v>
      </c>
      <c r="AK78" s="39"/>
      <c r="AL78" s="39"/>
      <c r="AM78" s="31">
        <f t="shared" ref="AM78:AM89" si="46">AH78/100</f>
        <v>79.116140800000181</v>
      </c>
      <c r="AN78" s="31"/>
      <c r="AO78" s="31"/>
      <c r="AP78" s="31"/>
      <c r="AQ78" s="41"/>
      <c r="AR78" s="41"/>
      <c r="AS78" s="31"/>
      <c r="AT78" s="31"/>
    </row>
    <row r="79" spans="1:46" ht="22.5" hidden="1" customHeight="1">
      <c r="A79" s="31" t="s">
        <v>38</v>
      </c>
      <c r="B79" s="42" t="s">
        <v>39</v>
      </c>
      <c r="C79" s="33">
        <v>114</v>
      </c>
      <c r="D79" s="34">
        <v>34072.800000000003</v>
      </c>
      <c r="E79" s="33">
        <v>95</v>
      </c>
      <c r="F79" s="37">
        <f>C79*D79*12*1.302/1000</f>
        <v>60688.290700800011</v>
      </c>
      <c r="G79" s="37">
        <f t="shared" ref="G79" si="47">F79-K79</f>
        <v>57851.590700800014</v>
      </c>
      <c r="H79" s="37">
        <v>50986.7</v>
      </c>
      <c r="I79" s="37"/>
      <c r="J79" s="37">
        <f t="shared" ref="J79:J80" si="48">H79+I79</f>
        <v>50986.7</v>
      </c>
      <c r="K79" s="37">
        <v>2836.7</v>
      </c>
      <c r="L79" s="37">
        <f>G79-J79</f>
        <v>6864.8907008000169</v>
      </c>
      <c r="M79" s="135"/>
      <c r="N79" s="35">
        <v>113</v>
      </c>
      <c r="O79" s="35">
        <v>34072.800000000003</v>
      </c>
      <c r="P79" s="35">
        <v>95</v>
      </c>
      <c r="Q79" s="35">
        <v>60155.937273600008</v>
      </c>
      <c r="R79" s="35">
        <v>57319.237273600011</v>
      </c>
      <c r="S79" s="35">
        <v>50986.7</v>
      </c>
      <c r="T79" s="35"/>
      <c r="U79" s="35">
        <v>50986.7</v>
      </c>
      <c r="V79" s="35">
        <v>2836.7</v>
      </c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7">
        <v>6332.5372736000136</v>
      </c>
      <c r="AI79" s="38">
        <f t="shared" si="43"/>
        <v>1</v>
      </c>
      <c r="AJ79" s="39">
        <f t="shared" si="44"/>
        <v>532.35342720000335</v>
      </c>
      <c r="AK79" s="39"/>
      <c r="AL79" s="39"/>
      <c r="AM79" s="31">
        <f t="shared" si="46"/>
        <v>63.325372736000134</v>
      </c>
      <c r="AN79" s="31"/>
      <c r="AO79" s="31"/>
      <c r="AP79" s="31"/>
      <c r="AQ79" s="41"/>
      <c r="AR79" s="41"/>
      <c r="AS79" s="31"/>
      <c r="AT79" s="31"/>
    </row>
    <row r="80" spans="1:46" ht="22.5" hidden="1" customHeight="1">
      <c r="A80" s="31" t="s">
        <v>40</v>
      </c>
      <c r="B80" s="42" t="s">
        <v>41</v>
      </c>
      <c r="C80" s="33">
        <v>40</v>
      </c>
      <c r="D80" s="34">
        <v>34072.800000000003</v>
      </c>
      <c r="E80" s="33">
        <v>95</v>
      </c>
      <c r="F80" s="37">
        <f>C80*D80*12*1.302/1000</f>
        <v>21294.137087999999</v>
      </c>
      <c r="G80" s="37">
        <f>F80-K80</f>
        <v>20080.837088</v>
      </c>
      <c r="H80" s="37">
        <v>16720.599999999999</v>
      </c>
      <c r="I80" s="37">
        <v>184.1</v>
      </c>
      <c r="J80" s="37">
        <f t="shared" si="48"/>
        <v>16904.699999999997</v>
      </c>
      <c r="K80" s="37">
        <v>1213.3</v>
      </c>
      <c r="L80" s="37">
        <f t="shared" ref="L80" si="49">G80-J80</f>
        <v>3176.1370880000031</v>
      </c>
      <c r="M80" s="135"/>
      <c r="N80" s="35">
        <v>37</v>
      </c>
      <c r="O80" s="35">
        <v>34072.800000000003</v>
      </c>
      <c r="P80" s="35">
        <v>95</v>
      </c>
      <c r="Q80" s="35">
        <v>19697.0768064</v>
      </c>
      <c r="R80" s="35">
        <v>18483.776806400001</v>
      </c>
      <c r="S80" s="35">
        <v>16720.599999999999</v>
      </c>
      <c r="T80" s="35">
        <v>184.1</v>
      </c>
      <c r="U80" s="35">
        <v>16904.699999999997</v>
      </c>
      <c r="V80" s="35">
        <v>1213.3</v>
      </c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7">
        <v>1579.076806400004</v>
      </c>
      <c r="AI80" s="38">
        <f t="shared" si="43"/>
        <v>3</v>
      </c>
      <c r="AJ80" s="39">
        <f t="shared" si="44"/>
        <v>1597.0602815999991</v>
      </c>
      <c r="AK80" s="39"/>
      <c r="AL80" s="39"/>
      <c r="AM80" s="31">
        <f t="shared" si="46"/>
        <v>15.790768064000041</v>
      </c>
      <c r="AN80" s="31"/>
      <c r="AO80" s="31"/>
      <c r="AP80" s="31"/>
      <c r="AQ80" s="41"/>
      <c r="AR80" s="41"/>
      <c r="AS80" s="31"/>
      <c r="AT80" s="31"/>
    </row>
    <row r="81" spans="1:47" s="43" customFormat="1" ht="45.75" hidden="1" customHeight="1">
      <c r="A81" s="31" t="s">
        <v>42</v>
      </c>
      <c r="B81" s="32" t="s">
        <v>33</v>
      </c>
      <c r="C81" s="33">
        <f>SUM(C82:C94)</f>
        <v>233.40000000000003</v>
      </c>
      <c r="D81" s="34">
        <v>38109.4</v>
      </c>
      <c r="E81" s="33">
        <f>38109.4/35656.8*100</f>
        <v>106.87835139440442</v>
      </c>
      <c r="F81" s="37">
        <f>SUM(F82:F94)</f>
        <v>138971.35573272</v>
      </c>
      <c r="G81" s="37">
        <f t="shared" ref="G81:L81" si="50">SUM(G82:G94)</f>
        <v>138462.85573272</v>
      </c>
      <c r="H81" s="37">
        <f t="shared" si="50"/>
        <v>181441.4852</v>
      </c>
      <c r="I81" s="37">
        <f t="shared" si="50"/>
        <v>5701.22</v>
      </c>
      <c r="J81" s="37">
        <f t="shared" si="50"/>
        <v>187142.7052</v>
      </c>
      <c r="K81" s="37">
        <f t="shared" si="50"/>
        <v>508.5</v>
      </c>
      <c r="L81" s="37">
        <f t="shared" si="50"/>
        <v>-48679.849467279993</v>
      </c>
      <c r="M81" s="135"/>
      <c r="N81" s="35">
        <v>233.40000000000003</v>
      </c>
      <c r="O81" s="37">
        <v>38109.4</v>
      </c>
      <c r="P81" s="35">
        <v>106.87835139440442</v>
      </c>
      <c r="Q81" s="35">
        <v>138971.35573272</v>
      </c>
      <c r="R81" s="35">
        <v>138462.85573272</v>
      </c>
      <c r="S81" s="35">
        <v>181441.4852</v>
      </c>
      <c r="T81" s="35">
        <v>5701.22</v>
      </c>
      <c r="U81" s="35">
        <v>187142.7052</v>
      </c>
      <c r="V81" s="35">
        <v>508.5</v>
      </c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7">
        <v>-48679.849467279993</v>
      </c>
      <c r="AI81" s="38">
        <f t="shared" si="43"/>
        <v>0</v>
      </c>
      <c r="AJ81" s="39">
        <f t="shared" si="44"/>
        <v>0</v>
      </c>
      <c r="AK81" s="39"/>
      <c r="AL81" s="39"/>
      <c r="AM81" s="31">
        <f t="shared" si="46"/>
        <v>-486.79849467279996</v>
      </c>
      <c r="AN81" s="31"/>
      <c r="AO81" s="31"/>
      <c r="AP81" s="31"/>
      <c r="AQ81" s="41"/>
      <c r="AR81" s="41"/>
      <c r="AS81" s="31"/>
      <c r="AT81" s="31"/>
    </row>
    <row r="82" spans="1:47" ht="24.75" hidden="1" customHeight="1">
      <c r="A82" s="31"/>
      <c r="B82" s="32" t="s">
        <v>43</v>
      </c>
      <c r="C82" s="33">
        <v>8</v>
      </c>
      <c r="D82" s="44">
        <v>35457.599999999999</v>
      </c>
      <c r="E82" s="33">
        <v>100</v>
      </c>
      <c r="F82" s="37">
        <f t="shared" ref="F82:F94" si="51">C82*D82*12*1.302/1000</f>
        <v>4431.9163391999991</v>
      </c>
      <c r="G82" s="37">
        <f t="shared" ref="G82:G94" si="52">F82-K82</f>
        <v>4431.9163391999991</v>
      </c>
      <c r="H82" s="37">
        <v>6015.7128000000002</v>
      </c>
      <c r="I82" s="37">
        <v>343.8</v>
      </c>
      <c r="J82" s="37">
        <f t="shared" ref="J82:J94" si="53">H82+I82</f>
        <v>6359.5128000000004</v>
      </c>
      <c r="K82" s="37"/>
      <c r="L82" s="37">
        <f t="shared" ref="L82:L94" si="54">G82-J82</f>
        <v>-1927.5964608000013</v>
      </c>
      <c r="M82" s="135"/>
      <c r="N82" s="35">
        <v>8</v>
      </c>
      <c r="O82" s="35">
        <v>35457.599999999999</v>
      </c>
      <c r="P82" s="35">
        <v>100</v>
      </c>
      <c r="Q82" s="35">
        <v>4431.9163391999991</v>
      </c>
      <c r="R82" s="35">
        <v>4431.9163391999991</v>
      </c>
      <c r="S82" s="35">
        <v>6015.7128000000002</v>
      </c>
      <c r="T82" s="35">
        <v>343.8</v>
      </c>
      <c r="U82" s="35">
        <v>6359.5128000000004</v>
      </c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7">
        <v>-1927.5964608000013</v>
      </c>
      <c r="AI82" s="38">
        <f t="shared" si="43"/>
        <v>0</v>
      </c>
      <c r="AJ82" s="39">
        <f t="shared" si="44"/>
        <v>0</v>
      </c>
      <c r="AK82" s="39"/>
      <c r="AL82" s="39"/>
      <c r="AM82" s="31">
        <f t="shared" si="46"/>
        <v>-19.275964608000013</v>
      </c>
      <c r="AN82" s="31"/>
      <c r="AO82" s="31"/>
      <c r="AP82" s="31"/>
      <c r="AQ82" s="41"/>
      <c r="AR82" s="41"/>
      <c r="AS82" s="31"/>
      <c r="AT82" s="31"/>
    </row>
    <row r="83" spans="1:47" ht="20.25" hidden="1" customHeight="1">
      <c r="A83" s="31"/>
      <c r="B83" s="45" t="s">
        <v>44</v>
      </c>
      <c r="C83" s="46">
        <v>7</v>
      </c>
      <c r="D83" s="44">
        <v>33433.199999999997</v>
      </c>
      <c r="E83" s="33">
        <v>100</v>
      </c>
      <c r="F83" s="37">
        <f t="shared" si="51"/>
        <v>3656.5222176000002</v>
      </c>
      <c r="G83" s="37">
        <f t="shared" si="52"/>
        <v>3656.5222176000002</v>
      </c>
      <c r="H83" s="37">
        <v>4045.4708000000001</v>
      </c>
      <c r="I83" s="37">
        <v>227.62</v>
      </c>
      <c r="J83" s="37">
        <f t="shared" si="53"/>
        <v>4273.0907999999999</v>
      </c>
      <c r="K83" s="37"/>
      <c r="L83" s="37">
        <f t="shared" si="54"/>
        <v>-616.56858239999974</v>
      </c>
      <c r="M83" s="135"/>
      <c r="N83" s="35">
        <v>7</v>
      </c>
      <c r="O83" s="35">
        <v>33433.199999999997</v>
      </c>
      <c r="P83" s="35">
        <v>100</v>
      </c>
      <c r="Q83" s="35">
        <v>3656.5222176000002</v>
      </c>
      <c r="R83" s="35">
        <v>3656.5222176000002</v>
      </c>
      <c r="S83" s="35">
        <v>4045.4708000000001</v>
      </c>
      <c r="T83" s="35">
        <v>227.62</v>
      </c>
      <c r="U83" s="35">
        <v>4273.0907999999999</v>
      </c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7">
        <v>-616.56858239999974</v>
      </c>
      <c r="AI83" s="38">
        <f t="shared" si="43"/>
        <v>0</v>
      </c>
      <c r="AJ83" s="39">
        <f t="shared" si="44"/>
        <v>0</v>
      </c>
      <c r="AK83" s="39"/>
      <c r="AL83" s="39"/>
      <c r="AM83" s="31">
        <f t="shared" si="46"/>
        <v>-6.165685823999997</v>
      </c>
      <c r="AN83" s="31"/>
      <c r="AO83" s="31"/>
      <c r="AP83" s="31"/>
      <c r="AQ83" s="41"/>
      <c r="AR83" s="41"/>
      <c r="AS83" s="31"/>
      <c r="AT83" s="31"/>
    </row>
    <row r="84" spans="1:47" ht="20.25" hidden="1" customHeight="1">
      <c r="A84" s="31"/>
      <c r="B84" s="45" t="s">
        <v>45</v>
      </c>
      <c r="C84" s="47">
        <v>7.4</v>
      </c>
      <c r="D84" s="44">
        <v>39387.800000000003</v>
      </c>
      <c r="E84" s="33">
        <v>100</v>
      </c>
      <c r="F84" s="37">
        <f t="shared" si="51"/>
        <v>4553.9229052800001</v>
      </c>
      <c r="G84" s="37">
        <f t="shared" si="52"/>
        <v>4553.9229052800001</v>
      </c>
      <c r="H84" s="37">
        <v>6523.4463999999998</v>
      </c>
      <c r="I84" s="37">
        <v>253.2</v>
      </c>
      <c r="J84" s="37">
        <f t="shared" si="53"/>
        <v>6776.6463999999996</v>
      </c>
      <c r="K84" s="37"/>
      <c r="L84" s="37">
        <f t="shared" si="54"/>
        <v>-2222.7234947199995</v>
      </c>
      <c r="M84" s="135"/>
      <c r="N84" s="35">
        <v>7.4</v>
      </c>
      <c r="O84" s="35">
        <v>39387.800000000003</v>
      </c>
      <c r="P84" s="35">
        <v>100</v>
      </c>
      <c r="Q84" s="35">
        <v>4553.9229052800001</v>
      </c>
      <c r="R84" s="35">
        <v>4553.9229052800001</v>
      </c>
      <c r="S84" s="35">
        <v>6523.4463999999998</v>
      </c>
      <c r="T84" s="35">
        <v>253.2</v>
      </c>
      <c r="U84" s="35">
        <v>6776.6463999999996</v>
      </c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7">
        <v>-2222.7234947199995</v>
      </c>
      <c r="AI84" s="38">
        <f t="shared" si="43"/>
        <v>0</v>
      </c>
      <c r="AJ84" s="39">
        <f t="shared" si="44"/>
        <v>0</v>
      </c>
      <c r="AK84" s="39"/>
      <c r="AL84" s="39"/>
      <c r="AM84" s="31">
        <f t="shared" si="46"/>
        <v>-22.227234947199996</v>
      </c>
      <c r="AN84" s="31"/>
      <c r="AO84" s="31"/>
      <c r="AP84" s="31"/>
      <c r="AQ84" s="41"/>
      <c r="AR84" s="41"/>
      <c r="AS84" s="31"/>
      <c r="AT84" s="31"/>
    </row>
    <row r="85" spans="1:47" ht="20.25" hidden="1" customHeight="1">
      <c r="A85" s="31"/>
      <c r="B85" s="45" t="s">
        <v>46</v>
      </c>
      <c r="C85" s="47">
        <v>9</v>
      </c>
      <c r="D85" s="44">
        <v>36311.5</v>
      </c>
      <c r="E85" s="33">
        <v>100</v>
      </c>
      <c r="F85" s="37">
        <f t="shared" si="51"/>
        <v>5105.9778840000008</v>
      </c>
      <c r="G85" s="37">
        <f t="shared" si="52"/>
        <v>5105.9778840000008</v>
      </c>
      <c r="H85" s="37">
        <v>6350.0464000000002</v>
      </c>
      <c r="I85" s="37">
        <v>0</v>
      </c>
      <c r="J85" s="37">
        <f t="shared" si="53"/>
        <v>6350.0464000000002</v>
      </c>
      <c r="K85" s="37"/>
      <c r="L85" s="37">
        <f t="shared" si="54"/>
        <v>-1244.0685159999994</v>
      </c>
      <c r="M85" s="135"/>
      <c r="N85" s="35">
        <v>9</v>
      </c>
      <c r="O85" s="35">
        <v>36311.5</v>
      </c>
      <c r="P85" s="35">
        <v>100</v>
      </c>
      <c r="Q85" s="35">
        <v>5105.9778840000008</v>
      </c>
      <c r="R85" s="35">
        <v>5105.9778840000008</v>
      </c>
      <c r="S85" s="35">
        <v>6350.0464000000002</v>
      </c>
      <c r="T85" s="35">
        <v>0</v>
      </c>
      <c r="U85" s="35">
        <v>6350.0464000000002</v>
      </c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7">
        <v>-1244.0685159999994</v>
      </c>
      <c r="AI85" s="38">
        <f t="shared" si="43"/>
        <v>0</v>
      </c>
      <c r="AJ85" s="39">
        <f t="shared" si="44"/>
        <v>0</v>
      </c>
      <c r="AK85" s="39"/>
      <c r="AL85" s="39"/>
      <c r="AM85" s="31">
        <f t="shared" si="46"/>
        <v>-12.440685159999994</v>
      </c>
      <c r="AN85" s="31"/>
      <c r="AO85" s="31"/>
      <c r="AP85" s="31"/>
      <c r="AQ85" s="41"/>
      <c r="AR85" s="41"/>
      <c r="AS85" s="31"/>
      <c r="AT85" s="31"/>
    </row>
    <row r="86" spans="1:47" ht="20.25" hidden="1" customHeight="1">
      <c r="A86" s="31"/>
      <c r="B86" s="45" t="s">
        <v>47</v>
      </c>
      <c r="C86" s="47">
        <v>8</v>
      </c>
      <c r="D86" s="44">
        <v>46453.1</v>
      </c>
      <c r="E86" s="33">
        <v>100</v>
      </c>
      <c r="F86" s="37">
        <f t="shared" si="51"/>
        <v>5806.2658751999998</v>
      </c>
      <c r="G86" s="37">
        <f t="shared" si="52"/>
        <v>5806.2658751999998</v>
      </c>
      <c r="H86" s="37">
        <v>5849.3940000000002</v>
      </c>
      <c r="I86" s="37">
        <v>386</v>
      </c>
      <c r="J86" s="37">
        <f t="shared" si="53"/>
        <v>6235.3940000000002</v>
      </c>
      <c r="K86" s="37"/>
      <c r="L86" s="37">
        <f t="shared" si="54"/>
        <v>-429.12812480000048</v>
      </c>
      <c r="M86" s="135"/>
      <c r="N86" s="35">
        <v>8</v>
      </c>
      <c r="O86" s="35">
        <v>46453.1</v>
      </c>
      <c r="P86" s="35">
        <v>100</v>
      </c>
      <c r="Q86" s="35">
        <v>5806.2658751999998</v>
      </c>
      <c r="R86" s="35">
        <v>5806.2658751999998</v>
      </c>
      <c r="S86" s="35">
        <v>5849.3940000000002</v>
      </c>
      <c r="T86" s="35">
        <v>386</v>
      </c>
      <c r="U86" s="35">
        <v>6235.3940000000002</v>
      </c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7">
        <v>-429.12812480000048</v>
      </c>
      <c r="AI86" s="38">
        <f t="shared" si="43"/>
        <v>0</v>
      </c>
      <c r="AJ86" s="39">
        <f t="shared" si="44"/>
        <v>0</v>
      </c>
      <c r="AK86" s="39"/>
      <c r="AL86" s="39"/>
      <c r="AM86" s="31">
        <f t="shared" si="46"/>
        <v>-4.2912812480000051</v>
      </c>
      <c r="AN86" s="31"/>
      <c r="AO86" s="31"/>
      <c r="AP86" s="31"/>
      <c r="AQ86" s="41"/>
      <c r="AR86" s="41"/>
      <c r="AS86" s="31"/>
      <c r="AT86" s="31"/>
    </row>
    <row r="87" spans="1:47" ht="20.25" hidden="1" customHeight="1">
      <c r="A87" s="31"/>
      <c r="B87" s="45" t="s">
        <v>48</v>
      </c>
      <c r="C87" s="47">
        <v>6</v>
      </c>
      <c r="D87" s="44">
        <v>43188.2</v>
      </c>
      <c r="E87" s="33">
        <v>95</v>
      </c>
      <c r="F87" s="37">
        <f t="shared" si="51"/>
        <v>4048.6346208</v>
      </c>
      <c r="G87" s="37">
        <f t="shared" si="52"/>
        <v>4048.6346208</v>
      </c>
      <c r="H87" s="37">
        <v>4048.6</v>
      </c>
      <c r="I87" s="37">
        <v>0</v>
      </c>
      <c r="J87" s="37">
        <f t="shared" si="53"/>
        <v>4048.6</v>
      </c>
      <c r="K87" s="37"/>
      <c r="L87" s="37">
        <f t="shared" si="54"/>
        <v>3.4620800000084273E-2</v>
      </c>
      <c r="M87" s="135"/>
      <c r="N87" s="35">
        <v>6</v>
      </c>
      <c r="O87" s="35">
        <v>43188.2</v>
      </c>
      <c r="P87" s="35">
        <v>95</v>
      </c>
      <c r="Q87" s="35">
        <v>4048.6346208</v>
      </c>
      <c r="R87" s="35">
        <v>4048.6346208</v>
      </c>
      <c r="S87" s="35">
        <v>4048.6</v>
      </c>
      <c r="T87" s="35">
        <v>0</v>
      </c>
      <c r="U87" s="35">
        <v>4048.6</v>
      </c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7">
        <v>3.4620800000084273E-2</v>
      </c>
      <c r="AI87" s="38">
        <f t="shared" si="43"/>
        <v>0</v>
      </c>
      <c r="AJ87" s="39">
        <f t="shared" si="44"/>
        <v>0</v>
      </c>
      <c r="AK87" s="39"/>
      <c r="AL87" s="39"/>
      <c r="AM87" s="31">
        <f t="shared" si="46"/>
        <v>3.4620800000084273E-4</v>
      </c>
      <c r="AN87" s="31"/>
      <c r="AO87" s="31"/>
      <c r="AP87" s="31"/>
      <c r="AQ87" s="41"/>
      <c r="AR87" s="41"/>
      <c r="AS87" s="31"/>
      <c r="AT87" s="31"/>
    </row>
    <row r="88" spans="1:47" ht="21" hidden="1" customHeight="1">
      <c r="A88" s="31"/>
      <c r="B88" s="45" t="s">
        <v>49</v>
      </c>
      <c r="C88" s="33">
        <v>25.2</v>
      </c>
      <c r="D88" s="44">
        <v>37192.5</v>
      </c>
      <c r="E88" s="33">
        <v>100</v>
      </c>
      <c r="F88" s="37">
        <f t="shared" si="51"/>
        <v>14643.609624000001</v>
      </c>
      <c r="G88" s="37">
        <f t="shared" si="52"/>
        <v>14385.309624000001</v>
      </c>
      <c r="H88" s="37">
        <v>18144.170600000001</v>
      </c>
      <c r="I88" s="37">
        <v>0</v>
      </c>
      <c r="J88" s="37">
        <f t="shared" si="53"/>
        <v>18144.170600000001</v>
      </c>
      <c r="K88" s="37">
        <v>258.3</v>
      </c>
      <c r="L88" s="37">
        <f t="shared" si="54"/>
        <v>-3758.8609759999999</v>
      </c>
      <c r="M88" s="135"/>
      <c r="N88" s="35">
        <v>25.2</v>
      </c>
      <c r="O88" s="35">
        <v>37192.5</v>
      </c>
      <c r="P88" s="35">
        <v>100</v>
      </c>
      <c r="Q88" s="35">
        <v>14643.609624000001</v>
      </c>
      <c r="R88" s="35">
        <v>14385.309624000001</v>
      </c>
      <c r="S88" s="35">
        <v>18144.170600000001</v>
      </c>
      <c r="T88" s="35">
        <v>0</v>
      </c>
      <c r="U88" s="35">
        <v>18144.170600000001</v>
      </c>
      <c r="V88" s="35">
        <v>258.3</v>
      </c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7">
        <v>-3758.8609759999999</v>
      </c>
      <c r="AI88" s="38">
        <f t="shared" si="43"/>
        <v>0</v>
      </c>
      <c r="AJ88" s="39">
        <f t="shared" si="44"/>
        <v>0</v>
      </c>
      <c r="AK88" s="39"/>
      <c r="AL88" s="39"/>
      <c r="AM88" s="31">
        <f t="shared" si="46"/>
        <v>-37.588609759999997</v>
      </c>
      <c r="AN88" s="31"/>
      <c r="AO88" s="31"/>
      <c r="AP88" s="31"/>
      <c r="AQ88" s="41"/>
      <c r="AR88" s="41"/>
      <c r="AS88" s="31"/>
      <c r="AT88" s="31"/>
    </row>
    <row r="89" spans="1:47" ht="21" hidden="1" customHeight="1">
      <c r="A89" s="31"/>
      <c r="B89" s="45" t="s">
        <v>50</v>
      </c>
      <c r="C89" s="47">
        <v>75.7</v>
      </c>
      <c r="D89" s="44">
        <v>40721.599999999999</v>
      </c>
      <c r="E89" s="33">
        <v>100</v>
      </c>
      <c r="F89" s="37">
        <f t="shared" si="51"/>
        <v>48162.934874880004</v>
      </c>
      <c r="G89" s="37">
        <f t="shared" si="52"/>
        <v>48162.934874880004</v>
      </c>
      <c r="H89" s="37">
        <v>46025.100599999998</v>
      </c>
      <c r="I89" s="37">
        <v>3139.4</v>
      </c>
      <c r="J89" s="37">
        <f t="shared" si="53"/>
        <v>49164.500599999999</v>
      </c>
      <c r="K89" s="37"/>
      <c r="L89" s="37">
        <f t="shared" si="54"/>
        <v>-1001.5657251199955</v>
      </c>
      <c r="M89" s="135"/>
      <c r="N89" s="35">
        <v>75.7</v>
      </c>
      <c r="O89" s="35">
        <v>40721.599999999999</v>
      </c>
      <c r="P89" s="35">
        <v>100</v>
      </c>
      <c r="Q89" s="35">
        <v>48162.934874880004</v>
      </c>
      <c r="R89" s="35">
        <v>48162.934874880004</v>
      </c>
      <c r="S89" s="35">
        <v>46025.100599999998</v>
      </c>
      <c r="T89" s="35">
        <v>3139.4</v>
      </c>
      <c r="U89" s="35">
        <v>49164.500599999999</v>
      </c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7">
        <v>-1001.5657251199955</v>
      </c>
      <c r="AI89" s="38">
        <f t="shared" si="43"/>
        <v>0</v>
      </c>
      <c r="AJ89" s="39">
        <f t="shared" si="44"/>
        <v>0</v>
      </c>
      <c r="AK89" s="39"/>
      <c r="AL89" s="39"/>
      <c r="AM89" s="31">
        <f t="shared" si="46"/>
        <v>-10.015657251199954</v>
      </c>
      <c r="AN89" s="31"/>
      <c r="AO89" s="31"/>
      <c r="AP89" s="31"/>
      <c r="AQ89" s="41"/>
      <c r="AR89" s="41"/>
      <c r="AS89" s="31"/>
      <c r="AT89" s="31"/>
    </row>
    <row r="90" spans="1:47" ht="21" hidden="1" customHeight="1">
      <c r="A90" s="31"/>
      <c r="B90" s="45" t="s">
        <v>51</v>
      </c>
      <c r="C90" s="47">
        <v>2.4</v>
      </c>
      <c r="D90" s="44">
        <v>37349.699999999997</v>
      </c>
      <c r="E90" s="33">
        <v>100</v>
      </c>
      <c r="F90" s="37">
        <f t="shared" si="51"/>
        <v>1400.5241107199997</v>
      </c>
      <c r="G90" s="37">
        <f t="shared" si="52"/>
        <v>1400.5241107199997</v>
      </c>
      <c r="H90" s="37">
        <v>5320.0103999999992</v>
      </c>
      <c r="I90" s="37">
        <v>63.9</v>
      </c>
      <c r="J90" s="37">
        <f t="shared" si="53"/>
        <v>5383.9103999999988</v>
      </c>
      <c r="K90" s="37"/>
      <c r="L90" s="37">
        <f t="shared" si="54"/>
        <v>-3983.3862892799989</v>
      </c>
      <c r="M90" s="135"/>
      <c r="N90" s="35">
        <v>2.4</v>
      </c>
      <c r="O90" s="35">
        <v>37349.699999999997</v>
      </c>
      <c r="P90" s="35">
        <v>100</v>
      </c>
      <c r="Q90" s="35">
        <v>1400.5241107199997</v>
      </c>
      <c r="R90" s="35">
        <v>1400.5241107199997</v>
      </c>
      <c r="S90" s="35">
        <v>5320.0103999999992</v>
      </c>
      <c r="T90" s="35">
        <v>63.9</v>
      </c>
      <c r="U90" s="35">
        <v>5383.9103999999988</v>
      </c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7">
        <v>-3983.3862892799989</v>
      </c>
      <c r="AI90" s="38">
        <f t="shared" si="43"/>
        <v>0</v>
      </c>
      <c r="AJ90" s="39">
        <f t="shared" si="44"/>
        <v>0</v>
      </c>
      <c r="AK90" s="39"/>
      <c r="AL90" s="39"/>
      <c r="AM90" s="31"/>
      <c r="AN90" s="31"/>
      <c r="AO90" s="31"/>
      <c r="AP90" s="31"/>
      <c r="AQ90" s="41"/>
      <c r="AR90" s="41"/>
      <c r="AS90" s="31"/>
      <c r="AT90" s="31"/>
    </row>
    <row r="91" spans="1:47" ht="21" hidden="1" customHeight="1">
      <c r="A91" s="31"/>
      <c r="B91" s="45" t="s">
        <v>52</v>
      </c>
      <c r="C91" s="47">
        <v>33.9</v>
      </c>
      <c r="D91" s="44">
        <v>38406.9</v>
      </c>
      <c r="E91" s="33">
        <v>100</v>
      </c>
      <c r="F91" s="37">
        <f t="shared" si="51"/>
        <v>20342.352849839997</v>
      </c>
      <c r="G91" s="37">
        <f t="shared" si="52"/>
        <v>20342.352849839997</v>
      </c>
      <c r="H91" s="37">
        <v>44328.68499999999</v>
      </c>
      <c r="I91" s="37">
        <v>987.7</v>
      </c>
      <c r="J91" s="37">
        <f t="shared" si="53"/>
        <v>45316.384999999987</v>
      </c>
      <c r="K91" s="37"/>
      <c r="L91" s="37">
        <f t="shared" si="54"/>
        <v>-24974.03215015999</v>
      </c>
      <c r="M91" s="135"/>
      <c r="N91" s="35">
        <v>33.9</v>
      </c>
      <c r="O91" s="35">
        <v>38406.9</v>
      </c>
      <c r="P91" s="35">
        <v>100</v>
      </c>
      <c r="Q91" s="35">
        <v>20342.352849839997</v>
      </c>
      <c r="R91" s="35">
        <v>20342.352849839997</v>
      </c>
      <c r="S91" s="35">
        <v>44328.68499999999</v>
      </c>
      <c r="T91" s="35">
        <v>987.7</v>
      </c>
      <c r="U91" s="35">
        <v>45316.384999999987</v>
      </c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7">
        <v>-24974.03215015999</v>
      </c>
      <c r="AI91" s="38">
        <f t="shared" si="43"/>
        <v>0</v>
      </c>
      <c r="AJ91" s="39">
        <f t="shared" si="44"/>
        <v>0</v>
      </c>
      <c r="AK91" s="39"/>
      <c r="AL91" s="39"/>
      <c r="AM91" s="31"/>
      <c r="AN91" s="31"/>
      <c r="AO91" s="31"/>
      <c r="AP91" s="31"/>
      <c r="AQ91" s="41"/>
      <c r="AR91" s="41"/>
      <c r="AS91" s="31"/>
      <c r="AT91" s="31"/>
    </row>
    <row r="92" spans="1:47" ht="21" hidden="1" customHeight="1">
      <c r="A92" s="31"/>
      <c r="B92" s="45" t="s">
        <v>53</v>
      </c>
      <c r="C92" s="47">
        <v>13</v>
      </c>
      <c r="D92" s="44">
        <v>44307.5</v>
      </c>
      <c r="E92" s="33">
        <v>100</v>
      </c>
      <c r="F92" s="37">
        <f t="shared" si="51"/>
        <v>8999.3849399999999</v>
      </c>
      <c r="G92" s="37">
        <f t="shared" si="52"/>
        <v>8999.3849399999999</v>
      </c>
      <c r="H92" s="37">
        <v>16744.248200000002</v>
      </c>
      <c r="I92" s="37">
        <v>299.60000000000002</v>
      </c>
      <c r="J92" s="37">
        <f t="shared" si="53"/>
        <v>17043.8482</v>
      </c>
      <c r="K92" s="37"/>
      <c r="L92" s="37">
        <f t="shared" si="54"/>
        <v>-8044.4632600000004</v>
      </c>
      <c r="M92" s="135"/>
      <c r="N92" s="35">
        <v>13</v>
      </c>
      <c r="O92" s="35">
        <v>44307.5</v>
      </c>
      <c r="P92" s="35">
        <v>100</v>
      </c>
      <c r="Q92" s="35">
        <v>8999.3849399999999</v>
      </c>
      <c r="R92" s="35">
        <v>8999.3849399999999</v>
      </c>
      <c r="S92" s="35">
        <v>16744.248200000002</v>
      </c>
      <c r="T92" s="35">
        <v>299.60000000000002</v>
      </c>
      <c r="U92" s="35">
        <v>17043.8482</v>
      </c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7">
        <v>-8044.4632600000004</v>
      </c>
      <c r="AI92" s="38">
        <f t="shared" si="43"/>
        <v>0</v>
      </c>
      <c r="AJ92" s="39">
        <f t="shared" si="44"/>
        <v>0</v>
      </c>
      <c r="AK92" s="39"/>
      <c r="AL92" s="39"/>
      <c r="AM92" s="31"/>
      <c r="AN92" s="31"/>
      <c r="AO92" s="31"/>
      <c r="AP92" s="31"/>
      <c r="AQ92" s="41"/>
      <c r="AR92" s="41"/>
      <c r="AS92" s="31"/>
      <c r="AT92" s="31"/>
    </row>
    <row r="93" spans="1:47" ht="21" hidden="1" customHeight="1">
      <c r="A93" s="31"/>
      <c r="B93" s="45" t="s">
        <v>54</v>
      </c>
      <c r="C93" s="47">
        <v>7.8</v>
      </c>
      <c r="D93" s="44">
        <v>32126</v>
      </c>
      <c r="E93" s="33">
        <v>95</v>
      </c>
      <c r="F93" s="37">
        <f t="shared" si="51"/>
        <v>3915.1056671999995</v>
      </c>
      <c r="G93" s="37">
        <f t="shared" si="52"/>
        <v>3915.1056671999995</v>
      </c>
      <c r="H93" s="37">
        <v>3915.1</v>
      </c>
      <c r="I93" s="37"/>
      <c r="J93" s="37">
        <f t="shared" si="53"/>
        <v>3915.1</v>
      </c>
      <c r="K93" s="37"/>
      <c r="L93" s="37">
        <f t="shared" si="54"/>
        <v>5.6671999996069644E-3</v>
      </c>
      <c r="M93" s="135"/>
      <c r="N93" s="35">
        <v>7.8</v>
      </c>
      <c r="O93" s="35">
        <v>32126</v>
      </c>
      <c r="P93" s="35">
        <v>95</v>
      </c>
      <c r="Q93" s="35">
        <v>3915.1056671999995</v>
      </c>
      <c r="R93" s="35">
        <v>3915.1056671999995</v>
      </c>
      <c r="S93" s="35">
        <v>3915.1</v>
      </c>
      <c r="T93" s="35"/>
      <c r="U93" s="35">
        <v>3915.1</v>
      </c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7">
        <v>5.6671999996069644E-3</v>
      </c>
      <c r="AI93" s="38">
        <f t="shared" si="43"/>
        <v>0</v>
      </c>
      <c r="AJ93" s="39">
        <f t="shared" si="44"/>
        <v>0</v>
      </c>
      <c r="AK93" s="39"/>
      <c r="AL93" s="39"/>
      <c r="AM93" s="31"/>
      <c r="AN93" s="31"/>
      <c r="AO93" s="31"/>
      <c r="AP93" s="31"/>
      <c r="AQ93" s="41"/>
      <c r="AR93" s="41"/>
      <c r="AS93" s="31"/>
      <c r="AT93" s="31"/>
    </row>
    <row r="94" spans="1:47" ht="21" hidden="1" customHeight="1">
      <c r="A94" s="31"/>
      <c r="B94" s="45" t="s">
        <v>55</v>
      </c>
      <c r="C94" s="33">
        <v>30</v>
      </c>
      <c r="D94" s="44">
        <v>29664.2</v>
      </c>
      <c r="E94" s="33">
        <v>95</v>
      </c>
      <c r="F94" s="37">
        <f t="shared" si="51"/>
        <v>13904.203824</v>
      </c>
      <c r="G94" s="37">
        <f t="shared" si="52"/>
        <v>13654.003823999999</v>
      </c>
      <c r="H94" s="37">
        <v>14131.5</v>
      </c>
      <c r="I94" s="37"/>
      <c r="J94" s="37">
        <f t="shared" si="53"/>
        <v>14131.5</v>
      </c>
      <c r="K94" s="37">
        <v>250.2</v>
      </c>
      <c r="L94" s="37">
        <f t="shared" si="54"/>
        <v>-477.49617600000056</v>
      </c>
      <c r="M94" s="135"/>
      <c r="N94" s="35">
        <v>30</v>
      </c>
      <c r="O94" s="35">
        <v>29664.2</v>
      </c>
      <c r="P94" s="35">
        <v>95</v>
      </c>
      <c r="Q94" s="35">
        <v>13904.203824</v>
      </c>
      <c r="R94" s="35">
        <v>13654.003823999999</v>
      </c>
      <c r="S94" s="35">
        <v>14131.5</v>
      </c>
      <c r="T94" s="35"/>
      <c r="U94" s="35">
        <v>14131.5</v>
      </c>
      <c r="V94" s="35">
        <v>250.2</v>
      </c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7">
        <v>-477.49617600000056</v>
      </c>
      <c r="AI94" s="38">
        <f t="shared" si="43"/>
        <v>0</v>
      </c>
      <c r="AJ94" s="39">
        <f t="shared" si="44"/>
        <v>0</v>
      </c>
      <c r="AK94" s="39"/>
      <c r="AL94" s="39"/>
      <c r="AM94" s="31"/>
      <c r="AN94" s="31"/>
      <c r="AO94" s="31"/>
      <c r="AP94" s="31"/>
      <c r="AQ94" s="41"/>
      <c r="AR94" s="41"/>
      <c r="AS94" s="31"/>
      <c r="AT94" s="31"/>
    </row>
    <row r="95" spans="1:47" ht="21" hidden="1" customHeight="1">
      <c r="A95" s="31"/>
      <c r="B95" s="45"/>
      <c r="C95" s="33"/>
      <c r="D95" s="44"/>
      <c r="E95" s="33"/>
      <c r="F95" s="37"/>
      <c r="G95" s="37"/>
      <c r="H95" s="37"/>
      <c r="I95" s="37"/>
      <c r="J95" s="37"/>
      <c r="K95" s="37"/>
      <c r="L95" s="37"/>
      <c r="M95" s="1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7"/>
      <c r="AI95" s="38"/>
      <c r="AJ95" s="39"/>
      <c r="AK95" s="39"/>
      <c r="AL95" s="39"/>
      <c r="AM95" s="40">
        <f>AH96-AM96-AN96</f>
        <v>104180256.0794</v>
      </c>
      <c r="AN95" s="31"/>
      <c r="AO95" s="40">
        <f>AH96-AO96-AP96</f>
        <v>104203576.33420001</v>
      </c>
      <c r="AP95" s="31"/>
      <c r="AQ95" s="48">
        <f>AH96-AQ96-AR96</f>
        <v>104177312.743</v>
      </c>
      <c r="AR95" s="41"/>
      <c r="AS95" s="40">
        <f>AH96-AS96-AT96</f>
        <v>104117567.1566</v>
      </c>
      <c r="AT95" s="31"/>
    </row>
    <row r="96" spans="1:47" s="53" customFormat="1" ht="48" customHeight="1">
      <c r="A96" s="31"/>
      <c r="B96" s="49" t="s">
        <v>56</v>
      </c>
      <c r="C96" s="33">
        <f>SUM(C97:C121)</f>
        <v>1550.1999999999998</v>
      </c>
      <c r="D96" s="34">
        <v>33466.6</v>
      </c>
      <c r="E96" s="33">
        <f>D96/35656.8*100</f>
        <v>93.857553117497915</v>
      </c>
      <c r="F96" s="50">
        <f t="shared" ref="F96:L96" si="55">SUM(F97:F121)</f>
        <v>810539.99999999988</v>
      </c>
      <c r="G96" s="34">
        <f t="shared" si="55"/>
        <v>787800.74419999984</v>
      </c>
      <c r="H96" s="34">
        <f t="shared" si="55"/>
        <v>675606.20079999999</v>
      </c>
      <c r="I96" s="34">
        <f t="shared" si="55"/>
        <v>7972.6999999999989</v>
      </c>
      <c r="J96" s="34">
        <f t="shared" si="55"/>
        <v>683578.90079999994</v>
      </c>
      <c r="K96" s="34">
        <f t="shared" si="55"/>
        <v>22739.255800000003</v>
      </c>
      <c r="L96" s="34">
        <f t="shared" si="55"/>
        <v>104221.84339999995</v>
      </c>
      <c r="M96" s="135"/>
      <c r="N96" s="35">
        <v>1553.6</v>
      </c>
      <c r="O96" s="36">
        <v>33466.6</v>
      </c>
      <c r="P96" s="35">
        <v>93.857553117497915</v>
      </c>
      <c r="Q96" s="35">
        <v>812349.99999999988</v>
      </c>
      <c r="R96" s="35">
        <v>789610.74419999984</v>
      </c>
      <c r="S96" s="35">
        <v>677416.20079999999</v>
      </c>
      <c r="T96" s="35">
        <v>7972.6999999999989</v>
      </c>
      <c r="U96" s="35">
        <v>685388.90079999994</v>
      </c>
      <c r="V96" s="35">
        <v>22739.255800000003</v>
      </c>
      <c r="W96" s="33">
        <f>SUM(W97:W122)</f>
        <v>1553.6</v>
      </c>
      <c r="X96" s="101">
        <f>Z96/W96/12/1.302*1000</f>
        <v>33466.611482084387</v>
      </c>
      <c r="Y96" s="100">
        <v>95</v>
      </c>
      <c r="Z96" s="34">
        <f>SUM(Z97:Z122)</f>
        <v>812349.99999999988</v>
      </c>
      <c r="AA96" s="34">
        <f>SUM(AA97:AA122)</f>
        <v>789610.74419999984</v>
      </c>
      <c r="AB96" s="34">
        <f>SUM(AB97:AB122)</f>
        <v>677416.20079999999</v>
      </c>
      <c r="AC96" s="34">
        <f>SUM(AC97:AC122)</f>
        <v>7972.6999999999989</v>
      </c>
      <c r="AD96" s="34">
        <f>SUM(AD97:AD122)</f>
        <v>685388.90079999994</v>
      </c>
      <c r="AE96" s="34">
        <f t="shared" ref="AE96:AF96" si="56">SUM(AE97:AE122)</f>
        <v>22739.255800000003</v>
      </c>
      <c r="AF96" s="34">
        <f t="shared" si="56"/>
        <v>104221.84339999995</v>
      </c>
      <c r="AG96" s="51">
        <f>SUM(AG97:AG121)</f>
        <v>48680</v>
      </c>
      <c r="AH96" s="51">
        <f>SUM(AH97:AH121)</f>
        <v>104221789</v>
      </c>
      <c r="AI96" s="51">
        <f>SUM(AI97:AI121)</f>
        <v>0</v>
      </c>
      <c r="AJ96" s="51">
        <f>SUM(AJ97:AJ121)</f>
        <v>-104117567.15660001</v>
      </c>
      <c r="AK96" s="51">
        <f>SUM(AK97:AK121)</f>
        <v>104173109.00000001</v>
      </c>
      <c r="AL96" s="51" t="s">
        <v>86</v>
      </c>
      <c r="AM96" s="51">
        <f t="shared" ref="AM96:AU96" si="57">SUM(AM97:AM121)</f>
        <v>16613.168239999999</v>
      </c>
      <c r="AN96" s="51">
        <f t="shared" si="57"/>
        <v>24919.752360000006</v>
      </c>
      <c r="AO96" s="51">
        <f t="shared" si="57"/>
        <v>8195.6996099999997</v>
      </c>
      <c r="AP96" s="51">
        <f t="shared" si="57"/>
        <v>10016.966189999999</v>
      </c>
      <c r="AQ96" s="52">
        <f t="shared" si="57"/>
        <v>22238.128499999992</v>
      </c>
      <c r="AR96" s="52">
        <f t="shared" si="57"/>
        <v>22238.128499999992</v>
      </c>
      <c r="AS96" s="51">
        <f t="shared" si="57"/>
        <v>47046.996349999979</v>
      </c>
      <c r="AT96" s="51">
        <f t="shared" si="57"/>
        <v>57174.847050000004</v>
      </c>
      <c r="AU96" s="51">
        <f t="shared" si="57"/>
        <v>104221.84339999995</v>
      </c>
    </row>
    <row r="97" spans="1:47" ht="24" customHeight="1">
      <c r="A97" s="19"/>
      <c r="B97" s="102" t="s">
        <v>96</v>
      </c>
      <c r="C97" s="55">
        <v>72.8</v>
      </c>
      <c r="D97" s="56">
        <v>33869.9</v>
      </c>
      <c r="E97" s="57">
        <v>98</v>
      </c>
      <c r="F97" s="58">
        <f>ROUND(C97*D97*12*1.302/1000,1)</f>
        <v>38524.5</v>
      </c>
      <c r="G97" s="58">
        <f t="shared" ref="G97:G121" si="58">F97-K97</f>
        <v>37476.6</v>
      </c>
      <c r="H97" s="58">
        <v>28757.8</v>
      </c>
      <c r="I97" s="58">
        <v>232.8</v>
      </c>
      <c r="J97" s="58">
        <f t="shared" ref="J97:J121" si="59">H97+I97</f>
        <v>28990.6</v>
      </c>
      <c r="K97" s="58">
        <v>1047.9000000000001</v>
      </c>
      <c r="L97" s="58">
        <f t="shared" ref="L97:L121" si="60">G97-J97</f>
        <v>8486</v>
      </c>
      <c r="M97" s="59"/>
      <c r="N97" s="60">
        <v>72.8</v>
      </c>
      <c r="O97" s="60">
        <v>33869.9</v>
      </c>
      <c r="P97" s="60">
        <v>98</v>
      </c>
      <c r="Q97" s="60">
        <v>38524.5</v>
      </c>
      <c r="R97" s="60">
        <v>37476.6</v>
      </c>
      <c r="S97" s="60">
        <v>28757.8</v>
      </c>
      <c r="T97" s="60">
        <v>232.8</v>
      </c>
      <c r="U97" s="60">
        <v>28990.6</v>
      </c>
      <c r="V97" s="60">
        <v>1047.9000000000001</v>
      </c>
      <c r="W97" s="55">
        <v>72.8</v>
      </c>
      <c r="X97" s="56">
        <v>33869.9</v>
      </c>
      <c r="Y97" s="57">
        <v>98</v>
      </c>
      <c r="Z97" s="58">
        <f>ROUND(W97*X97*12*1.302/1000,1)</f>
        <v>38524.5</v>
      </c>
      <c r="AA97" s="58">
        <f>Z97-AE97</f>
        <v>37476.6</v>
      </c>
      <c r="AB97" s="58">
        <v>28757.8</v>
      </c>
      <c r="AC97" s="58">
        <v>232.8</v>
      </c>
      <c r="AD97" s="58">
        <f t="shared" ref="AD97:AD121" si="61">AB97+AC97</f>
        <v>28990.6</v>
      </c>
      <c r="AE97" s="58">
        <v>1047.9000000000001</v>
      </c>
      <c r="AF97" s="58">
        <f>AA97-AD97</f>
        <v>8486</v>
      </c>
      <c r="AG97" s="61"/>
      <c r="AH97" s="62">
        <v>8486099.9999999981</v>
      </c>
      <c r="AI97" s="61">
        <f t="shared" ref="AI97:AI122" si="62">C97-N97</f>
        <v>0</v>
      </c>
      <c r="AJ97" s="61">
        <f t="shared" ref="AJ97:AJ122" si="63">L97-AH97</f>
        <v>-8477613.9999999981</v>
      </c>
      <c r="AK97" s="61">
        <f>AH97-AG97</f>
        <v>8486099.9999999981</v>
      </c>
      <c r="AL97" s="63">
        <v>0.83</v>
      </c>
      <c r="AM97" s="64">
        <f>AF97*40/100</f>
        <v>3394.4</v>
      </c>
      <c r="AN97" s="64">
        <f>AF97*60/100</f>
        <v>5091.6000000000004</v>
      </c>
      <c r="AO97" s="64"/>
      <c r="AP97" s="64"/>
      <c r="AQ97" s="65"/>
      <c r="AR97" s="65"/>
      <c r="AS97" s="64">
        <f>AM97+AO97+AQ97</f>
        <v>3394.4</v>
      </c>
      <c r="AT97" s="64">
        <f>AN97+AP97+AR97</f>
        <v>5091.6000000000004</v>
      </c>
      <c r="AU97" s="66">
        <f>AS97+AT97</f>
        <v>8486</v>
      </c>
    </row>
    <row r="98" spans="1:47" ht="18.75" customHeight="1">
      <c r="A98" s="19"/>
      <c r="B98" s="102" t="s">
        <v>97</v>
      </c>
      <c r="C98" s="55">
        <v>28</v>
      </c>
      <c r="D98" s="56">
        <v>34528.6</v>
      </c>
      <c r="E98" s="57">
        <v>98</v>
      </c>
      <c r="F98" s="58">
        <f t="shared" ref="F98:F121" si="64">ROUND(C98*D98*12*1.302/1000,1)</f>
        <v>15105.3</v>
      </c>
      <c r="G98" s="58">
        <f t="shared" si="58"/>
        <v>15073.5</v>
      </c>
      <c r="H98" s="58">
        <v>12046</v>
      </c>
      <c r="I98" s="58">
        <v>875.5</v>
      </c>
      <c r="J98" s="58">
        <f t="shared" si="59"/>
        <v>12921.5</v>
      </c>
      <c r="K98" s="58">
        <v>31.8</v>
      </c>
      <c r="L98" s="58">
        <f t="shared" si="60"/>
        <v>2152</v>
      </c>
      <c r="M98" s="59"/>
      <c r="N98" s="60">
        <v>28</v>
      </c>
      <c r="O98" s="60">
        <v>34528.6</v>
      </c>
      <c r="P98" s="60">
        <v>98</v>
      </c>
      <c r="Q98" s="60">
        <v>15105.3</v>
      </c>
      <c r="R98" s="60">
        <v>15073.5</v>
      </c>
      <c r="S98" s="60">
        <v>12046</v>
      </c>
      <c r="T98" s="60">
        <v>875.5</v>
      </c>
      <c r="U98" s="60">
        <v>12921.5</v>
      </c>
      <c r="V98" s="60">
        <v>31.8</v>
      </c>
      <c r="W98" s="55">
        <v>28</v>
      </c>
      <c r="X98" s="56">
        <v>34528.6</v>
      </c>
      <c r="Y98" s="57">
        <v>98</v>
      </c>
      <c r="Z98" s="58">
        <f t="shared" ref="Z98:Z121" si="65">ROUND(W98*X98*12*1.302/1000,1)</f>
        <v>15105.3</v>
      </c>
      <c r="AA98" s="58">
        <f t="shared" ref="AA98:AA121" si="66">Z98-AE98</f>
        <v>15073.5</v>
      </c>
      <c r="AB98" s="58">
        <v>12046</v>
      </c>
      <c r="AC98" s="58">
        <v>875.5</v>
      </c>
      <c r="AD98" s="58">
        <f t="shared" si="61"/>
        <v>12921.5</v>
      </c>
      <c r="AE98" s="58">
        <v>31.8</v>
      </c>
      <c r="AF98" s="58">
        <f t="shared" ref="AF98:AF121" si="67">AA98-AD98</f>
        <v>2152</v>
      </c>
      <c r="AG98" s="61"/>
      <c r="AH98" s="62">
        <v>2152000</v>
      </c>
      <c r="AI98" s="61">
        <f t="shared" si="62"/>
        <v>0</v>
      </c>
      <c r="AJ98" s="61">
        <f t="shared" si="63"/>
        <v>-2149848</v>
      </c>
      <c r="AK98" s="61">
        <f t="shared" ref="AK98:AK121" si="68">AH98-AG98</f>
        <v>2152000</v>
      </c>
      <c r="AL98" s="63">
        <v>0.74299999999999999</v>
      </c>
      <c r="AM98" s="64">
        <f t="shared" ref="AM98:AM115" si="69">AF98*40/100</f>
        <v>860.8</v>
      </c>
      <c r="AN98" s="64">
        <f t="shared" ref="AN98:AN115" si="70">AF98*60/100</f>
        <v>1291.2</v>
      </c>
      <c r="AO98" s="64"/>
      <c r="AP98" s="64"/>
      <c r="AQ98" s="65"/>
      <c r="AR98" s="65"/>
      <c r="AS98" s="64">
        <f t="shared" ref="AS98:AS121" si="71">AM98+AO98+AQ98</f>
        <v>860.8</v>
      </c>
      <c r="AT98" s="64">
        <f t="shared" ref="AT98:AT121" si="72">AN98+AP98+AR98</f>
        <v>1291.2</v>
      </c>
      <c r="AU98" s="66">
        <f t="shared" ref="AU98:AU121" si="73">AS98+AT98</f>
        <v>2152</v>
      </c>
    </row>
    <row r="99" spans="1:47" ht="18.75" customHeight="1">
      <c r="A99" s="19"/>
      <c r="B99" s="102" t="s">
        <v>98</v>
      </c>
      <c r="C99" s="55">
        <v>12</v>
      </c>
      <c r="D99" s="56">
        <v>34785.199999999997</v>
      </c>
      <c r="E99" s="57">
        <v>98</v>
      </c>
      <c r="F99" s="58">
        <f t="shared" si="64"/>
        <v>6521.8</v>
      </c>
      <c r="G99" s="58">
        <f t="shared" si="58"/>
        <v>6493</v>
      </c>
      <c r="H99" s="58">
        <v>5040.6000000000004</v>
      </c>
      <c r="I99" s="58">
        <v>508.2</v>
      </c>
      <c r="J99" s="58">
        <f t="shared" si="59"/>
        <v>5548.8</v>
      </c>
      <c r="K99" s="58">
        <v>28.8</v>
      </c>
      <c r="L99" s="58">
        <f t="shared" si="60"/>
        <v>944.19999999999982</v>
      </c>
      <c r="M99" s="59"/>
      <c r="N99" s="60">
        <v>12</v>
      </c>
      <c r="O99" s="60">
        <v>34785.199999999997</v>
      </c>
      <c r="P99" s="60">
        <v>98</v>
      </c>
      <c r="Q99" s="60">
        <v>6521.8</v>
      </c>
      <c r="R99" s="60">
        <v>6493</v>
      </c>
      <c r="S99" s="60">
        <v>5040.6000000000004</v>
      </c>
      <c r="T99" s="60">
        <v>508.2</v>
      </c>
      <c r="U99" s="60">
        <v>5548.8</v>
      </c>
      <c r="V99" s="60">
        <v>28.8</v>
      </c>
      <c r="W99" s="55">
        <v>12</v>
      </c>
      <c r="X99" s="56">
        <v>34785.199999999997</v>
      </c>
      <c r="Y99" s="57">
        <v>98</v>
      </c>
      <c r="Z99" s="58">
        <f t="shared" si="65"/>
        <v>6521.8</v>
      </c>
      <c r="AA99" s="58">
        <f t="shared" si="66"/>
        <v>6493</v>
      </c>
      <c r="AB99" s="58">
        <v>5040.6000000000004</v>
      </c>
      <c r="AC99" s="58">
        <v>508.2</v>
      </c>
      <c r="AD99" s="58">
        <f t="shared" si="61"/>
        <v>5548.8</v>
      </c>
      <c r="AE99" s="58">
        <v>28.8</v>
      </c>
      <c r="AF99" s="58">
        <f t="shared" si="67"/>
        <v>944.19999999999982</v>
      </c>
      <c r="AG99" s="61">
        <v>1927.6</v>
      </c>
      <c r="AH99" s="62">
        <v>944212.80000000121</v>
      </c>
      <c r="AI99" s="61">
        <f t="shared" si="62"/>
        <v>0</v>
      </c>
      <c r="AJ99" s="61">
        <f t="shared" si="63"/>
        <v>-943268.60000000126</v>
      </c>
      <c r="AK99" s="61">
        <f t="shared" si="68"/>
        <v>942285.20000000123</v>
      </c>
      <c r="AL99" s="63">
        <v>0.81299999999999994</v>
      </c>
      <c r="AM99" s="64">
        <f t="shared" si="69"/>
        <v>377.67999999999995</v>
      </c>
      <c r="AN99" s="64">
        <f t="shared" si="70"/>
        <v>566.51999999999987</v>
      </c>
      <c r="AO99" s="64"/>
      <c r="AP99" s="64"/>
      <c r="AQ99" s="65"/>
      <c r="AR99" s="65"/>
      <c r="AS99" s="64">
        <f t="shared" si="71"/>
        <v>377.67999999999995</v>
      </c>
      <c r="AT99" s="64">
        <f t="shared" si="72"/>
        <v>566.51999999999987</v>
      </c>
      <c r="AU99" s="66">
        <f t="shared" si="73"/>
        <v>944.19999999999982</v>
      </c>
    </row>
    <row r="100" spans="1:47" ht="18.75" customHeight="1">
      <c r="A100" s="19"/>
      <c r="B100" s="102" t="s">
        <v>99</v>
      </c>
      <c r="C100" s="55">
        <v>16.399999999999999</v>
      </c>
      <c r="D100" s="56">
        <v>37761</v>
      </c>
      <c r="E100" s="57">
        <v>98</v>
      </c>
      <c r="F100" s="58">
        <f t="shared" si="64"/>
        <v>9675.6</v>
      </c>
      <c r="G100" s="58">
        <f t="shared" si="58"/>
        <v>9608.2000000000007</v>
      </c>
      <c r="H100" s="58">
        <v>7614.1</v>
      </c>
      <c r="I100" s="58">
        <v>991</v>
      </c>
      <c r="J100" s="58">
        <f t="shared" si="59"/>
        <v>8605.1</v>
      </c>
      <c r="K100" s="58">
        <v>67.400000000000006</v>
      </c>
      <c r="L100" s="58">
        <f t="shared" si="60"/>
        <v>1003.1000000000004</v>
      </c>
      <c r="M100" s="59"/>
      <c r="N100" s="60">
        <v>16.399999999999999</v>
      </c>
      <c r="O100" s="60">
        <v>37761</v>
      </c>
      <c r="P100" s="60">
        <v>98</v>
      </c>
      <c r="Q100" s="60">
        <v>9675.6</v>
      </c>
      <c r="R100" s="60">
        <v>9608.2000000000007</v>
      </c>
      <c r="S100" s="60">
        <v>7614.1</v>
      </c>
      <c r="T100" s="60">
        <v>991</v>
      </c>
      <c r="U100" s="60">
        <v>8605.1</v>
      </c>
      <c r="V100" s="60">
        <v>67.400000000000006</v>
      </c>
      <c r="W100" s="55">
        <v>16.399999999999999</v>
      </c>
      <c r="X100" s="56">
        <v>37761</v>
      </c>
      <c r="Y100" s="57">
        <v>98</v>
      </c>
      <c r="Z100" s="58">
        <f t="shared" si="65"/>
        <v>9675.6</v>
      </c>
      <c r="AA100" s="58">
        <f t="shared" si="66"/>
        <v>9608.2000000000007</v>
      </c>
      <c r="AB100" s="58">
        <v>7614.1</v>
      </c>
      <c r="AC100" s="58">
        <v>991</v>
      </c>
      <c r="AD100" s="58">
        <f t="shared" si="61"/>
        <v>8605.1</v>
      </c>
      <c r="AE100" s="58">
        <v>67.400000000000006</v>
      </c>
      <c r="AF100" s="58">
        <f t="shared" si="67"/>
        <v>1003.1000000000004</v>
      </c>
      <c r="AG100" s="61"/>
      <c r="AH100" s="62">
        <v>1003100.0000000003</v>
      </c>
      <c r="AI100" s="61">
        <f t="shared" si="62"/>
        <v>0</v>
      </c>
      <c r="AJ100" s="61">
        <f t="shared" si="63"/>
        <v>-1002096.9000000004</v>
      </c>
      <c r="AK100" s="61">
        <f t="shared" si="68"/>
        <v>1003100.0000000003</v>
      </c>
      <c r="AL100" s="63">
        <v>0.86499999999999999</v>
      </c>
      <c r="AM100" s="64">
        <f t="shared" si="69"/>
        <v>401.24000000000012</v>
      </c>
      <c r="AN100" s="64">
        <f t="shared" si="70"/>
        <v>601.86000000000024</v>
      </c>
      <c r="AO100" s="64"/>
      <c r="AP100" s="64"/>
      <c r="AQ100" s="65"/>
      <c r="AR100" s="65"/>
      <c r="AS100" s="64">
        <f t="shared" si="71"/>
        <v>401.24000000000012</v>
      </c>
      <c r="AT100" s="64">
        <f t="shared" si="72"/>
        <v>601.86000000000024</v>
      </c>
      <c r="AU100" s="66">
        <f t="shared" si="73"/>
        <v>1003.1000000000004</v>
      </c>
    </row>
    <row r="101" spans="1:47" ht="18.75" customHeight="1">
      <c r="A101" s="19"/>
      <c r="B101" s="103" t="s">
        <v>100</v>
      </c>
      <c r="C101" s="55">
        <v>27.2</v>
      </c>
      <c r="D101" s="56">
        <v>30879.8</v>
      </c>
      <c r="E101" s="57">
        <v>98</v>
      </c>
      <c r="F101" s="58">
        <f t="shared" si="64"/>
        <v>13123.1</v>
      </c>
      <c r="G101" s="58">
        <f t="shared" si="58"/>
        <v>12908.4</v>
      </c>
      <c r="H101" s="58">
        <v>10295.6</v>
      </c>
      <c r="I101" s="58">
        <v>0</v>
      </c>
      <c r="J101" s="58">
        <f t="shared" si="59"/>
        <v>10295.6</v>
      </c>
      <c r="K101" s="58">
        <v>214.7</v>
      </c>
      <c r="L101" s="58">
        <f t="shared" si="60"/>
        <v>2612.7999999999993</v>
      </c>
      <c r="M101" s="59"/>
      <c r="N101" s="60">
        <v>27.2</v>
      </c>
      <c r="O101" s="60">
        <v>30879.8</v>
      </c>
      <c r="P101" s="60">
        <v>98</v>
      </c>
      <c r="Q101" s="60">
        <v>13123.1</v>
      </c>
      <c r="R101" s="60">
        <v>12908.4</v>
      </c>
      <c r="S101" s="60">
        <v>10295.6</v>
      </c>
      <c r="T101" s="60">
        <v>0</v>
      </c>
      <c r="U101" s="60">
        <v>10295.6</v>
      </c>
      <c r="V101" s="60">
        <v>214.7</v>
      </c>
      <c r="W101" s="55">
        <v>27.2</v>
      </c>
      <c r="X101" s="56">
        <v>30879.8</v>
      </c>
      <c r="Y101" s="57">
        <v>98</v>
      </c>
      <c r="Z101" s="58">
        <f t="shared" si="65"/>
        <v>13123.1</v>
      </c>
      <c r="AA101" s="58">
        <f t="shared" si="66"/>
        <v>12908.4</v>
      </c>
      <c r="AB101" s="58">
        <v>10295.6</v>
      </c>
      <c r="AC101" s="58">
        <v>0</v>
      </c>
      <c r="AD101" s="58">
        <f t="shared" si="61"/>
        <v>10295.6</v>
      </c>
      <c r="AE101" s="58">
        <v>214.7</v>
      </c>
      <c r="AF101" s="58">
        <f t="shared" si="67"/>
        <v>2612.7999999999993</v>
      </c>
      <c r="AG101" s="61"/>
      <c r="AH101" s="62">
        <v>2612799.9999999991</v>
      </c>
      <c r="AI101" s="61">
        <f t="shared" si="62"/>
        <v>0</v>
      </c>
      <c r="AJ101" s="61">
        <f t="shared" si="63"/>
        <v>-2610187.1999999993</v>
      </c>
      <c r="AK101" s="61">
        <f t="shared" si="68"/>
        <v>2612799.9999999991</v>
      </c>
      <c r="AL101" s="63">
        <v>0.81299999999999994</v>
      </c>
      <c r="AM101" s="64">
        <f t="shared" si="69"/>
        <v>1045.1199999999997</v>
      </c>
      <c r="AN101" s="64">
        <f t="shared" si="70"/>
        <v>1567.6799999999994</v>
      </c>
      <c r="AO101" s="64"/>
      <c r="AP101" s="64"/>
      <c r="AQ101" s="65"/>
      <c r="AR101" s="65"/>
      <c r="AS101" s="64">
        <f t="shared" si="71"/>
        <v>1045.1199999999997</v>
      </c>
      <c r="AT101" s="64">
        <f t="shared" si="72"/>
        <v>1567.6799999999994</v>
      </c>
      <c r="AU101" s="66">
        <f t="shared" si="73"/>
        <v>2612.7999999999993</v>
      </c>
    </row>
    <row r="102" spans="1:47" ht="18.75" customHeight="1">
      <c r="A102" s="19"/>
      <c r="B102" s="103" t="s">
        <v>101</v>
      </c>
      <c r="C102" s="55">
        <v>37</v>
      </c>
      <c r="D102" s="56">
        <v>36225.300000000003</v>
      </c>
      <c r="E102" s="57">
        <v>98</v>
      </c>
      <c r="F102" s="58">
        <f t="shared" si="64"/>
        <v>20941.400000000001</v>
      </c>
      <c r="G102" s="58">
        <f t="shared" si="58"/>
        <v>20941.400000000001</v>
      </c>
      <c r="H102" s="58">
        <v>14387.9</v>
      </c>
      <c r="I102" s="58">
        <v>1373.5</v>
      </c>
      <c r="J102" s="58">
        <f t="shared" si="59"/>
        <v>15761.4</v>
      </c>
      <c r="K102" s="58"/>
      <c r="L102" s="58">
        <f t="shared" si="60"/>
        <v>5180.0000000000018</v>
      </c>
      <c r="M102" s="59"/>
      <c r="N102" s="60">
        <v>37</v>
      </c>
      <c r="O102" s="60">
        <v>36225.300000000003</v>
      </c>
      <c r="P102" s="60">
        <v>98</v>
      </c>
      <c r="Q102" s="60">
        <v>20941.400000000001</v>
      </c>
      <c r="R102" s="60">
        <v>20941.400000000001</v>
      </c>
      <c r="S102" s="60">
        <v>14387.9</v>
      </c>
      <c r="T102" s="60">
        <v>1373.5</v>
      </c>
      <c r="U102" s="60">
        <v>15761.4</v>
      </c>
      <c r="V102" s="60"/>
      <c r="W102" s="55">
        <v>37</v>
      </c>
      <c r="X102" s="56">
        <v>36225.300000000003</v>
      </c>
      <c r="Y102" s="57">
        <v>98</v>
      </c>
      <c r="Z102" s="58">
        <f t="shared" si="65"/>
        <v>20941.400000000001</v>
      </c>
      <c r="AA102" s="58">
        <f t="shared" si="66"/>
        <v>20941.400000000001</v>
      </c>
      <c r="AB102" s="58">
        <v>14387.9</v>
      </c>
      <c r="AC102" s="58">
        <v>1373.5</v>
      </c>
      <c r="AD102" s="58">
        <f t="shared" si="61"/>
        <v>15761.4</v>
      </c>
      <c r="AE102" s="58"/>
      <c r="AF102" s="58">
        <f t="shared" si="67"/>
        <v>5180.0000000000018</v>
      </c>
      <c r="AG102" s="61"/>
      <c r="AH102" s="62">
        <v>5180000.0000000019</v>
      </c>
      <c r="AI102" s="61">
        <f t="shared" si="62"/>
        <v>0</v>
      </c>
      <c r="AJ102" s="61">
        <f t="shared" si="63"/>
        <v>-5174820.0000000019</v>
      </c>
      <c r="AK102" s="61">
        <f t="shared" si="68"/>
        <v>5180000.0000000019</v>
      </c>
      <c r="AL102" s="63">
        <v>0.80800000000000005</v>
      </c>
      <c r="AM102" s="64">
        <f t="shared" si="69"/>
        <v>2072.0000000000005</v>
      </c>
      <c r="AN102" s="64">
        <f t="shared" si="70"/>
        <v>3108.0000000000014</v>
      </c>
      <c r="AO102" s="64"/>
      <c r="AP102" s="64"/>
      <c r="AQ102" s="65"/>
      <c r="AR102" s="65"/>
      <c r="AS102" s="64">
        <f t="shared" si="71"/>
        <v>2072.0000000000005</v>
      </c>
      <c r="AT102" s="64">
        <f t="shared" si="72"/>
        <v>3108.0000000000014</v>
      </c>
      <c r="AU102" s="66">
        <f t="shared" si="73"/>
        <v>5180.0000000000018</v>
      </c>
    </row>
    <row r="103" spans="1:47" ht="18.75" customHeight="1">
      <c r="A103" s="19"/>
      <c r="B103" s="103" t="s">
        <v>102</v>
      </c>
      <c r="C103" s="55">
        <v>26.3</v>
      </c>
      <c r="D103" s="56">
        <v>32799.199999999997</v>
      </c>
      <c r="E103" s="57">
        <v>98</v>
      </c>
      <c r="F103" s="58">
        <f t="shared" si="64"/>
        <v>13477.6</v>
      </c>
      <c r="G103" s="58">
        <f t="shared" si="58"/>
        <v>12947.2</v>
      </c>
      <c r="H103" s="58">
        <v>10858.8</v>
      </c>
      <c r="I103" s="58">
        <v>768.3</v>
      </c>
      <c r="J103" s="58">
        <f t="shared" si="59"/>
        <v>11627.099999999999</v>
      </c>
      <c r="K103" s="58">
        <v>530.4</v>
      </c>
      <c r="L103" s="58">
        <f t="shared" si="60"/>
        <v>1320.1000000000022</v>
      </c>
      <c r="M103" s="59"/>
      <c r="N103" s="60">
        <v>26.3</v>
      </c>
      <c r="O103" s="60">
        <v>32799.199999999997</v>
      </c>
      <c r="P103" s="60">
        <v>98</v>
      </c>
      <c r="Q103" s="60">
        <v>13477.6</v>
      </c>
      <c r="R103" s="60">
        <v>12947.2</v>
      </c>
      <c r="S103" s="60">
        <v>10858.8</v>
      </c>
      <c r="T103" s="60">
        <v>768.3</v>
      </c>
      <c r="U103" s="60">
        <v>11627.099999999999</v>
      </c>
      <c r="V103" s="60">
        <v>530.4</v>
      </c>
      <c r="W103" s="55">
        <v>26.3</v>
      </c>
      <c r="X103" s="56">
        <v>32799.199999999997</v>
      </c>
      <c r="Y103" s="57">
        <v>98</v>
      </c>
      <c r="Z103" s="58">
        <f t="shared" si="65"/>
        <v>13477.6</v>
      </c>
      <c r="AA103" s="58">
        <f t="shared" si="66"/>
        <v>12947.2</v>
      </c>
      <c r="AB103" s="58">
        <v>10858.8</v>
      </c>
      <c r="AC103" s="58">
        <v>768.3</v>
      </c>
      <c r="AD103" s="58">
        <f t="shared" si="61"/>
        <v>11627.099999999999</v>
      </c>
      <c r="AE103" s="58">
        <v>530.4</v>
      </c>
      <c r="AF103" s="58">
        <f t="shared" si="67"/>
        <v>1320.1000000000022</v>
      </c>
      <c r="AG103" s="61">
        <v>616.6</v>
      </c>
      <c r="AH103" s="62">
        <v>1320070.8000000012</v>
      </c>
      <c r="AI103" s="61">
        <f t="shared" si="62"/>
        <v>0</v>
      </c>
      <c r="AJ103" s="61">
        <f t="shared" si="63"/>
        <v>-1318750.7000000011</v>
      </c>
      <c r="AK103" s="61">
        <f t="shared" si="68"/>
        <v>1319454.2000000011</v>
      </c>
      <c r="AL103" s="63">
        <v>0.82299999999999995</v>
      </c>
      <c r="AM103" s="64">
        <f t="shared" si="69"/>
        <v>528.04000000000087</v>
      </c>
      <c r="AN103" s="64">
        <f t="shared" si="70"/>
        <v>792.06000000000131</v>
      </c>
      <c r="AO103" s="64"/>
      <c r="AP103" s="64"/>
      <c r="AQ103" s="65"/>
      <c r="AR103" s="65"/>
      <c r="AS103" s="64">
        <f t="shared" si="71"/>
        <v>528.04000000000087</v>
      </c>
      <c r="AT103" s="64">
        <f t="shared" si="72"/>
        <v>792.06000000000131</v>
      </c>
      <c r="AU103" s="66">
        <f t="shared" si="73"/>
        <v>1320.1000000000022</v>
      </c>
    </row>
    <row r="104" spans="1:47" ht="18.75" customHeight="1">
      <c r="A104" s="19"/>
      <c r="B104" s="103" t="s">
        <v>103</v>
      </c>
      <c r="C104" s="55">
        <v>6.3</v>
      </c>
      <c r="D104" s="56">
        <v>38640.800000000003</v>
      </c>
      <c r="E104" s="57">
        <v>98</v>
      </c>
      <c r="F104" s="58">
        <f t="shared" si="64"/>
        <v>3803.5</v>
      </c>
      <c r="G104" s="58">
        <f t="shared" si="58"/>
        <v>3583.7</v>
      </c>
      <c r="H104" s="58">
        <v>2266.0007999999998</v>
      </c>
      <c r="I104" s="58">
        <v>290.90000000000003</v>
      </c>
      <c r="J104" s="58">
        <f t="shared" si="59"/>
        <v>2556.9007999999999</v>
      </c>
      <c r="K104" s="58">
        <v>219.8</v>
      </c>
      <c r="L104" s="58">
        <f t="shared" si="60"/>
        <v>1026.7991999999999</v>
      </c>
      <c r="M104" s="59"/>
      <c r="N104" s="60">
        <v>6.3</v>
      </c>
      <c r="O104" s="60">
        <v>38640.800000000003</v>
      </c>
      <c r="P104" s="60">
        <v>98</v>
      </c>
      <c r="Q104" s="60">
        <v>3803.5</v>
      </c>
      <c r="R104" s="60">
        <v>3583.7</v>
      </c>
      <c r="S104" s="60">
        <v>2266.0007999999998</v>
      </c>
      <c r="T104" s="60">
        <v>290.90000000000003</v>
      </c>
      <c r="U104" s="60">
        <v>2556.9007999999999</v>
      </c>
      <c r="V104" s="60">
        <v>219.8</v>
      </c>
      <c r="W104" s="55">
        <v>6.3</v>
      </c>
      <c r="X104" s="56">
        <v>38640.800000000003</v>
      </c>
      <c r="Y104" s="57">
        <v>98</v>
      </c>
      <c r="Z104" s="58">
        <f t="shared" si="65"/>
        <v>3803.5</v>
      </c>
      <c r="AA104" s="58">
        <f t="shared" si="66"/>
        <v>3583.7</v>
      </c>
      <c r="AB104" s="58">
        <v>2266.0007999999998</v>
      </c>
      <c r="AC104" s="58">
        <v>290.90000000000003</v>
      </c>
      <c r="AD104" s="58">
        <f t="shared" si="61"/>
        <v>2556.9007999999999</v>
      </c>
      <c r="AE104" s="58">
        <v>219.8</v>
      </c>
      <c r="AF104" s="58">
        <f t="shared" si="67"/>
        <v>1026.7991999999999</v>
      </c>
      <c r="AG104" s="61">
        <v>2222.6999999999998</v>
      </c>
      <c r="AH104" s="62">
        <v>1026846.3999999999</v>
      </c>
      <c r="AI104" s="61">
        <f t="shared" si="62"/>
        <v>0</v>
      </c>
      <c r="AJ104" s="61">
        <f t="shared" si="63"/>
        <v>-1025819.6007999999</v>
      </c>
      <c r="AK104" s="61">
        <f t="shared" si="68"/>
        <v>1024623.7</v>
      </c>
      <c r="AL104" s="63">
        <v>0.77600000000000002</v>
      </c>
      <c r="AM104" s="64">
        <f t="shared" si="69"/>
        <v>410.71967999999993</v>
      </c>
      <c r="AN104" s="64">
        <f t="shared" si="70"/>
        <v>616.07952</v>
      </c>
      <c r="AO104" s="64"/>
      <c r="AP104" s="64"/>
      <c r="AQ104" s="65"/>
      <c r="AR104" s="65"/>
      <c r="AS104" s="64">
        <f t="shared" si="71"/>
        <v>410.71967999999993</v>
      </c>
      <c r="AT104" s="64">
        <f t="shared" si="72"/>
        <v>616.07952</v>
      </c>
      <c r="AU104" s="66">
        <f t="shared" si="73"/>
        <v>1026.7991999999999</v>
      </c>
    </row>
    <row r="105" spans="1:47" ht="18.75" customHeight="1">
      <c r="A105" s="19"/>
      <c r="B105" s="103" t="s">
        <v>104</v>
      </c>
      <c r="C105" s="55">
        <v>20</v>
      </c>
      <c r="D105" s="56">
        <v>35622.9</v>
      </c>
      <c r="E105" s="57">
        <v>98</v>
      </c>
      <c r="F105" s="58">
        <f t="shared" si="64"/>
        <v>11131.4</v>
      </c>
      <c r="G105" s="58">
        <f t="shared" si="58"/>
        <v>11131.4</v>
      </c>
      <c r="H105" s="58">
        <v>8363.9</v>
      </c>
      <c r="I105" s="58">
        <v>559.4</v>
      </c>
      <c r="J105" s="58">
        <f t="shared" si="59"/>
        <v>8923.2999999999993</v>
      </c>
      <c r="K105" s="58"/>
      <c r="L105" s="58">
        <f t="shared" si="60"/>
        <v>2208.1000000000004</v>
      </c>
      <c r="M105" s="59"/>
      <c r="N105" s="60">
        <v>20</v>
      </c>
      <c r="O105" s="60">
        <v>35622.9</v>
      </c>
      <c r="P105" s="60">
        <v>98</v>
      </c>
      <c r="Q105" s="60">
        <v>11131.4</v>
      </c>
      <c r="R105" s="60">
        <v>11131.4</v>
      </c>
      <c r="S105" s="60">
        <v>8363.9</v>
      </c>
      <c r="T105" s="60">
        <v>559.4</v>
      </c>
      <c r="U105" s="60">
        <v>8923.2999999999993</v>
      </c>
      <c r="V105" s="60"/>
      <c r="W105" s="55">
        <v>20</v>
      </c>
      <c r="X105" s="56">
        <v>35622.9</v>
      </c>
      <c r="Y105" s="57">
        <v>98</v>
      </c>
      <c r="Z105" s="58">
        <f t="shared" si="65"/>
        <v>11131.4</v>
      </c>
      <c r="AA105" s="58">
        <f t="shared" si="66"/>
        <v>11131.4</v>
      </c>
      <c r="AB105" s="58">
        <v>8363.9</v>
      </c>
      <c r="AC105" s="58">
        <v>559.4</v>
      </c>
      <c r="AD105" s="58">
        <f t="shared" si="61"/>
        <v>8923.2999999999993</v>
      </c>
      <c r="AE105" s="58"/>
      <c r="AF105" s="58">
        <f t="shared" si="67"/>
        <v>2208.1000000000004</v>
      </c>
      <c r="AG105" s="61">
        <v>1244.0999999999999</v>
      </c>
      <c r="AH105" s="62">
        <v>2208046.3999999994</v>
      </c>
      <c r="AI105" s="61">
        <f t="shared" si="62"/>
        <v>0</v>
      </c>
      <c r="AJ105" s="61">
        <f t="shared" si="63"/>
        <v>-2205838.2999999993</v>
      </c>
      <c r="AK105" s="61">
        <f t="shared" si="68"/>
        <v>2206802.2999999993</v>
      </c>
      <c r="AL105" s="63">
        <v>0.84899999999999998</v>
      </c>
      <c r="AM105" s="64">
        <f t="shared" si="69"/>
        <v>883.24000000000012</v>
      </c>
      <c r="AN105" s="64">
        <f t="shared" si="70"/>
        <v>1324.8600000000004</v>
      </c>
      <c r="AO105" s="64"/>
      <c r="AP105" s="64"/>
      <c r="AQ105" s="65"/>
      <c r="AR105" s="65"/>
      <c r="AS105" s="64">
        <f t="shared" si="71"/>
        <v>883.24000000000012</v>
      </c>
      <c r="AT105" s="64">
        <f t="shared" si="72"/>
        <v>1324.8600000000004</v>
      </c>
      <c r="AU105" s="66">
        <f t="shared" si="73"/>
        <v>2208.1000000000004</v>
      </c>
    </row>
    <row r="106" spans="1:47" ht="18.75" customHeight="1">
      <c r="A106" s="19"/>
      <c r="B106" s="103" t="s">
        <v>105</v>
      </c>
      <c r="C106" s="55">
        <v>3</v>
      </c>
      <c r="D106" s="56">
        <v>45572.2</v>
      </c>
      <c r="E106" s="57">
        <v>98</v>
      </c>
      <c r="F106" s="58">
        <f t="shared" si="64"/>
        <v>2136.1</v>
      </c>
      <c r="G106" s="58">
        <f t="shared" si="58"/>
        <v>2115.7999999999997</v>
      </c>
      <c r="H106" s="58">
        <v>1755.7</v>
      </c>
      <c r="I106" s="58">
        <v>0</v>
      </c>
      <c r="J106" s="58">
        <f t="shared" si="59"/>
        <v>1755.7</v>
      </c>
      <c r="K106" s="58">
        <v>20.3</v>
      </c>
      <c r="L106" s="58">
        <f t="shared" si="60"/>
        <v>360.09999999999968</v>
      </c>
      <c r="M106" s="59"/>
      <c r="N106" s="60">
        <v>3</v>
      </c>
      <c r="O106" s="60">
        <v>45572.2</v>
      </c>
      <c r="P106" s="60">
        <v>98</v>
      </c>
      <c r="Q106" s="60">
        <v>2136.1</v>
      </c>
      <c r="R106" s="60">
        <v>2115.7999999999997</v>
      </c>
      <c r="S106" s="60">
        <v>1755.7</v>
      </c>
      <c r="T106" s="60">
        <v>0</v>
      </c>
      <c r="U106" s="60">
        <v>1755.7</v>
      </c>
      <c r="V106" s="60">
        <v>20.3</v>
      </c>
      <c r="W106" s="55">
        <v>3</v>
      </c>
      <c r="X106" s="56">
        <v>45572.2</v>
      </c>
      <c r="Y106" s="57">
        <v>98</v>
      </c>
      <c r="Z106" s="58">
        <f t="shared" si="65"/>
        <v>2136.1</v>
      </c>
      <c r="AA106" s="58">
        <f t="shared" si="66"/>
        <v>2115.7999999999997</v>
      </c>
      <c r="AB106" s="58">
        <v>1755.7</v>
      </c>
      <c r="AC106" s="58">
        <v>0</v>
      </c>
      <c r="AD106" s="58">
        <f t="shared" si="61"/>
        <v>1755.7</v>
      </c>
      <c r="AE106" s="58">
        <v>20.3</v>
      </c>
      <c r="AF106" s="58">
        <f t="shared" si="67"/>
        <v>360.09999999999968</v>
      </c>
      <c r="AG106" s="61">
        <v>429.1</v>
      </c>
      <c r="AH106" s="62">
        <v>360093.99999999959</v>
      </c>
      <c r="AI106" s="61">
        <f t="shared" si="62"/>
        <v>0</v>
      </c>
      <c r="AJ106" s="61">
        <f t="shared" si="63"/>
        <v>-359733.89999999962</v>
      </c>
      <c r="AK106" s="61">
        <f t="shared" si="68"/>
        <v>359664.89999999962</v>
      </c>
      <c r="AL106" s="63">
        <v>0.86899999999999999</v>
      </c>
      <c r="AM106" s="64">
        <f t="shared" si="69"/>
        <v>144.03999999999988</v>
      </c>
      <c r="AN106" s="64">
        <f t="shared" si="70"/>
        <v>216.05999999999983</v>
      </c>
      <c r="AO106" s="64"/>
      <c r="AP106" s="64"/>
      <c r="AQ106" s="65"/>
      <c r="AR106" s="65"/>
      <c r="AS106" s="64">
        <f t="shared" si="71"/>
        <v>144.03999999999988</v>
      </c>
      <c r="AT106" s="64">
        <f t="shared" si="72"/>
        <v>216.05999999999983</v>
      </c>
      <c r="AU106" s="66">
        <f t="shared" si="73"/>
        <v>360.09999999999968</v>
      </c>
    </row>
    <row r="107" spans="1:47" ht="18.75" customHeight="1">
      <c r="A107" s="19"/>
      <c r="B107" s="103" t="s">
        <v>106</v>
      </c>
      <c r="C107" s="55">
        <v>13.8</v>
      </c>
      <c r="D107" s="56">
        <v>44773.5</v>
      </c>
      <c r="E107" s="57">
        <v>98</v>
      </c>
      <c r="F107" s="58">
        <f t="shared" si="64"/>
        <v>9653.7000000000007</v>
      </c>
      <c r="G107" s="58">
        <f t="shared" si="58"/>
        <v>9485.8000000000011</v>
      </c>
      <c r="H107" s="58">
        <v>5869.9</v>
      </c>
      <c r="I107" s="58">
        <v>121.4</v>
      </c>
      <c r="J107" s="58">
        <f t="shared" si="59"/>
        <v>5991.2999999999993</v>
      </c>
      <c r="K107" s="58">
        <v>167.9</v>
      </c>
      <c r="L107" s="58">
        <f t="shared" si="60"/>
        <v>3494.5000000000018</v>
      </c>
      <c r="M107" s="59"/>
      <c r="N107" s="60">
        <v>13.8</v>
      </c>
      <c r="O107" s="60">
        <v>44773.5</v>
      </c>
      <c r="P107" s="60">
        <v>98</v>
      </c>
      <c r="Q107" s="60">
        <v>9653.7000000000007</v>
      </c>
      <c r="R107" s="60">
        <v>9485.8000000000011</v>
      </c>
      <c r="S107" s="60">
        <v>5869.9</v>
      </c>
      <c r="T107" s="60">
        <v>121.4</v>
      </c>
      <c r="U107" s="60">
        <v>5991.2999999999993</v>
      </c>
      <c r="V107" s="60">
        <v>167.9</v>
      </c>
      <c r="W107" s="55">
        <v>13.8</v>
      </c>
      <c r="X107" s="56">
        <v>44773.5</v>
      </c>
      <c r="Y107" s="57">
        <v>98</v>
      </c>
      <c r="Z107" s="58">
        <f t="shared" si="65"/>
        <v>9653.7000000000007</v>
      </c>
      <c r="AA107" s="58">
        <f t="shared" si="66"/>
        <v>9485.8000000000011</v>
      </c>
      <c r="AB107" s="58">
        <v>5869.9</v>
      </c>
      <c r="AC107" s="58">
        <v>121.4</v>
      </c>
      <c r="AD107" s="58">
        <f t="shared" si="61"/>
        <v>5991.2999999999993</v>
      </c>
      <c r="AE107" s="58">
        <v>167.9</v>
      </c>
      <c r="AF107" s="58">
        <f t="shared" si="67"/>
        <v>3494.5000000000018</v>
      </c>
      <c r="AG107" s="61"/>
      <c r="AH107" s="62">
        <v>3494386.6000000015</v>
      </c>
      <c r="AI107" s="61">
        <f t="shared" si="62"/>
        <v>0</v>
      </c>
      <c r="AJ107" s="61">
        <f t="shared" si="63"/>
        <v>-3490892.1000000015</v>
      </c>
      <c r="AK107" s="61">
        <f t="shared" si="68"/>
        <v>3494386.6000000015</v>
      </c>
      <c r="AL107" s="63">
        <v>1.355</v>
      </c>
      <c r="AM107" s="64"/>
      <c r="AN107" s="64"/>
      <c r="AO107" s="64"/>
      <c r="AP107" s="64"/>
      <c r="AQ107" s="65">
        <f>AF107*50/100</f>
        <v>1747.2500000000009</v>
      </c>
      <c r="AR107" s="65">
        <f>AF107*50/100</f>
        <v>1747.2500000000009</v>
      </c>
      <c r="AS107" s="64">
        <f t="shared" si="71"/>
        <v>1747.2500000000009</v>
      </c>
      <c r="AT107" s="64">
        <f t="shared" si="72"/>
        <v>1747.2500000000009</v>
      </c>
      <c r="AU107" s="66">
        <f t="shared" si="73"/>
        <v>3494.5000000000018</v>
      </c>
    </row>
    <row r="108" spans="1:47" ht="18.75" customHeight="1">
      <c r="A108" s="19"/>
      <c r="B108" s="103" t="s">
        <v>107</v>
      </c>
      <c r="C108" s="55">
        <v>36.700000000000003</v>
      </c>
      <c r="D108" s="56">
        <v>31111.7</v>
      </c>
      <c r="E108" s="57">
        <v>98</v>
      </c>
      <c r="F108" s="58">
        <f t="shared" si="64"/>
        <v>17839.5</v>
      </c>
      <c r="G108" s="58">
        <f t="shared" si="58"/>
        <v>17210.400000000001</v>
      </c>
      <c r="H108" s="58">
        <v>15694.6</v>
      </c>
      <c r="I108" s="58">
        <v>63.3</v>
      </c>
      <c r="J108" s="58">
        <f t="shared" si="59"/>
        <v>15757.9</v>
      </c>
      <c r="K108" s="58">
        <v>629.1</v>
      </c>
      <c r="L108" s="58">
        <f t="shared" si="60"/>
        <v>1452.5000000000018</v>
      </c>
      <c r="M108" s="59"/>
      <c r="N108" s="60">
        <v>36.700000000000003</v>
      </c>
      <c r="O108" s="60">
        <v>31111.7</v>
      </c>
      <c r="P108" s="60">
        <v>98</v>
      </c>
      <c r="Q108" s="60">
        <v>17839.5</v>
      </c>
      <c r="R108" s="60">
        <v>17210.400000000001</v>
      </c>
      <c r="S108" s="60">
        <v>15694.6</v>
      </c>
      <c r="T108" s="60">
        <v>63.3</v>
      </c>
      <c r="U108" s="60">
        <v>15757.9</v>
      </c>
      <c r="V108" s="60">
        <v>629.1</v>
      </c>
      <c r="W108" s="55">
        <v>36.700000000000003</v>
      </c>
      <c r="X108" s="56">
        <v>31111.7</v>
      </c>
      <c r="Y108" s="57">
        <v>98</v>
      </c>
      <c r="Z108" s="58">
        <f t="shared" si="65"/>
        <v>17839.5</v>
      </c>
      <c r="AA108" s="58">
        <f t="shared" si="66"/>
        <v>17210.400000000001</v>
      </c>
      <c r="AB108" s="58">
        <v>15694.6</v>
      </c>
      <c r="AC108" s="58">
        <v>63.3</v>
      </c>
      <c r="AD108" s="58">
        <f t="shared" si="61"/>
        <v>15757.9</v>
      </c>
      <c r="AE108" s="58">
        <v>629.1</v>
      </c>
      <c r="AF108" s="58">
        <f t="shared" si="67"/>
        <v>1452.5000000000018</v>
      </c>
      <c r="AG108" s="61"/>
      <c r="AH108" s="62">
        <v>1452500.0000000019</v>
      </c>
      <c r="AI108" s="61">
        <f t="shared" si="62"/>
        <v>0</v>
      </c>
      <c r="AJ108" s="61">
        <f t="shared" si="63"/>
        <v>-1451047.5000000019</v>
      </c>
      <c r="AK108" s="61">
        <f t="shared" si="68"/>
        <v>1452500.0000000019</v>
      </c>
      <c r="AL108" s="63">
        <v>0.877</v>
      </c>
      <c r="AM108" s="64">
        <f t="shared" si="69"/>
        <v>581.00000000000068</v>
      </c>
      <c r="AN108" s="64">
        <f t="shared" si="70"/>
        <v>871.50000000000114</v>
      </c>
      <c r="AO108" s="64"/>
      <c r="AP108" s="64"/>
      <c r="AQ108" s="65"/>
      <c r="AR108" s="65"/>
      <c r="AS108" s="64">
        <f t="shared" si="71"/>
        <v>581.00000000000068</v>
      </c>
      <c r="AT108" s="64">
        <f t="shared" si="72"/>
        <v>871.50000000000114</v>
      </c>
      <c r="AU108" s="66">
        <f t="shared" si="73"/>
        <v>1452.5000000000018</v>
      </c>
    </row>
    <row r="109" spans="1:47" ht="18.75" customHeight="1">
      <c r="A109" s="19"/>
      <c r="B109" s="103" t="s">
        <v>108</v>
      </c>
      <c r="C109" s="55">
        <v>10</v>
      </c>
      <c r="D109" s="56">
        <v>36487.199999999997</v>
      </c>
      <c r="E109" s="57">
        <v>98</v>
      </c>
      <c r="F109" s="58">
        <f t="shared" si="64"/>
        <v>5700.8</v>
      </c>
      <c r="G109" s="58">
        <f t="shared" si="58"/>
        <v>5700.8</v>
      </c>
      <c r="H109" s="58">
        <v>4197.3999999999996</v>
      </c>
      <c r="I109" s="58">
        <v>0</v>
      </c>
      <c r="J109" s="58">
        <f t="shared" si="59"/>
        <v>4197.3999999999996</v>
      </c>
      <c r="K109" s="58"/>
      <c r="L109" s="58">
        <f t="shared" si="60"/>
        <v>1503.4000000000005</v>
      </c>
      <c r="M109" s="59"/>
      <c r="N109" s="60">
        <v>10</v>
      </c>
      <c r="O109" s="60">
        <v>36487.199999999997</v>
      </c>
      <c r="P109" s="60">
        <v>98</v>
      </c>
      <c r="Q109" s="60">
        <v>5700.8</v>
      </c>
      <c r="R109" s="60">
        <v>5700.8</v>
      </c>
      <c r="S109" s="60">
        <v>4197.3999999999996</v>
      </c>
      <c r="T109" s="60">
        <v>0</v>
      </c>
      <c r="U109" s="60">
        <v>4197.3999999999996</v>
      </c>
      <c r="V109" s="60"/>
      <c r="W109" s="55">
        <v>10</v>
      </c>
      <c r="X109" s="56">
        <v>36487.199999999997</v>
      </c>
      <c r="Y109" s="57">
        <v>98</v>
      </c>
      <c r="Z109" s="58">
        <f t="shared" si="65"/>
        <v>5700.8</v>
      </c>
      <c r="AA109" s="58">
        <f t="shared" si="66"/>
        <v>5700.8</v>
      </c>
      <c r="AB109" s="58">
        <v>4197.3999999999996</v>
      </c>
      <c r="AC109" s="58">
        <v>0</v>
      </c>
      <c r="AD109" s="58">
        <f t="shared" si="61"/>
        <v>4197.3999999999996</v>
      </c>
      <c r="AE109" s="58"/>
      <c r="AF109" s="58">
        <f t="shared" si="67"/>
        <v>1503.4000000000005</v>
      </c>
      <c r="AG109" s="61">
        <v>3758.9</v>
      </c>
      <c r="AH109" s="62">
        <v>1503370.5999999994</v>
      </c>
      <c r="AI109" s="61">
        <f t="shared" si="62"/>
        <v>0</v>
      </c>
      <c r="AJ109" s="61">
        <f t="shared" si="63"/>
        <v>-1501867.1999999995</v>
      </c>
      <c r="AK109" s="61">
        <f t="shared" si="68"/>
        <v>1499611.6999999995</v>
      </c>
      <c r="AL109" s="63">
        <v>0.86399999999999999</v>
      </c>
      <c r="AM109" s="64">
        <f t="shared" si="69"/>
        <v>601.36000000000024</v>
      </c>
      <c r="AN109" s="64">
        <f t="shared" si="70"/>
        <v>902.0400000000003</v>
      </c>
      <c r="AO109" s="64"/>
      <c r="AP109" s="64"/>
      <c r="AQ109" s="65"/>
      <c r="AR109" s="65"/>
      <c r="AS109" s="64">
        <f t="shared" si="71"/>
        <v>601.36000000000024</v>
      </c>
      <c r="AT109" s="64">
        <f t="shared" si="72"/>
        <v>902.0400000000003</v>
      </c>
      <c r="AU109" s="66">
        <f t="shared" si="73"/>
        <v>1503.4000000000005</v>
      </c>
    </row>
    <row r="110" spans="1:47" ht="18.75" customHeight="1">
      <c r="A110" s="19"/>
      <c r="B110" s="103" t="s">
        <v>109</v>
      </c>
      <c r="C110" s="55">
        <v>28.2</v>
      </c>
      <c r="D110" s="56">
        <v>43545</v>
      </c>
      <c r="E110" s="57">
        <v>98</v>
      </c>
      <c r="F110" s="58">
        <f t="shared" si="64"/>
        <v>19185.8</v>
      </c>
      <c r="G110" s="58">
        <f t="shared" si="58"/>
        <v>19185.8</v>
      </c>
      <c r="H110" s="58">
        <v>13278.2</v>
      </c>
      <c r="I110" s="58">
        <v>1144.8</v>
      </c>
      <c r="J110" s="58">
        <f t="shared" si="59"/>
        <v>14423</v>
      </c>
      <c r="K110" s="58"/>
      <c r="L110" s="58">
        <f t="shared" si="60"/>
        <v>4762.7999999999993</v>
      </c>
      <c r="M110" s="59"/>
      <c r="N110" s="60">
        <v>28.2</v>
      </c>
      <c r="O110" s="60">
        <v>43545</v>
      </c>
      <c r="P110" s="60">
        <v>98</v>
      </c>
      <c r="Q110" s="60">
        <v>19185.8</v>
      </c>
      <c r="R110" s="60">
        <v>19185.8</v>
      </c>
      <c r="S110" s="60">
        <v>13278.2</v>
      </c>
      <c r="T110" s="60">
        <v>1144.8</v>
      </c>
      <c r="U110" s="60">
        <v>14423</v>
      </c>
      <c r="V110" s="60"/>
      <c r="W110" s="55">
        <v>28.2</v>
      </c>
      <c r="X110" s="56">
        <v>43545</v>
      </c>
      <c r="Y110" s="57">
        <v>98</v>
      </c>
      <c r="Z110" s="58">
        <f t="shared" si="65"/>
        <v>19185.8</v>
      </c>
      <c r="AA110" s="58">
        <f t="shared" si="66"/>
        <v>19185.8</v>
      </c>
      <c r="AB110" s="58">
        <v>13278.2</v>
      </c>
      <c r="AC110" s="58">
        <v>1144.8</v>
      </c>
      <c r="AD110" s="58">
        <f t="shared" si="61"/>
        <v>14423</v>
      </c>
      <c r="AE110" s="58"/>
      <c r="AF110" s="58">
        <f t="shared" si="67"/>
        <v>4762.7999999999993</v>
      </c>
      <c r="AG110" s="61"/>
      <c r="AH110" s="62">
        <v>4762799.9999999991</v>
      </c>
      <c r="AI110" s="61">
        <f t="shared" si="62"/>
        <v>0</v>
      </c>
      <c r="AJ110" s="61">
        <f t="shared" si="63"/>
        <v>-4758037.1999999993</v>
      </c>
      <c r="AK110" s="61">
        <f t="shared" si="68"/>
        <v>4762799.9999999991</v>
      </c>
      <c r="AL110" s="63">
        <v>0.81299999999999994</v>
      </c>
      <c r="AM110" s="64">
        <f t="shared" si="69"/>
        <v>1905.1199999999997</v>
      </c>
      <c r="AN110" s="64">
        <f t="shared" si="70"/>
        <v>2857.6799999999994</v>
      </c>
      <c r="AO110" s="64"/>
      <c r="AP110" s="64"/>
      <c r="AQ110" s="65"/>
      <c r="AR110" s="65"/>
      <c r="AS110" s="64">
        <f t="shared" si="71"/>
        <v>1905.1199999999997</v>
      </c>
      <c r="AT110" s="64">
        <f t="shared" si="72"/>
        <v>2857.6799999999994</v>
      </c>
      <c r="AU110" s="66">
        <f t="shared" si="73"/>
        <v>4762.7999999999993</v>
      </c>
    </row>
    <row r="111" spans="1:47" ht="21.75" customHeight="1">
      <c r="A111" s="19"/>
      <c r="B111" s="103" t="s">
        <v>110</v>
      </c>
      <c r="C111" s="55"/>
      <c r="D111" s="56">
        <v>39949.4</v>
      </c>
      <c r="E111" s="57">
        <v>98</v>
      </c>
      <c r="F111" s="58">
        <f t="shared" si="64"/>
        <v>0</v>
      </c>
      <c r="G111" s="58">
        <f t="shared" si="58"/>
        <v>0</v>
      </c>
      <c r="H111" s="58"/>
      <c r="I111" s="58">
        <v>0</v>
      </c>
      <c r="J111" s="58">
        <f t="shared" si="59"/>
        <v>0</v>
      </c>
      <c r="K111" s="58"/>
      <c r="L111" s="58">
        <f t="shared" si="60"/>
        <v>0</v>
      </c>
      <c r="M111" s="59"/>
      <c r="N111" s="60"/>
      <c r="O111" s="60">
        <v>39949.4</v>
      </c>
      <c r="P111" s="60">
        <v>98</v>
      </c>
      <c r="Q111" s="60">
        <v>0</v>
      </c>
      <c r="R111" s="60">
        <v>0</v>
      </c>
      <c r="S111" s="60"/>
      <c r="T111" s="60">
        <v>0</v>
      </c>
      <c r="U111" s="60">
        <v>0</v>
      </c>
      <c r="V111" s="60"/>
      <c r="W111" s="55"/>
      <c r="X111" s="56">
        <v>39949.4</v>
      </c>
      <c r="Y111" s="57">
        <v>98</v>
      </c>
      <c r="Z111" s="58">
        <f t="shared" si="65"/>
        <v>0</v>
      </c>
      <c r="AA111" s="58">
        <f t="shared" si="66"/>
        <v>0</v>
      </c>
      <c r="AB111" s="58"/>
      <c r="AC111" s="58">
        <v>0</v>
      </c>
      <c r="AD111" s="58">
        <f t="shared" si="61"/>
        <v>0</v>
      </c>
      <c r="AE111" s="58"/>
      <c r="AF111" s="58">
        <f t="shared" si="67"/>
        <v>0</v>
      </c>
      <c r="AG111" s="61">
        <v>1001.6</v>
      </c>
      <c r="AH111" s="62">
        <v>0</v>
      </c>
      <c r="AI111" s="61">
        <f t="shared" si="62"/>
        <v>0</v>
      </c>
      <c r="AJ111" s="61">
        <f t="shared" si="63"/>
        <v>0</v>
      </c>
      <c r="AK111" s="61">
        <f t="shared" si="68"/>
        <v>-1001.6</v>
      </c>
      <c r="AL111" s="63">
        <v>0.89</v>
      </c>
      <c r="AM111" s="64">
        <f t="shared" si="69"/>
        <v>0</v>
      </c>
      <c r="AN111" s="64">
        <f t="shared" si="70"/>
        <v>0</v>
      </c>
      <c r="AO111" s="64"/>
      <c r="AP111" s="64"/>
      <c r="AQ111" s="65"/>
      <c r="AR111" s="65"/>
      <c r="AS111" s="64">
        <f t="shared" si="71"/>
        <v>0</v>
      </c>
      <c r="AT111" s="64">
        <f t="shared" si="72"/>
        <v>0</v>
      </c>
      <c r="AU111" s="66">
        <f t="shared" si="73"/>
        <v>0</v>
      </c>
    </row>
    <row r="112" spans="1:47" ht="18.75" customHeight="1">
      <c r="A112" s="19"/>
      <c r="B112" s="103" t="s">
        <v>111</v>
      </c>
      <c r="C112" s="55">
        <v>13.7</v>
      </c>
      <c r="D112" s="56">
        <v>36641.4</v>
      </c>
      <c r="E112" s="57">
        <v>98</v>
      </c>
      <c r="F112" s="58">
        <f t="shared" si="64"/>
        <v>7843</v>
      </c>
      <c r="G112" s="58">
        <f t="shared" si="58"/>
        <v>7843</v>
      </c>
      <c r="H112" s="58">
        <v>5931.5</v>
      </c>
      <c r="I112" s="58">
        <v>65.400000000000006</v>
      </c>
      <c r="J112" s="58">
        <f t="shared" si="59"/>
        <v>5996.9</v>
      </c>
      <c r="K112" s="58"/>
      <c r="L112" s="58">
        <f t="shared" si="60"/>
        <v>1846.1000000000004</v>
      </c>
      <c r="M112" s="59"/>
      <c r="N112" s="60">
        <v>13.7</v>
      </c>
      <c r="O112" s="60">
        <v>36641.4</v>
      </c>
      <c r="P112" s="60">
        <v>98</v>
      </c>
      <c r="Q112" s="60">
        <v>7843</v>
      </c>
      <c r="R112" s="60">
        <v>7843</v>
      </c>
      <c r="S112" s="60">
        <v>5931.5</v>
      </c>
      <c r="T112" s="60">
        <v>65.400000000000006</v>
      </c>
      <c r="U112" s="60">
        <v>5996.9</v>
      </c>
      <c r="V112" s="60"/>
      <c r="W112" s="55">
        <v>13.7</v>
      </c>
      <c r="X112" s="56">
        <v>36641.4</v>
      </c>
      <c r="Y112" s="57">
        <v>98</v>
      </c>
      <c r="Z112" s="58">
        <f t="shared" si="65"/>
        <v>7843</v>
      </c>
      <c r="AA112" s="58">
        <f t="shared" si="66"/>
        <v>7843</v>
      </c>
      <c r="AB112" s="58">
        <v>5931.5</v>
      </c>
      <c r="AC112" s="58">
        <v>65.400000000000006</v>
      </c>
      <c r="AD112" s="58">
        <f t="shared" si="61"/>
        <v>5996.9</v>
      </c>
      <c r="AE112" s="58"/>
      <c r="AF112" s="58">
        <f t="shared" si="67"/>
        <v>1846.1000000000004</v>
      </c>
      <c r="AG112" s="61">
        <v>3983.4</v>
      </c>
      <c r="AH112" s="62">
        <v>1846110.3999999997</v>
      </c>
      <c r="AI112" s="61">
        <f t="shared" si="62"/>
        <v>0</v>
      </c>
      <c r="AJ112" s="61">
        <f t="shared" si="63"/>
        <v>-1844264.2999999996</v>
      </c>
      <c r="AK112" s="61">
        <f t="shared" si="68"/>
        <v>1842126.9999999998</v>
      </c>
      <c r="AL112" s="63">
        <v>0.94599999999999995</v>
      </c>
      <c r="AM112" s="64"/>
      <c r="AN112" s="64"/>
      <c r="AO112" s="64">
        <f>AF112*45/100</f>
        <v>830.74500000000012</v>
      </c>
      <c r="AP112" s="64">
        <f>AF112*55/100</f>
        <v>1015.3550000000001</v>
      </c>
      <c r="AQ112" s="65"/>
      <c r="AR112" s="65"/>
      <c r="AS112" s="64">
        <f t="shared" si="71"/>
        <v>830.74500000000012</v>
      </c>
      <c r="AT112" s="64">
        <f t="shared" si="72"/>
        <v>1015.3550000000001</v>
      </c>
      <c r="AU112" s="66">
        <f t="shared" si="73"/>
        <v>1846.1000000000004</v>
      </c>
    </row>
    <row r="113" spans="1:47" ht="18.75" customHeight="1">
      <c r="A113" s="19"/>
      <c r="B113" s="103" t="s">
        <v>112</v>
      </c>
      <c r="C113" s="55">
        <v>31.4</v>
      </c>
      <c r="D113" s="56">
        <v>37678.5</v>
      </c>
      <c r="E113" s="57">
        <v>98</v>
      </c>
      <c r="F113" s="58">
        <f t="shared" si="64"/>
        <v>18484.8</v>
      </c>
      <c r="G113" s="58">
        <f t="shared" si="58"/>
        <v>17906.321400000001</v>
      </c>
      <c r="H113" s="58">
        <v>11905.1</v>
      </c>
      <c r="I113" s="58">
        <v>772.8</v>
      </c>
      <c r="J113" s="58">
        <f t="shared" si="59"/>
        <v>12677.9</v>
      </c>
      <c r="K113" s="58">
        <v>578.47860000000003</v>
      </c>
      <c r="L113" s="58">
        <f t="shared" si="60"/>
        <v>5228.4214000000011</v>
      </c>
      <c r="M113" s="59"/>
      <c r="N113" s="60">
        <v>31.4</v>
      </c>
      <c r="O113" s="60">
        <v>37678.5</v>
      </c>
      <c r="P113" s="60">
        <v>98</v>
      </c>
      <c r="Q113" s="60">
        <v>18484.8</v>
      </c>
      <c r="R113" s="60">
        <v>17906.321400000001</v>
      </c>
      <c r="S113" s="60">
        <v>11905.1</v>
      </c>
      <c r="T113" s="60">
        <v>772.8</v>
      </c>
      <c r="U113" s="60">
        <v>12677.9</v>
      </c>
      <c r="V113" s="60">
        <v>578.47860000000003</v>
      </c>
      <c r="W113" s="55">
        <v>31.4</v>
      </c>
      <c r="X113" s="56">
        <v>37678.5</v>
      </c>
      <c r="Y113" s="57">
        <v>98</v>
      </c>
      <c r="Z113" s="58">
        <f t="shared" si="65"/>
        <v>18484.8</v>
      </c>
      <c r="AA113" s="58">
        <f t="shared" si="66"/>
        <v>17906.321400000001</v>
      </c>
      <c r="AB113" s="58">
        <v>11905.1</v>
      </c>
      <c r="AC113" s="58">
        <v>772.8</v>
      </c>
      <c r="AD113" s="58">
        <f t="shared" si="61"/>
        <v>12677.9</v>
      </c>
      <c r="AE113" s="58">
        <v>578.47860000000003</v>
      </c>
      <c r="AF113" s="58">
        <f t="shared" si="67"/>
        <v>5228.4214000000011</v>
      </c>
      <c r="AG113" s="61">
        <v>24974</v>
      </c>
      <c r="AH113" s="62">
        <v>5228384.9999999879</v>
      </c>
      <c r="AI113" s="61">
        <f t="shared" si="62"/>
        <v>0</v>
      </c>
      <c r="AJ113" s="61">
        <f t="shared" si="63"/>
        <v>-5223156.5785999876</v>
      </c>
      <c r="AK113" s="61">
        <f t="shared" si="68"/>
        <v>5203410.9999999879</v>
      </c>
      <c r="AL113" s="63">
        <v>0.83199999999999996</v>
      </c>
      <c r="AM113" s="64">
        <f t="shared" si="69"/>
        <v>2091.3685600000003</v>
      </c>
      <c r="AN113" s="64">
        <f t="shared" si="70"/>
        <v>3137.0528400000003</v>
      </c>
      <c r="AO113" s="64"/>
      <c r="AP113" s="64"/>
      <c r="AQ113" s="65"/>
      <c r="AR113" s="65"/>
      <c r="AS113" s="64">
        <f t="shared" si="71"/>
        <v>2091.3685600000003</v>
      </c>
      <c r="AT113" s="64">
        <f t="shared" si="72"/>
        <v>3137.0528400000003</v>
      </c>
      <c r="AU113" s="66">
        <f t="shared" si="73"/>
        <v>5228.4214000000011</v>
      </c>
    </row>
    <row r="114" spans="1:47" ht="18.75" customHeight="1">
      <c r="A114" s="19"/>
      <c r="B114" s="103" t="s">
        <v>113</v>
      </c>
      <c r="C114" s="55">
        <v>6</v>
      </c>
      <c r="D114" s="56">
        <v>43467.3</v>
      </c>
      <c r="E114" s="57">
        <v>98</v>
      </c>
      <c r="F114" s="58">
        <f t="shared" si="64"/>
        <v>4074.8</v>
      </c>
      <c r="G114" s="58">
        <f t="shared" si="58"/>
        <v>4074.8</v>
      </c>
      <c r="H114" s="58">
        <v>2273.6999999999998</v>
      </c>
      <c r="I114" s="58">
        <v>205.39999999999998</v>
      </c>
      <c r="J114" s="58">
        <f t="shared" si="59"/>
        <v>2479.1</v>
      </c>
      <c r="K114" s="58"/>
      <c r="L114" s="58">
        <f t="shared" si="60"/>
        <v>1595.7000000000003</v>
      </c>
      <c r="M114" s="59"/>
      <c r="N114" s="60">
        <v>6</v>
      </c>
      <c r="O114" s="60">
        <v>43467.3</v>
      </c>
      <c r="P114" s="60">
        <v>98</v>
      </c>
      <c r="Q114" s="60">
        <v>4074.8</v>
      </c>
      <c r="R114" s="60">
        <v>4074.8</v>
      </c>
      <c r="S114" s="60">
        <v>2273.6999999999998</v>
      </c>
      <c r="T114" s="60">
        <v>205.39999999999998</v>
      </c>
      <c r="U114" s="60">
        <v>2479.1</v>
      </c>
      <c r="V114" s="60"/>
      <c r="W114" s="55">
        <v>6</v>
      </c>
      <c r="X114" s="56">
        <v>43467.3</v>
      </c>
      <c r="Y114" s="57">
        <v>98</v>
      </c>
      <c r="Z114" s="58">
        <f t="shared" si="65"/>
        <v>4074.8</v>
      </c>
      <c r="AA114" s="58">
        <f t="shared" si="66"/>
        <v>4074.8</v>
      </c>
      <c r="AB114" s="58">
        <v>2273.6999999999998</v>
      </c>
      <c r="AC114" s="58">
        <v>205.39999999999998</v>
      </c>
      <c r="AD114" s="58">
        <f t="shared" si="61"/>
        <v>2479.1</v>
      </c>
      <c r="AE114" s="58"/>
      <c r="AF114" s="58">
        <f t="shared" si="67"/>
        <v>1595.7000000000003</v>
      </c>
      <c r="AG114" s="61">
        <v>8044.5</v>
      </c>
      <c r="AH114" s="62">
        <v>1595748.2000000004</v>
      </c>
      <c r="AI114" s="61">
        <f t="shared" si="62"/>
        <v>0</v>
      </c>
      <c r="AJ114" s="61">
        <f t="shared" si="63"/>
        <v>-1594152.5000000005</v>
      </c>
      <c r="AK114" s="61">
        <f t="shared" si="68"/>
        <v>1587703.7000000004</v>
      </c>
      <c r="AL114" s="63">
        <v>0.879</v>
      </c>
      <c r="AM114" s="64">
        <f t="shared" si="69"/>
        <v>638.2800000000002</v>
      </c>
      <c r="AN114" s="64">
        <f t="shared" si="70"/>
        <v>957.42000000000019</v>
      </c>
      <c r="AO114" s="64"/>
      <c r="AP114" s="64"/>
      <c r="AQ114" s="65"/>
      <c r="AR114" s="65"/>
      <c r="AS114" s="64">
        <f t="shared" si="71"/>
        <v>638.2800000000002</v>
      </c>
      <c r="AT114" s="64">
        <f t="shared" si="72"/>
        <v>957.42000000000019</v>
      </c>
      <c r="AU114" s="66">
        <f t="shared" si="73"/>
        <v>1595.7000000000003</v>
      </c>
    </row>
    <row r="115" spans="1:47" ht="18.75" customHeight="1">
      <c r="A115" s="19"/>
      <c r="B115" s="103" t="s">
        <v>114</v>
      </c>
      <c r="C115" s="55">
        <v>16</v>
      </c>
      <c r="D115" s="56">
        <v>33175.5</v>
      </c>
      <c r="E115" s="57">
        <v>98</v>
      </c>
      <c r="F115" s="58">
        <f t="shared" si="64"/>
        <v>8293.2999999999993</v>
      </c>
      <c r="G115" s="58">
        <f t="shared" si="58"/>
        <v>8293.2999999999993</v>
      </c>
      <c r="H115" s="58">
        <v>6596.4</v>
      </c>
      <c r="I115" s="58">
        <v>0</v>
      </c>
      <c r="J115" s="58">
        <f t="shared" si="59"/>
        <v>6596.4</v>
      </c>
      <c r="K115" s="58"/>
      <c r="L115" s="58">
        <f t="shared" si="60"/>
        <v>1696.8999999999996</v>
      </c>
      <c r="M115" s="59"/>
      <c r="N115" s="60">
        <v>16</v>
      </c>
      <c r="O115" s="60">
        <v>33175.5</v>
      </c>
      <c r="P115" s="60">
        <v>98</v>
      </c>
      <c r="Q115" s="60">
        <v>8293.2999999999993</v>
      </c>
      <c r="R115" s="60">
        <v>8293.2999999999993</v>
      </c>
      <c r="S115" s="60">
        <v>6596.4</v>
      </c>
      <c r="T115" s="60">
        <v>0</v>
      </c>
      <c r="U115" s="60">
        <v>6596.4</v>
      </c>
      <c r="V115" s="60"/>
      <c r="W115" s="55">
        <v>16</v>
      </c>
      <c r="X115" s="56">
        <v>33175.5</v>
      </c>
      <c r="Y115" s="57">
        <v>98</v>
      </c>
      <c r="Z115" s="58">
        <f t="shared" si="65"/>
        <v>8293.2999999999993</v>
      </c>
      <c r="AA115" s="58">
        <f t="shared" si="66"/>
        <v>8293.2999999999993</v>
      </c>
      <c r="AB115" s="58">
        <v>6596.4</v>
      </c>
      <c r="AC115" s="58">
        <v>0</v>
      </c>
      <c r="AD115" s="58">
        <f t="shared" si="61"/>
        <v>6596.4</v>
      </c>
      <c r="AE115" s="58"/>
      <c r="AF115" s="58">
        <f t="shared" si="67"/>
        <v>1696.8999999999996</v>
      </c>
      <c r="AG115" s="61"/>
      <c r="AH115" s="62">
        <v>1696849.3999999992</v>
      </c>
      <c r="AI115" s="61">
        <f t="shared" si="62"/>
        <v>0</v>
      </c>
      <c r="AJ115" s="61">
        <f t="shared" si="63"/>
        <v>-1695152.4999999993</v>
      </c>
      <c r="AK115" s="61">
        <f t="shared" si="68"/>
        <v>1696849.3999999992</v>
      </c>
      <c r="AL115" s="63">
        <v>0.84599999999999997</v>
      </c>
      <c r="AM115" s="64">
        <f t="shared" si="69"/>
        <v>678.75999999999988</v>
      </c>
      <c r="AN115" s="64">
        <f t="shared" si="70"/>
        <v>1018.1399999999998</v>
      </c>
      <c r="AO115" s="64"/>
      <c r="AP115" s="64"/>
      <c r="AQ115" s="65"/>
      <c r="AR115" s="65"/>
      <c r="AS115" s="64">
        <f t="shared" si="71"/>
        <v>678.75999999999988</v>
      </c>
      <c r="AT115" s="64">
        <f t="shared" si="72"/>
        <v>1018.1399999999998</v>
      </c>
      <c r="AU115" s="66">
        <f t="shared" si="73"/>
        <v>1696.8999999999996</v>
      </c>
    </row>
    <row r="116" spans="1:47" ht="18.75" customHeight="1">
      <c r="A116" s="19"/>
      <c r="B116" s="103" t="s">
        <v>115</v>
      </c>
      <c r="C116" s="55">
        <v>463.8</v>
      </c>
      <c r="D116" s="56">
        <v>32446.3</v>
      </c>
      <c r="E116" s="57">
        <v>98</v>
      </c>
      <c r="F116" s="58">
        <f t="shared" si="64"/>
        <v>235119.2</v>
      </c>
      <c r="G116" s="58">
        <f t="shared" si="58"/>
        <v>227974.21460000001</v>
      </c>
      <c r="H116" s="58">
        <v>202365.2</v>
      </c>
      <c r="I116" s="58">
        <v>0</v>
      </c>
      <c r="J116" s="58">
        <f t="shared" si="59"/>
        <v>202365.2</v>
      </c>
      <c r="K116" s="58">
        <v>7144.9853999999996</v>
      </c>
      <c r="L116" s="58">
        <f t="shared" si="60"/>
        <v>25609.014599999995</v>
      </c>
      <c r="M116" s="59"/>
      <c r="N116" s="60">
        <v>463.8</v>
      </c>
      <c r="O116" s="60">
        <v>32446.3</v>
      </c>
      <c r="P116" s="60">
        <v>98</v>
      </c>
      <c r="Q116" s="60">
        <v>235119.2</v>
      </c>
      <c r="R116" s="60">
        <v>227974.21460000001</v>
      </c>
      <c r="S116" s="60">
        <v>202365.2</v>
      </c>
      <c r="T116" s="60">
        <v>0</v>
      </c>
      <c r="U116" s="60">
        <v>202365.2</v>
      </c>
      <c r="V116" s="60">
        <v>7144.9853999999996</v>
      </c>
      <c r="W116" s="55">
        <v>463.8</v>
      </c>
      <c r="X116" s="56">
        <v>32446.3</v>
      </c>
      <c r="Y116" s="57">
        <v>98</v>
      </c>
      <c r="Z116" s="58">
        <f t="shared" si="65"/>
        <v>235119.2</v>
      </c>
      <c r="AA116" s="58">
        <f t="shared" si="66"/>
        <v>227974.21460000001</v>
      </c>
      <c r="AB116" s="58">
        <v>202365.2</v>
      </c>
      <c r="AC116" s="58">
        <v>0</v>
      </c>
      <c r="AD116" s="58">
        <f t="shared" si="61"/>
        <v>202365.2</v>
      </c>
      <c r="AE116" s="58">
        <v>7144.9853999999996</v>
      </c>
      <c r="AF116" s="58">
        <f t="shared" si="67"/>
        <v>25609.014599999995</v>
      </c>
      <c r="AG116" s="61"/>
      <c r="AH116" s="62">
        <v>25609000</v>
      </c>
      <c r="AI116" s="61">
        <f t="shared" si="62"/>
        <v>0</v>
      </c>
      <c r="AJ116" s="61">
        <f t="shared" si="63"/>
        <v>-25583390.985399999</v>
      </c>
      <c r="AK116" s="61">
        <f t="shared" si="68"/>
        <v>25609000</v>
      </c>
      <c r="AL116" s="63">
        <v>1.0169999999999999</v>
      </c>
      <c r="AM116" s="64"/>
      <c r="AN116" s="64"/>
      <c r="AO116" s="64"/>
      <c r="AP116" s="64"/>
      <c r="AQ116" s="65">
        <f t="shared" ref="AQ116:AQ117" si="74">AF116*50/100</f>
        <v>12804.507299999997</v>
      </c>
      <c r="AR116" s="65">
        <f t="shared" ref="AR116:AR117" si="75">AF116*50/100</f>
        <v>12804.507299999997</v>
      </c>
      <c r="AS116" s="64">
        <f t="shared" si="71"/>
        <v>12804.507299999997</v>
      </c>
      <c r="AT116" s="64">
        <f t="shared" si="72"/>
        <v>12804.507299999997</v>
      </c>
      <c r="AU116" s="66">
        <f t="shared" si="73"/>
        <v>25609.014599999995</v>
      </c>
    </row>
    <row r="117" spans="1:47" ht="18.75" customHeight="1">
      <c r="A117" s="19"/>
      <c r="B117" s="103" t="s">
        <v>116</v>
      </c>
      <c r="C117" s="55">
        <v>337.7</v>
      </c>
      <c r="D117" s="56">
        <v>35281.5</v>
      </c>
      <c r="E117" s="57">
        <v>98</v>
      </c>
      <c r="F117" s="58">
        <f t="shared" si="64"/>
        <v>186153.1</v>
      </c>
      <c r="G117" s="58">
        <f t="shared" si="58"/>
        <v>181063.84239999999</v>
      </c>
      <c r="H117" s="58">
        <v>165691.1</v>
      </c>
      <c r="I117" s="58">
        <v>0</v>
      </c>
      <c r="J117" s="58">
        <f t="shared" si="59"/>
        <v>165691.1</v>
      </c>
      <c r="K117" s="58">
        <v>5089.2576000000008</v>
      </c>
      <c r="L117" s="58">
        <f t="shared" si="60"/>
        <v>15372.742399999988</v>
      </c>
      <c r="M117" s="59"/>
      <c r="N117" s="60">
        <v>337.7</v>
      </c>
      <c r="O117" s="60">
        <v>35281.5</v>
      </c>
      <c r="P117" s="60">
        <v>98</v>
      </c>
      <c r="Q117" s="60">
        <v>186153.1</v>
      </c>
      <c r="R117" s="60">
        <v>181063.84239999999</v>
      </c>
      <c r="S117" s="60">
        <v>165691.1</v>
      </c>
      <c r="T117" s="60">
        <v>0</v>
      </c>
      <c r="U117" s="60">
        <v>165691.1</v>
      </c>
      <c r="V117" s="60">
        <v>5089.2576000000008</v>
      </c>
      <c r="W117" s="55">
        <v>337.7</v>
      </c>
      <c r="X117" s="56">
        <v>35281.5</v>
      </c>
      <c r="Y117" s="57">
        <v>98</v>
      </c>
      <c r="Z117" s="58">
        <f t="shared" si="65"/>
        <v>186153.1</v>
      </c>
      <c r="AA117" s="58">
        <f t="shared" si="66"/>
        <v>181063.84239999999</v>
      </c>
      <c r="AB117" s="58">
        <v>165691.1</v>
      </c>
      <c r="AC117" s="58">
        <v>0</v>
      </c>
      <c r="AD117" s="58">
        <f t="shared" si="61"/>
        <v>165691.1</v>
      </c>
      <c r="AE117" s="58">
        <v>5089.2576000000008</v>
      </c>
      <c r="AF117" s="58">
        <f t="shared" si="67"/>
        <v>15372.742399999988</v>
      </c>
      <c r="AG117" s="61"/>
      <c r="AH117" s="62">
        <v>15372700.000000011</v>
      </c>
      <c r="AI117" s="61">
        <f t="shared" si="62"/>
        <v>0</v>
      </c>
      <c r="AJ117" s="61">
        <f t="shared" si="63"/>
        <v>-15357327.257600011</v>
      </c>
      <c r="AK117" s="61">
        <f t="shared" si="68"/>
        <v>15372700.000000011</v>
      </c>
      <c r="AL117" s="63">
        <v>1.2250000000000001</v>
      </c>
      <c r="AM117" s="64"/>
      <c r="AN117" s="64"/>
      <c r="AO117" s="64"/>
      <c r="AP117" s="64"/>
      <c r="AQ117" s="65">
        <f t="shared" si="74"/>
        <v>7686.3711999999941</v>
      </c>
      <c r="AR117" s="65">
        <f t="shared" si="75"/>
        <v>7686.3711999999941</v>
      </c>
      <c r="AS117" s="64">
        <f t="shared" si="71"/>
        <v>7686.3711999999941</v>
      </c>
      <c r="AT117" s="64">
        <f t="shared" si="72"/>
        <v>7686.3711999999941</v>
      </c>
      <c r="AU117" s="66">
        <f t="shared" si="73"/>
        <v>15372.742399999988</v>
      </c>
    </row>
    <row r="118" spans="1:47" ht="18.75" customHeight="1">
      <c r="A118" s="19"/>
      <c r="B118" s="103" t="s">
        <v>117</v>
      </c>
      <c r="C118" s="55">
        <v>125.6</v>
      </c>
      <c r="D118" s="56">
        <v>32294.6</v>
      </c>
      <c r="E118" s="57">
        <v>98</v>
      </c>
      <c r="F118" s="58">
        <f t="shared" si="64"/>
        <v>63374.1</v>
      </c>
      <c r="G118" s="58">
        <f t="shared" si="58"/>
        <v>59244.025799999996</v>
      </c>
      <c r="H118" s="58">
        <v>50619.7</v>
      </c>
      <c r="I118" s="58">
        <v>0</v>
      </c>
      <c r="J118" s="58">
        <f t="shared" si="59"/>
        <v>50619.7</v>
      </c>
      <c r="K118" s="58">
        <v>4130.0742</v>
      </c>
      <c r="L118" s="58">
        <f t="shared" si="60"/>
        <v>8624.3257999999987</v>
      </c>
      <c r="M118" s="59"/>
      <c r="N118" s="60">
        <v>125.6</v>
      </c>
      <c r="O118" s="60">
        <v>32294.6</v>
      </c>
      <c r="P118" s="60">
        <v>98</v>
      </c>
      <c r="Q118" s="60">
        <v>63374.1</v>
      </c>
      <c r="R118" s="60">
        <v>59244.025799999996</v>
      </c>
      <c r="S118" s="60">
        <v>50619.7</v>
      </c>
      <c r="T118" s="60">
        <v>0</v>
      </c>
      <c r="U118" s="60">
        <v>50619.7</v>
      </c>
      <c r="V118" s="60">
        <v>4130.0742</v>
      </c>
      <c r="W118" s="55">
        <v>125.6</v>
      </c>
      <c r="X118" s="56">
        <v>32294.6</v>
      </c>
      <c r="Y118" s="57">
        <v>98</v>
      </c>
      <c r="Z118" s="58">
        <f t="shared" si="65"/>
        <v>63374.1</v>
      </c>
      <c r="AA118" s="58">
        <f t="shared" si="66"/>
        <v>59244.025799999996</v>
      </c>
      <c r="AB118" s="58">
        <v>50619.7</v>
      </c>
      <c r="AC118" s="58">
        <v>0</v>
      </c>
      <c r="AD118" s="58">
        <f t="shared" si="61"/>
        <v>50619.7</v>
      </c>
      <c r="AE118" s="58">
        <v>4130.0742</v>
      </c>
      <c r="AF118" s="58">
        <f t="shared" si="67"/>
        <v>8624.3257999999987</v>
      </c>
      <c r="AG118" s="61"/>
      <c r="AH118" s="62">
        <v>8624300.0000000037</v>
      </c>
      <c r="AI118" s="61">
        <f t="shared" si="62"/>
        <v>0</v>
      </c>
      <c r="AJ118" s="61">
        <f t="shared" si="63"/>
        <v>-8615675.674200004</v>
      </c>
      <c r="AK118" s="61">
        <f t="shared" si="68"/>
        <v>8624300.0000000037</v>
      </c>
      <c r="AL118" s="63">
        <v>0.90300000000000002</v>
      </c>
      <c r="AM118" s="64"/>
      <c r="AN118" s="64"/>
      <c r="AO118" s="64">
        <f t="shared" ref="AO118:AO122" si="76">AF118*45/100</f>
        <v>3880.9466099999995</v>
      </c>
      <c r="AP118" s="64">
        <f t="shared" ref="AP118:AP122" si="77">AF118*55/100</f>
        <v>4743.3791899999997</v>
      </c>
      <c r="AQ118" s="65"/>
      <c r="AR118" s="65"/>
      <c r="AS118" s="64">
        <f t="shared" si="71"/>
        <v>3880.9466099999995</v>
      </c>
      <c r="AT118" s="64">
        <f t="shared" si="72"/>
        <v>4743.3791899999997</v>
      </c>
      <c r="AU118" s="66">
        <f t="shared" si="73"/>
        <v>8624.3257999999987</v>
      </c>
    </row>
    <row r="119" spans="1:47" ht="18.75" customHeight="1">
      <c r="A119" s="19"/>
      <c r="B119" s="103" t="s">
        <v>118</v>
      </c>
      <c r="C119" s="55">
        <v>98.3</v>
      </c>
      <c r="D119" s="56">
        <v>28104.3</v>
      </c>
      <c r="E119" s="57">
        <v>98</v>
      </c>
      <c r="F119" s="58">
        <f t="shared" si="64"/>
        <v>43163.7</v>
      </c>
      <c r="G119" s="58">
        <f t="shared" si="58"/>
        <v>42775.964399999997</v>
      </c>
      <c r="H119" s="58">
        <v>38740.6</v>
      </c>
      <c r="I119" s="58">
        <v>0</v>
      </c>
      <c r="J119" s="58">
        <f t="shared" si="59"/>
        <v>38740.6</v>
      </c>
      <c r="K119" s="58">
        <v>387.73560000000003</v>
      </c>
      <c r="L119" s="58">
        <f t="shared" si="60"/>
        <v>4035.3643999999986</v>
      </c>
      <c r="M119" s="59"/>
      <c r="N119" s="60">
        <v>98.3</v>
      </c>
      <c r="O119" s="60">
        <v>28104.3</v>
      </c>
      <c r="P119" s="60">
        <v>98</v>
      </c>
      <c r="Q119" s="60">
        <v>43163.7</v>
      </c>
      <c r="R119" s="60">
        <v>42775.964399999997</v>
      </c>
      <c r="S119" s="60">
        <v>38740.6</v>
      </c>
      <c r="T119" s="60">
        <v>0</v>
      </c>
      <c r="U119" s="60">
        <v>38740.6</v>
      </c>
      <c r="V119" s="60">
        <v>387.73560000000003</v>
      </c>
      <c r="W119" s="55">
        <v>98.3</v>
      </c>
      <c r="X119" s="56">
        <v>28104.3</v>
      </c>
      <c r="Y119" s="57">
        <v>98</v>
      </c>
      <c r="Z119" s="58">
        <f t="shared" si="65"/>
        <v>43163.7</v>
      </c>
      <c r="AA119" s="58">
        <f t="shared" si="66"/>
        <v>42775.964399999997</v>
      </c>
      <c r="AB119" s="58">
        <v>38740.6</v>
      </c>
      <c r="AC119" s="58">
        <v>0</v>
      </c>
      <c r="AD119" s="58">
        <f t="shared" si="61"/>
        <v>38740.6</v>
      </c>
      <c r="AE119" s="58">
        <v>387.73560000000003</v>
      </c>
      <c r="AF119" s="58">
        <f t="shared" si="67"/>
        <v>4035.3643999999986</v>
      </c>
      <c r="AG119" s="61"/>
      <c r="AH119" s="62">
        <v>4035400.0000000014</v>
      </c>
      <c r="AI119" s="61">
        <f t="shared" si="62"/>
        <v>0</v>
      </c>
      <c r="AJ119" s="61">
        <f t="shared" si="63"/>
        <v>-4031364.6356000016</v>
      </c>
      <c r="AK119" s="61">
        <f t="shared" si="68"/>
        <v>4035400.0000000014</v>
      </c>
      <c r="AL119" s="63">
        <v>0.93600000000000005</v>
      </c>
      <c r="AM119" s="64"/>
      <c r="AN119" s="64"/>
      <c r="AO119" s="64">
        <f t="shared" si="76"/>
        <v>1815.9139799999994</v>
      </c>
      <c r="AP119" s="64">
        <f t="shared" si="77"/>
        <v>2219.4504199999992</v>
      </c>
      <c r="AQ119" s="65"/>
      <c r="AR119" s="65"/>
      <c r="AS119" s="64">
        <f t="shared" si="71"/>
        <v>1815.9139799999994</v>
      </c>
      <c r="AT119" s="64">
        <f t="shared" si="72"/>
        <v>2219.4504199999992</v>
      </c>
      <c r="AU119" s="66">
        <f t="shared" si="73"/>
        <v>4035.3643999999986</v>
      </c>
    </row>
    <row r="120" spans="1:47" ht="18.75" customHeight="1">
      <c r="A120" s="19"/>
      <c r="B120" s="103" t="s">
        <v>119</v>
      </c>
      <c r="C120" s="55">
        <v>60.7</v>
      </c>
      <c r="D120" s="56">
        <v>30633.3</v>
      </c>
      <c r="E120" s="57">
        <v>98</v>
      </c>
      <c r="F120" s="58">
        <f t="shared" si="64"/>
        <v>29051.9</v>
      </c>
      <c r="G120" s="58">
        <f t="shared" si="58"/>
        <v>26601.275600000001</v>
      </c>
      <c r="H120" s="58">
        <v>22894.400000000001</v>
      </c>
      <c r="I120" s="58">
        <v>0</v>
      </c>
      <c r="J120" s="58">
        <f t="shared" si="59"/>
        <v>22894.400000000001</v>
      </c>
      <c r="K120" s="58">
        <v>2450.6244000000002</v>
      </c>
      <c r="L120" s="58">
        <f t="shared" si="60"/>
        <v>3706.8755999999994</v>
      </c>
      <c r="M120" s="59"/>
      <c r="N120" s="60">
        <v>60.7</v>
      </c>
      <c r="O120" s="60">
        <v>30633.3</v>
      </c>
      <c r="P120" s="60">
        <v>98</v>
      </c>
      <c r="Q120" s="60">
        <v>29051.9</v>
      </c>
      <c r="R120" s="60">
        <v>26601.275600000001</v>
      </c>
      <c r="S120" s="60">
        <v>22894.400000000001</v>
      </c>
      <c r="T120" s="60">
        <v>0</v>
      </c>
      <c r="U120" s="60">
        <v>22894.400000000001</v>
      </c>
      <c r="V120" s="60">
        <v>2450.6244000000002</v>
      </c>
      <c r="W120" s="55">
        <v>60.7</v>
      </c>
      <c r="X120" s="56">
        <v>30633.3</v>
      </c>
      <c r="Y120" s="57">
        <v>98</v>
      </c>
      <c r="Z120" s="58">
        <f t="shared" si="65"/>
        <v>29051.9</v>
      </c>
      <c r="AA120" s="58">
        <f t="shared" si="66"/>
        <v>26601.275600000001</v>
      </c>
      <c r="AB120" s="58">
        <v>22894.400000000001</v>
      </c>
      <c r="AC120" s="58">
        <v>0</v>
      </c>
      <c r="AD120" s="58">
        <f t="shared" si="61"/>
        <v>22894.400000000001</v>
      </c>
      <c r="AE120" s="58">
        <v>2450.6244000000002</v>
      </c>
      <c r="AF120" s="58">
        <f t="shared" si="67"/>
        <v>3706.8755999999994</v>
      </c>
      <c r="AG120" s="61">
        <v>477.5</v>
      </c>
      <c r="AH120" s="62">
        <v>3706968.400000005</v>
      </c>
      <c r="AI120" s="61">
        <f t="shared" si="62"/>
        <v>0</v>
      </c>
      <c r="AJ120" s="61">
        <f t="shared" si="63"/>
        <v>-3703261.5244000051</v>
      </c>
      <c r="AK120" s="61">
        <f t="shared" si="68"/>
        <v>3706490.900000005</v>
      </c>
      <c r="AL120" s="63">
        <v>0.97699999999999998</v>
      </c>
      <c r="AM120" s="64"/>
      <c r="AN120" s="64"/>
      <c r="AO120" s="64">
        <f t="shared" si="76"/>
        <v>1668.0940199999998</v>
      </c>
      <c r="AP120" s="64">
        <f t="shared" si="77"/>
        <v>2038.7815799999996</v>
      </c>
      <c r="AQ120" s="65"/>
      <c r="AR120" s="65"/>
      <c r="AS120" s="64">
        <f t="shared" si="71"/>
        <v>1668.0940199999998</v>
      </c>
      <c r="AT120" s="64">
        <f t="shared" si="72"/>
        <v>2038.7815799999996</v>
      </c>
      <c r="AU120" s="66">
        <f t="shared" si="73"/>
        <v>3706.8755999999994</v>
      </c>
    </row>
    <row r="121" spans="1:47" ht="18.75" customHeight="1">
      <c r="A121" s="19"/>
      <c r="B121" s="103" t="s">
        <v>120</v>
      </c>
      <c r="C121" s="55">
        <v>59.3</v>
      </c>
      <c r="D121" s="56">
        <v>30396</v>
      </c>
      <c r="E121" s="57">
        <v>98</v>
      </c>
      <c r="F121" s="58">
        <f t="shared" si="64"/>
        <v>28162</v>
      </c>
      <c r="G121" s="58">
        <f t="shared" si="58"/>
        <v>28162</v>
      </c>
      <c r="H121" s="58">
        <v>28162</v>
      </c>
      <c r="I121" s="58"/>
      <c r="J121" s="58">
        <f t="shared" si="59"/>
        <v>28162</v>
      </c>
      <c r="K121" s="58"/>
      <c r="L121" s="58">
        <f t="shared" si="60"/>
        <v>0</v>
      </c>
      <c r="M121" s="59"/>
      <c r="N121" s="60">
        <v>59.3</v>
      </c>
      <c r="O121" s="60">
        <v>30396</v>
      </c>
      <c r="P121" s="60">
        <v>98</v>
      </c>
      <c r="Q121" s="60">
        <v>28162</v>
      </c>
      <c r="R121" s="60">
        <v>28162</v>
      </c>
      <c r="S121" s="60">
        <v>28162</v>
      </c>
      <c r="T121" s="60"/>
      <c r="U121" s="60">
        <v>28162</v>
      </c>
      <c r="V121" s="60"/>
      <c r="W121" s="55">
        <v>59.3</v>
      </c>
      <c r="X121" s="56">
        <v>30396</v>
      </c>
      <c r="Y121" s="57">
        <v>98</v>
      </c>
      <c r="Z121" s="58">
        <f t="shared" si="65"/>
        <v>28162</v>
      </c>
      <c r="AA121" s="58">
        <f t="shared" si="66"/>
        <v>28162</v>
      </c>
      <c r="AB121" s="58">
        <v>28162</v>
      </c>
      <c r="AC121" s="58"/>
      <c r="AD121" s="58">
        <f t="shared" si="61"/>
        <v>28162</v>
      </c>
      <c r="AE121" s="58"/>
      <c r="AF121" s="58">
        <f t="shared" si="67"/>
        <v>0</v>
      </c>
      <c r="AG121" s="61"/>
      <c r="AH121" s="62">
        <v>0</v>
      </c>
      <c r="AI121" s="61">
        <f t="shared" si="62"/>
        <v>0</v>
      </c>
      <c r="AJ121" s="61">
        <f t="shared" si="63"/>
        <v>0</v>
      </c>
      <c r="AK121" s="61">
        <f t="shared" si="68"/>
        <v>0</v>
      </c>
      <c r="AL121" s="63">
        <v>1.24</v>
      </c>
      <c r="AM121" s="64"/>
      <c r="AN121" s="64"/>
      <c r="AO121" s="64">
        <f t="shared" si="76"/>
        <v>0</v>
      </c>
      <c r="AP121" s="64">
        <f t="shared" si="77"/>
        <v>0</v>
      </c>
      <c r="AQ121" s="65">
        <f t="shared" ref="AQ121" si="78">AH121*10/100</f>
        <v>0</v>
      </c>
      <c r="AR121" s="65">
        <f t="shared" ref="AR121" si="79">AH121*90/100</f>
        <v>0</v>
      </c>
      <c r="AS121" s="64">
        <f t="shared" si="71"/>
        <v>0</v>
      </c>
      <c r="AT121" s="64">
        <f t="shared" si="72"/>
        <v>0</v>
      </c>
      <c r="AU121" s="66">
        <f t="shared" si="73"/>
        <v>0</v>
      </c>
    </row>
    <row r="122" spans="1:47" ht="18.75" customHeight="1">
      <c r="A122" s="19"/>
      <c r="B122" s="117" t="s">
        <v>121</v>
      </c>
      <c r="C122" s="55">
        <v>59.3</v>
      </c>
      <c r="D122" s="56">
        <v>30396</v>
      </c>
      <c r="E122" s="57">
        <v>98</v>
      </c>
      <c r="F122" s="58">
        <f t="shared" ref="F122" si="80">ROUND(C122*D122*12*1.302/1000,1)</f>
        <v>28162</v>
      </c>
      <c r="G122" s="58">
        <f t="shared" ref="G122" si="81">F122-K122</f>
        <v>28162</v>
      </c>
      <c r="H122" s="58">
        <v>28162</v>
      </c>
      <c r="I122" s="58"/>
      <c r="J122" s="58">
        <f t="shared" ref="J122" si="82">H122+I122</f>
        <v>28162</v>
      </c>
      <c r="K122" s="58"/>
      <c r="L122" s="58">
        <f t="shared" ref="L122" si="83">G122-J122</f>
        <v>0</v>
      </c>
      <c r="M122" s="59"/>
      <c r="N122" s="60">
        <v>59.3</v>
      </c>
      <c r="O122" s="60">
        <v>30396</v>
      </c>
      <c r="P122" s="60">
        <v>98</v>
      </c>
      <c r="Q122" s="60">
        <v>28162</v>
      </c>
      <c r="R122" s="60">
        <v>28162</v>
      </c>
      <c r="S122" s="60">
        <v>28162</v>
      </c>
      <c r="T122" s="60"/>
      <c r="U122" s="60">
        <v>28162</v>
      </c>
      <c r="V122" s="60"/>
      <c r="W122" s="55">
        <v>3.4</v>
      </c>
      <c r="X122" s="56">
        <v>34072</v>
      </c>
      <c r="Y122" s="57">
        <v>98</v>
      </c>
      <c r="Z122" s="58">
        <f t="shared" ref="Z122" si="84">ROUND(W122*X122*12*1.302/1000,1)</f>
        <v>1810</v>
      </c>
      <c r="AA122" s="58">
        <f t="shared" ref="AA122" si="85">Z122-AE122</f>
        <v>1810</v>
      </c>
      <c r="AB122" s="58">
        <v>1810</v>
      </c>
      <c r="AC122" s="58"/>
      <c r="AD122" s="58">
        <f t="shared" ref="AD122" si="86">AB122+AC122</f>
        <v>1810</v>
      </c>
      <c r="AE122" s="58"/>
      <c r="AF122" s="58">
        <f t="shared" ref="AF122" si="87">AA122-AD122</f>
        <v>0</v>
      </c>
      <c r="AG122" s="61"/>
      <c r="AH122" s="62">
        <v>0</v>
      </c>
      <c r="AI122" s="61">
        <f t="shared" si="62"/>
        <v>0</v>
      </c>
      <c r="AJ122" s="61">
        <f t="shared" si="63"/>
        <v>0</v>
      </c>
      <c r="AK122" s="61">
        <f t="shared" ref="AK122" si="88">AH122-AG122</f>
        <v>0</v>
      </c>
      <c r="AL122" s="63"/>
      <c r="AM122" s="64"/>
      <c r="AN122" s="64"/>
      <c r="AO122" s="64">
        <f t="shared" si="76"/>
        <v>0</v>
      </c>
      <c r="AP122" s="64">
        <f t="shared" si="77"/>
        <v>0</v>
      </c>
      <c r="AQ122" s="65">
        <f t="shared" ref="AQ122" si="89">AH122*10/100</f>
        <v>0</v>
      </c>
      <c r="AR122" s="65">
        <f t="shared" ref="AR122" si="90">AH122*90/100</f>
        <v>0</v>
      </c>
      <c r="AS122" s="64">
        <f t="shared" ref="AS122" si="91">AM122+AO122+AQ122</f>
        <v>0</v>
      </c>
      <c r="AT122" s="64">
        <f t="shared" ref="AT122" si="92">AN122+AP122+AR122</f>
        <v>0</v>
      </c>
      <c r="AU122" s="66">
        <f t="shared" ref="AU122" si="93">AS122+AT122</f>
        <v>0</v>
      </c>
    </row>
    <row r="123" spans="1:47" ht="18.75">
      <c r="B123" s="96"/>
      <c r="AG123" s="96" t="s">
        <v>77</v>
      </c>
      <c r="AH123" s="97">
        <f>AS96</f>
        <v>47046.996349999979</v>
      </c>
      <c r="AK123" s="98">
        <f>AH123/AH96</f>
        <v>4.5141228913274535E-4</v>
      </c>
    </row>
    <row r="124" spans="1:47" ht="18.75">
      <c r="B124" s="96"/>
      <c r="AG124" s="96" t="s">
        <v>78</v>
      </c>
      <c r="AH124" s="97">
        <f>AT96</f>
        <v>57174.847050000004</v>
      </c>
      <c r="AK124" s="98">
        <f>AH124/AH96</f>
        <v>5.4858823283104462E-4</v>
      </c>
    </row>
  </sheetData>
  <mergeCells count="27">
    <mergeCell ref="B69:B71"/>
    <mergeCell ref="W69:W71"/>
    <mergeCell ref="A69:A71"/>
    <mergeCell ref="AP70:AP71"/>
    <mergeCell ref="AQ70:AQ71"/>
    <mergeCell ref="AH70:AH71"/>
    <mergeCell ref="AM70:AM71"/>
    <mergeCell ref="AN70:AN71"/>
    <mergeCell ref="M77:M96"/>
    <mergeCell ref="AH5:AP5"/>
    <mergeCell ref="M9:M11"/>
    <mergeCell ref="M12:M31"/>
    <mergeCell ref="M74:M76"/>
    <mergeCell ref="W4:AE4"/>
    <mergeCell ref="AT69:AT71"/>
    <mergeCell ref="AM69:AR69"/>
    <mergeCell ref="AF69:AF71"/>
    <mergeCell ref="AL69:AL71"/>
    <mergeCell ref="AB69:AD69"/>
    <mergeCell ref="AO70:AO71"/>
    <mergeCell ref="AE69:AE71"/>
    <mergeCell ref="X69:X71"/>
    <mergeCell ref="Y69:Y71"/>
    <mergeCell ref="Z69:Z71"/>
    <mergeCell ref="AA69:AA71"/>
    <mergeCell ref="AR70:AR71"/>
    <mergeCell ref="AS69:AS71"/>
  </mergeCells>
  <printOptions horizontalCentered="1"/>
  <pageMargins left="0" right="0" top="0.78740157480314965" bottom="0" header="0.31496062992125984" footer="0.31496062992125984"/>
  <pageSetup paperSize="9" scale="60" fitToWidth="2" orientation="landscape" r:id="rId1"/>
  <headerFooter>
    <oddFooter>&amp;C&amp;P</oddFooter>
  </headerFooter>
  <colBreaks count="1" manualBreakCount="1">
    <brk id="31" max="1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указы доп 2017 (ОБ-57 млн)</vt:lpstr>
      <vt:lpstr>'указы доп 2017 (ОБ-57 млн)'!Заголовки_для_печати</vt:lpstr>
      <vt:lpstr>'указы доп 2017 (ОБ-57 млн)'!Область_печати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Согрин Александр Викторович</dc:creator>
  <cp:lastModifiedBy>minfin user</cp:lastModifiedBy>
  <cp:lastPrinted>2017-06-09T13:52:00Z</cp:lastPrinted>
  <dcterms:created xsi:type="dcterms:W3CDTF">2017-06-02T10:02:32Z</dcterms:created>
  <dcterms:modified xsi:type="dcterms:W3CDTF">2017-06-09T13:52:01Z</dcterms:modified>
</cp:coreProperties>
</file>