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Лист1!$14:$16</definedName>
    <definedName name="_xlnm.Print_Area" localSheetId="0">Лист1!$A$1:$X$91</definedName>
  </definedNames>
  <calcPr calcId="125725"/>
</workbook>
</file>

<file path=xl/calcChain.xml><?xml version="1.0" encoding="utf-8"?>
<calcChain xmlns="http://schemas.openxmlformats.org/spreadsheetml/2006/main">
  <c r="N18" i="2"/>
  <c r="P22" l="1"/>
  <c r="K22"/>
  <c r="L22" s="1"/>
  <c r="X19" l="1"/>
  <c r="W19"/>
  <c r="V19"/>
  <c r="U19"/>
  <c r="T19"/>
  <c r="S19"/>
  <c r="R19"/>
  <c r="Q19"/>
  <c r="O19"/>
  <c r="N19"/>
  <c r="M19"/>
  <c r="L19"/>
  <c r="K19"/>
  <c r="J19"/>
  <c r="I19"/>
  <c r="I46" l="1"/>
  <c r="X46" l="1"/>
  <c r="W46"/>
  <c r="V46"/>
  <c r="U46"/>
  <c r="T46"/>
  <c r="S46"/>
  <c r="R46"/>
  <c r="Q46"/>
  <c r="O46"/>
  <c r="N46"/>
  <c r="M46"/>
  <c r="L46"/>
  <c r="K46"/>
  <c r="J46"/>
  <c r="Q26" l="1"/>
  <c r="S26"/>
  <c r="X80"/>
  <c r="W32"/>
  <c r="V32"/>
  <c r="U32"/>
  <c r="T32"/>
  <c r="S32"/>
  <c r="R32"/>
  <c r="Q32"/>
  <c r="O32"/>
  <c r="M32"/>
  <c r="L32"/>
  <c r="K32"/>
  <c r="W77"/>
  <c r="V77"/>
  <c r="U77"/>
  <c r="T77"/>
  <c r="R77"/>
  <c r="Q77"/>
  <c r="O77"/>
  <c r="M77"/>
  <c r="L77"/>
  <c r="K77"/>
  <c r="J77"/>
  <c r="I77"/>
  <c r="S80"/>
  <c r="S77" s="1"/>
  <c r="K80"/>
  <c r="P80"/>
  <c r="L80"/>
  <c r="S78"/>
  <c r="K76"/>
  <c r="K75"/>
  <c r="K74"/>
  <c r="W36"/>
  <c r="V36"/>
  <c r="U36"/>
  <c r="T36"/>
  <c r="S36"/>
  <c r="R36"/>
  <c r="Q36"/>
  <c r="O36"/>
  <c r="M36"/>
  <c r="L36"/>
  <c r="K36"/>
  <c r="J36"/>
  <c r="I36"/>
  <c r="P40"/>
  <c r="K40"/>
  <c r="L40" s="1"/>
  <c r="J32"/>
  <c r="I32"/>
  <c r="P35"/>
  <c r="K35"/>
  <c r="J35"/>
  <c r="L35" l="1"/>
  <c r="S30" l="1"/>
  <c r="K27"/>
  <c r="S28"/>
  <c r="X84"/>
  <c r="X83"/>
  <c r="X82"/>
  <c r="X81"/>
  <c r="X79"/>
  <c r="X78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49"/>
  <c r="X48"/>
  <c r="X47"/>
  <c r="X45"/>
  <c r="X44"/>
  <c r="X43"/>
  <c r="X42"/>
  <c r="X41"/>
  <c r="X39"/>
  <c r="X38"/>
  <c r="X37"/>
  <c r="X35"/>
  <c r="X34"/>
  <c r="X33"/>
  <c r="X30"/>
  <c r="X29"/>
  <c r="X28"/>
  <c r="X27"/>
  <c r="X26"/>
  <c r="X24"/>
  <c r="X23"/>
  <c r="X21"/>
  <c r="X20"/>
  <c r="W83"/>
  <c r="W81"/>
  <c r="W73"/>
  <c r="W71"/>
  <c r="W68"/>
  <c r="W64"/>
  <c r="W62"/>
  <c r="W61"/>
  <c r="W51"/>
  <c r="W43"/>
  <c r="W41"/>
  <c r="W26"/>
  <c r="W18"/>
  <c r="X32" l="1"/>
  <c r="X36"/>
  <c r="X77"/>
  <c r="W25"/>
  <c r="P84"/>
  <c r="P83"/>
  <c r="P71"/>
  <c r="O83"/>
  <c r="O81"/>
  <c r="O73"/>
  <c r="O71"/>
  <c r="O68"/>
  <c r="O64"/>
  <c r="O62"/>
  <c r="O51"/>
  <c r="O43"/>
  <c r="O41"/>
  <c r="O26"/>
  <c r="O23"/>
  <c r="P23" s="1"/>
  <c r="O18"/>
  <c r="K84"/>
  <c r="K83" s="1"/>
  <c r="K81"/>
  <c r="K73"/>
  <c r="K71"/>
  <c r="K70"/>
  <c r="K69"/>
  <c r="K68" s="1"/>
  <c r="K67"/>
  <c r="K66"/>
  <c r="K65"/>
  <c r="K64" s="1"/>
  <c r="K62"/>
  <c r="K57"/>
  <c r="K52"/>
  <c r="K49"/>
  <c r="K48"/>
  <c r="K47"/>
  <c r="K45"/>
  <c r="K44"/>
  <c r="K43" s="1"/>
  <c r="K41"/>
  <c r="K39"/>
  <c r="K26"/>
  <c r="K24"/>
  <c r="K23"/>
  <c r="K21"/>
  <c r="K20"/>
  <c r="J83"/>
  <c r="J81"/>
  <c r="J73"/>
  <c r="J68"/>
  <c r="J64"/>
  <c r="J61" s="1"/>
  <c r="J51"/>
  <c r="J43"/>
  <c r="J41"/>
  <c r="J26"/>
  <c r="J23"/>
  <c r="J18"/>
  <c r="L71"/>
  <c r="M71"/>
  <c r="N71"/>
  <c r="Q71"/>
  <c r="R71"/>
  <c r="S71"/>
  <c r="T71"/>
  <c r="I71"/>
  <c r="X25" l="1"/>
  <c r="W17"/>
  <c r="J25"/>
  <c r="O61"/>
  <c r="O25"/>
  <c r="K51"/>
  <c r="J17"/>
  <c r="K18"/>
  <c r="K61"/>
  <c r="T83"/>
  <c r="S83"/>
  <c r="R83"/>
  <c r="Q83"/>
  <c r="M83"/>
  <c r="L83"/>
  <c r="H83"/>
  <c r="G83"/>
  <c r="N84"/>
  <c r="N83" s="1"/>
  <c r="I84"/>
  <c r="I83" s="1"/>
  <c r="I57"/>
  <c r="I52"/>
  <c r="O17" l="1"/>
  <c r="H21"/>
  <c r="M21"/>
  <c r="H20" l="1"/>
  <c r="I20" s="1"/>
  <c r="I21" l="1"/>
  <c r="H44"/>
  <c r="I39"/>
  <c r="I34"/>
  <c r="K34" s="1"/>
  <c r="K25" s="1"/>
  <c r="K17" s="1"/>
  <c r="T23" l="1"/>
  <c r="Q23"/>
  <c r="M23"/>
  <c r="L23"/>
  <c r="H23"/>
  <c r="G23"/>
  <c r="I23" s="1"/>
  <c r="I18" s="1"/>
  <c r="I24"/>
  <c r="N23" l="1"/>
  <c r="M18"/>
  <c r="I70" l="1"/>
  <c r="I69"/>
  <c r="I66"/>
  <c r="I67"/>
  <c r="I65"/>
  <c r="I48" l="1"/>
  <c r="I49"/>
  <c r="I47"/>
  <c r="I45"/>
  <c r="I44"/>
  <c r="I43" l="1"/>
  <c r="N34"/>
  <c r="P34" s="1"/>
  <c r="L18"/>
  <c r="T62"/>
  <c r="T61" s="1"/>
  <c r="Q25"/>
  <c r="N24" l="1"/>
  <c r="P24" s="1"/>
  <c r="V63"/>
  <c r="S34"/>
  <c r="S39"/>
  <c r="U81"/>
  <c r="U73"/>
  <c r="U68"/>
  <c r="U64"/>
  <c r="U62"/>
  <c r="V62" s="1"/>
  <c r="U51"/>
  <c r="U43"/>
  <c r="U41"/>
  <c r="U26"/>
  <c r="U18"/>
  <c r="R68"/>
  <c r="R64"/>
  <c r="R51"/>
  <c r="R43"/>
  <c r="R41"/>
  <c r="R26"/>
  <c r="R62"/>
  <c r="R73"/>
  <c r="R81"/>
  <c r="N78"/>
  <c r="N76"/>
  <c r="P76" s="1"/>
  <c r="N75"/>
  <c r="P75" s="1"/>
  <c r="N74"/>
  <c r="P74" s="1"/>
  <c r="V18"/>
  <c r="S18"/>
  <c r="R18"/>
  <c r="R17" s="1"/>
  <c r="M73"/>
  <c r="M68"/>
  <c r="M64"/>
  <c r="M51"/>
  <c r="M43"/>
  <c r="M41"/>
  <c r="T18"/>
  <c r="Q18"/>
  <c r="Q17" s="1"/>
  <c r="T17" l="1"/>
  <c r="X17" s="1"/>
  <c r="X18"/>
  <c r="P78"/>
  <c r="R61"/>
  <c r="U25"/>
  <c r="U61"/>
  <c r="V61" s="1"/>
  <c r="R25"/>
  <c r="H81"/>
  <c r="U17" l="1"/>
  <c r="V17" s="1"/>
  <c r="S25"/>
  <c r="S17" s="1"/>
  <c r="L81"/>
  <c r="M81"/>
  <c r="N70"/>
  <c r="P70" s="1"/>
  <c r="N81" l="1"/>
  <c r="P81" s="1"/>
  <c r="N69"/>
  <c r="P69" s="1"/>
  <c r="H68"/>
  <c r="N67"/>
  <c r="P67" s="1"/>
  <c r="N66"/>
  <c r="P66" s="1"/>
  <c r="N65"/>
  <c r="P65" s="1"/>
  <c r="H64"/>
  <c r="N60"/>
  <c r="P60" s="1"/>
  <c r="N59"/>
  <c r="P59" s="1"/>
  <c r="N58"/>
  <c r="P58" s="1"/>
  <c r="N57"/>
  <c r="P57" s="1"/>
  <c r="N56"/>
  <c r="P56" s="1"/>
  <c r="N55"/>
  <c r="P55" s="1"/>
  <c r="N54"/>
  <c r="P54" s="1"/>
  <c r="N53"/>
  <c r="P53" s="1"/>
  <c r="N52"/>
  <c r="P52" s="1"/>
  <c r="H51"/>
  <c r="N48"/>
  <c r="P48" s="1"/>
  <c r="P46" s="1"/>
  <c r="N47"/>
  <c r="P47" s="1"/>
  <c r="H46"/>
  <c r="N45"/>
  <c r="P45" s="1"/>
  <c r="N44"/>
  <c r="P44" s="1"/>
  <c r="H43"/>
  <c r="N42"/>
  <c r="P42" s="1"/>
  <c r="H41"/>
  <c r="N39"/>
  <c r="P39" s="1"/>
  <c r="N38"/>
  <c r="P38" s="1"/>
  <c r="N33"/>
  <c r="N32" s="1"/>
  <c r="H26"/>
  <c r="H32"/>
  <c r="N29"/>
  <c r="P29" s="1"/>
  <c r="N20"/>
  <c r="P20" s="1"/>
  <c r="H36"/>
  <c r="H19"/>
  <c r="H18" s="1"/>
  <c r="H77"/>
  <c r="G77"/>
  <c r="P33" l="1"/>
  <c r="P32" s="1"/>
  <c r="H61"/>
  <c r="N28"/>
  <c r="P28" s="1"/>
  <c r="M62"/>
  <c r="M61" s="1"/>
  <c r="N27"/>
  <c r="P27" s="1"/>
  <c r="N30"/>
  <c r="P30" s="1"/>
  <c r="H25"/>
  <c r="N79"/>
  <c r="N21"/>
  <c r="P21" s="1"/>
  <c r="P19" s="1"/>
  <c r="N37"/>
  <c r="L73"/>
  <c r="N73" s="1"/>
  <c r="P73" s="1"/>
  <c r="I73"/>
  <c r="H73"/>
  <c r="G73"/>
  <c r="L68"/>
  <c r="N68" s="1"/>
  <c r="P68" s="1"/>
  <c r="L64"/>
  <c r="N64" s="1"/>
  <c r="P64" s="1"/>
  <c r="L62"/>
  <c r="L51"/>
  <c r="N51" s="1"/>
  <c r="P51" s="1"/>
  <c r="L43"/>
  <c r="N43" s="1"/>
  <c r="P43" s="1"/>
  <c r="L41"/>
  <c r="N41" s="1"/>
  <c r="P41" s="1"/>
  <c r="L26"/>
  <c r="I41"/>
  <c r="I26"/>
  <c r="I51"/>
  <c r="I62"/>
  <c r="I61" s="1"/>
  <c r="I64"/>
  <c r="I68"/>
  <c r="G51"/>
  <c r="G43"/>
  <c r="P79" l="1"/>
  <c r="P77" s="1"/>
  <c r="N77"/>
  <c r="P37"/>
  <c r="P36" s="1"/>
  <c r="N36"/>
  <c r="L61"/>
  <c r="H17"/>
  <c r="N62"/>
  <c r="P62" s="1"/>
  <c r="N49"/>
  <c r="P49" s="1"/>
  <c r="P18"/>
  <c r="M26"/>
  <c r="M25" s="1"/>
  <c r="M17" s="1"/>
  <c r="N63"/>
  <c r="P63" s="1"/>
  <c r="I25"/>
  <c r="L25"/>
  <c r="N61"/>
  <c r="P61" s="1"/>
  <c r="G68"/>
  <c r="G26"/>
  <c r="G64"/>
  <c r="G46"/>
  <c r="G36"/>
  <c r="G19"/>
  <c r="G18" s="1"/>
  <c r="G62"/>
  <c r="G81"/>
  <c r="I81" s="1"/>
  <c r="G32"/>
  <c r="G41"/>
  <c r="B16"/>
  <c r="C16" s="1"/>
  <c r="D16" s="1"/>
  <c r="E16" s="1"/>
  <c r="F16" s="1"/>
  <c r="G16" s="1"/>
  <c r="I17" l="1"/>
  <c r="L17"/>
  <c r="N26"/>
  <c r="G61"/>
  <c r="G25"/>
  <c r="P26" l="1"/>
  <c r="N25"/>
  <c r="P25" s="1"/>
  <c r="P17" s="1"/>
  <c r="G17"/>
  <c r="N17" l="1"/>
</calcChain>
</file>

<file path=xl/sharedStrings.xml><?xml version="1.0" encoding="utf-8"?>
<sst xmlns="http://schemas.openxmlformats.org/spreadsheetml/2006/main" count="329" uniqueCount="187">
  <si>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</si>
  <si>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</si>
  <si>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</si>
  <si>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</si>
  <si>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</si>
  <si>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</si>
  <si>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</si>
  <si>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</si>
  <si>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</si>
  <si>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</si>
  <si>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</si>
  <si>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</si>
  <si>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</si>
  <si>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</si>
  <si>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</si>
  <si>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</si>
  <si>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</si>
  <si>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</si>
  <si>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</si>
  <si>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</si>
  <si>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</si>
  <si>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</si>
  <si>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</si>
  <si>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</si>
  <si>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</si>
  <si>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</si>
  <si>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</si>
  <si>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</si>
  <si>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</si>
  <si>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</si>
  <si>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</si>
  <si>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</si>
  <si>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</si>
  <si>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</si>
  <si>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</si>
  <si>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</si>
  <si>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</si>
  <si>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</si>
  <si>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</si>
  <si>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</si>
  <si>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</si>
  <si>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</si>
  <si>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</si>
  <si>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</si>
  <si>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</si>
  <si>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</si>
  <si>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</si>
  <si>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</si>
  <si>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</si>
  <si>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</si>
  <si>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</si>
  <si>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</si>
  <si>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</si>
  <si>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</si>
  <si>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</si>
  <si>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</si>
  <si>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</si>
  <si>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</si>
  <si>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</si>
  <si>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</si>
  <si>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</si>
  <si>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</si>
  <si>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</si>
  <si>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</si>
  <si>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</si>
  <si>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</si>
  <si>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</si>
  <si>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</si>
  <si>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</si>
  <si>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</si>
  <si>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</si>
  <si>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</si>
  <si>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</si>
  <si>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</si>
  <si>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</si>
  <si>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</si>
  <si>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</si>
  <si>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</si>
  <si>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</si>
  <si>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</si>
  <si>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</si>
  <si>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</si>
  <si>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</si>
  <si>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</si>
  <si>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</si>
  <si>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</si>
  <si>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</si>
  <si>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</si>
  <si>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</si>
  <si>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</si>
  <si>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</si>
  <si>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</si>
  <si>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</si>
  <si>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</si>
  <si>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</si>
  <si>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</si>
  <si>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</si>
  <si>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</si>
  <si>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</si>
  <si>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</si>
  <si>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</si>
  <si>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</si>
  <si>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</si>
  <si>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</si>
  <si>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</si>
  <si>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</si>
  <si>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</si>
  <si>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</si>
  <si>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</si>
  <si>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</si>
  <si>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</si>
  <si>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</si>
  <si>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</si>
  <si>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</si>
  <si>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</si>
  <si>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</si>
  <si>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</si>
  <si>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</si>
  <si>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</si>
  <si>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</si>
  <si>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</si>
  <si>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</si>
  <si>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</si>
  <si>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</si>
  <si>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</si>
  <si>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</si>
  <si>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</si>
  <si>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</si>
  <si>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</si>
  <si>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</si>
  <si>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</si>
  <si>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</si>
  <si>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</si>
  <si>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</si>
  <si>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</si>
  <si>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</si>
  <si>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</si>
  <si>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</si>
  <si>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</si>
  <si>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2018 год с учетом изменений,                тыс. рублей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</si>
  <si>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</si>
  <si>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</si>
  <si>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7а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</si>
  <si>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</si>
  <si>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2017 / 2017</t>
  </si>
  <si>
    <t>1) водоснабжение земельных участков для многодетных семей в микрорайоне "Дальний" в г. Онега*</t>
  </si>
  <si>
    <t>2) обеспечение земельных участков инженерной инфраструктурой для строительства многоквартирных домов                            в VI – VII жилых районах (магистральные сети) (проектирование, строительство, выполнение кадастровых работ)</t>
  </si>
  <si>
    <t>7262 м сетей водоснабжения</t>
  </si>
  <si>
    <t>2) средняя общеобразовательная школа с эстетическим уклоном на 240 мест в пос. Ерцево Коношского района</t>
  </si>
  <si>
    <t xml:space="preserve">88 351 кв. м жилых площадей
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</si>
  <si>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</si>
  <si>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1. Проектирование и строительство больницы на 15 коек с поликлиникой на 100 посещений, Обозерский филиал ГБУЗ "Плесецкая ЦРБ"</t>
  </si>
  <si>
    <t>15 коек</t>
  </si>
  <si>
    <t>2017/-</t>
  </si>
  <si>
    <t>4.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</si>
  <si>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</si>
  <si>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</si>
  <si>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</si>
  <si>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Общий объем капитальных вложений за счет всех источников с учетом изменений,              тыс. рублей</t>
  </si>
  <si>
    <t>Общий (предельный) объем бюджетных ассигнований областного бюджета на 2017 год с учетом изменений,               тыс. рублей</t>
  </si>
  <si>
    <t xml:space="preserve">Предлагаемые изменения областной адресной инвестиционной программы на 2017 год и на плановый период 2018 и 2019 годов  </t>
  </si>
  <si>
    <t>Общий (предельный) объем бюджетных ассигнований областного бюджета на 2019 год с учетом изменений,                тыс. рублей</t>
  </si>
  <si>
    <t>субсидии на осуществление капитальных вложений в объекты государственной собственности Архангельской области</t>
  </si>
  <si>
    <r>
      <t xml:space="preserve">3. Осуществление функций авторского и археологического надзора, </t>
    </r>
    <r>
      <rPr>
        <b/>
        <sz val="12"/>
        <color indexed="8"/>
        <rFont val="Times New Roman"/>
        <family val="1"/>
        <charset val="204"/>
      </rPr>
      <t xml:space="preserve">возмещение затрат, понесенных в ходе проведения надзоров, </t>
    </r>
    <r>
      <rPr>
        <sz val="12"/>
        <color indexed="8"/>
        <rFont val="Times New Roman"/>
        <family val="1"/>
        <charset val="204"/>
      </rPr>
      <t>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  </r>
  </si>
  <si>
    <r>
      <t xml:space="preserve">1) строительство школы-сада </t>
    </r>
    <r>
      <rPr>
        <b/>
        <sz val="12"/>
        <color indexed="8"/>
        <rFont val="Times New Roman"/>
        <family val="1"/>
        <charset val="204"/>
      </rPr>
      <t>и приобретение сетей водоснабжения и водоотведения</t>
    </r>
    <r>
      <rPr>
        <sz val="12"/>
        <color indexed="8"/>
        <rFont val="Times New Roman"/>
        <family val="1"/>
        <charset val="204"/>
      </rPr>
      <t xml:space="preserve"> в правобережной части
г. Каргополя по ул.Чеснокова, 12б</t>
    </r>
  </si>
  <si>
    <t>3) 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</si>
  <si>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</si>
  <si>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>2011/2015</t>
  </si>
  <si>
    <t>4.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«Государственное музейное объединение «Художественная культура Русского Севера» в г. Архангельске для сохранения музейного фонда Российской Федерации</t>
  </si>
  <si>
    <t>4 306,5 кв.м.</t>
  </si>
  <si>
    <t xml:space="preserve">бюджетные инвестиции в объекты государственной собственности Архангельской области, проектирование </t>
  </si>
  <si>
    <t>2017/2018</t>
  </si>
  <si>
    <t>3. Строительство физкультурно-оздоровительного комплекса с универсальным игровым залом 42х24 м по адресу: Архангельская обл., г. Северодвинск, о. Ягры, пр. Машиностроителей</t>
  </si>
  <si>
    <t>81 чел./смену</t>
  </si>
  <si>
    <t>администрация муниципального образования "Северодвинск"</t>
  </si>
  <si>
    <r>
      <t xml:space="preserve">1. Пристройка сценическо-зрительного комплекса к основному зданию и реконструкция существующего здания Архангельского </t>
    </r>
    <r>
      <rPr>
        <b/>
        <sz val="12"/>
        <color indexed="8"/>
        <rFont val="Times New Roman"/>
        <family val="1"/>
        <charset val="204"/>
      </rPr>
      <t xml:space="preserve">областного  </t>
    </r>
    <r>
      <rPr>
        <sz val="12"/>
        <color indexed="8"/>
        <rFont val="Times New Roman"/>
        <family val="1"/>
        <charset val="204"/>
      </rPr>
      <t>театра кукол по адресу: г. Архангельск, просп. Троицкий,</t>
    </r>
    <r>
      <rPr>
        <b/>
        <sz val="12"/>
        <color indexed="8"/>
        <rFont val="Times New Roman"/>
        <family val="1"/>
        <charset val="204"/>
      </rPr>
      <t xml:space="preserve"> д. </t>
    </r>
    <r>
      <rPr>
        <sz val="12"/>
        <color indexed="8"/>
        <rFont val="Times New Roman"/>
        <family val="1"/>
        <charset val="204"/>
      </rPr>
      <t>5</t>
    </r>
  </si>
  <si>
    <t xml:space="preserve">3) насосная станция 3 подъема водопровода у Южной котельной г. Котласа              </t>
  </si>
  <si>
    <t>3000 м3/сутки</t>
  </si>
  <si>
    <t>2009 / 2017</t>
  </si>
  <si>
    <t>7б</t>
  </si>
  <si>
    <t>8а</t>
  </si>
  <si>
    <t>8б</t>
  </si>
  <si>
    <t>9а</t>
  </si>
  <si>
    <t>9б</t>
  </si>
  <si>
    <t xml:space="preserve">                      к пояснительной записке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</si>
  <si>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</t>
  </si>
  <si>
    <t xml:space="preserve">                      Приложение № 10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</si>
</sst>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43" fontId="9" fillId="2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0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I99"/>
  <sheetViews>
    <sheetView showGridLines="0" tabSelected="1" view="pageBreakPreview" zoomScale="85" zoomScaleNormal="100" zoomScaleSheetLayoutView="85" workbookViewId="0">
      <selection activeCell="A12" sqref="A12:V12"/>
    </sheetView>
  </sheetViews>
  <sheetFormatPr defaultColWidth="9.140625" defaultRowHeight="15" outlineLevelRow="1"/>
  <cols>
    <col min="1" max="1" width="28.7109375" style="2" customWidth="1"/>
    <col min="2" max="2" width="19.85546875" style="2" customWidth="1"/>
    <col min="3" max="3" width="20" style="2" customWidth="1"/>
    <col min="4" max="4" width="16.1406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customWidth="1"/>
    <col min="10" max="10" width="15.42578125" style="2" customWidth="1"/>
    <col min="11" max="11" width="17.140625" style="2" customWidth="1"/>
    <col min="12" max="12" width="15" style="2" hidden="1" customWidth="1"/>
    <col min="13" max="13" width="15.140625" style="2" hidden="1" customWidth="1"/>
    <col min="14" max="17" width="15" style="2" customWidth="1"/>
    <col min="18" max="19" width="15.140625" style="2" customWidth="1"/>
    <col min="20" max="20" width="15" style="2" customWidth="1"/>
    <col min="21" max="21" width="15.140625" style="2" hidden="1" customWidth="1"/>
    <col min="22" max="22" width="15" style="1" hidden="1" customWidth="1"/>
    <col min="23" max="23" width="14.5703125" style="1" customWidth="1"/>
    <col min="24" max="24" width="14.85546875" style="1" customWidth="1"/>
    <col min="25" max="30" width="9.140625" style="1"/>
    <col min="31" max="16384" width="9.140625" style="2"/>
  </cols>
  <sheetData>
    <row r="1" spans="1:30" ht="15.75">
      <c r="Q1" s="42"/>
      <c r="T1" s="58" t="s">
        <v>186</v>
      </c>
    </row>
    <row r="2" spans="1:30" ht="15.75">
      <c r="Q2" s="42"/>
      <c r="T2" s="58" t="s">
        <v>184</v>
      </c>
    </row>
    <row r="3" spans="1:30" ht="15.75" hidden="1">
      <c r="Q3" s="17"/>
    </row>
    <row r="4" spans="1:30" ht="15.75" hidden="1">
      <c r="Q4" s="17"/>
    </row>
    <row r="5" spans="1:30" ht="15.75" hidden="1">
      <c r="Q5" s="17"/>
    </row>
    <row r="6" spans="1:30" ht="15.75" hidden="1">
      <c r="Q6" s="17"/>
    </row>
    <row r="7" spans="1:30" ht="15.75" hidden="1">
      <c r="Q7" s="17"/>
    </row>
    <row r="8" spans="1:30" ht="15.75" hidden="1">
      <c r="Q8" s="17"/>
    </row>
    <row r="9" spans="1:30" ht="15.75" hidden="1">
      <c r="Q9" s="17"/>
    </row>
    <row r="10" spans="1:30" ht="15.75" hidden="1">
      <c r="Q10" s="17"/>
    </row>
    <row r="11" spans="1:30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"/>
      <c r="R11" s="3"/>
      <c r="S11" s="3"/>
      <c r="T11" s="3"/>
    </row>
    <row r="12" spans="1:30" ht="17.25" customHeight="1">
      <c r="A12" s="78" t="s">
        <v>160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9"/>
      <c r="V12" s="79"/>
    </row>
    <row r="13" spans="1:30" ht="17.2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1"/>
    </row>
    <row r="14" spans="1:30" ht="17.25" customHeight="1">
      <c r="A14" s="61" t="s">
        <v>4</v>
      </c>
      <c r="B14" s="61" t="s">
        <v>0</v>
      </c>
      <c r="C14" s="61" t="s">
        <v>5</v>
      </c>
      <c r="D14" s="61" t="s">
        <v>2</v>
      </c>
      <c r="E14" s="61" t="s">
        <v>1</v>
      </c>
      <c r="F14" s="61" t="s">
        <v>21</v>
      </c>
      <c r="G14" s="61" t="s">
        <v>56</v>
      </c>
      <c r="H14" s="59" t="s">
        <v>138</v>
      </c>
      <c r="I14" s="61" t="s">
        <v>56</v>
      </c>
      <c r="J14" s="59" t="s">
        <v>138</v>
      </c>
      <c r="K14" s="61" t="s">
        <v>158</v>
      </c>
      <c r="L14" s="61" t="s">
        <v>133</v>
      </c>
      <c r="M14" s="59" t="s">
        <v>138</v>
      </c>
      <c r="N14" s="61" t="s">
        <v>133</v>
      </c>
      <c r="O14" s="59" t="s">
        <v>138</v>
      </c>
      <c r="P14" s="61" t="s">
        <v>159</v>
      </c>
      <c r="Q14" s="61" t="s">
        <v>134</v>
      </c>
      <c r="R14" s="59" t="s">
        <v>138</v>
      </c>
      <c r="S14" s="61" t="s">
        <v>139</v>
      </c>
      <c r="T14" s="61" t="s">
        <v>57</v>
      </c>
      <c r="U14" s="59" t="s">
        <v>138</v>
      </c>
      <c r="V14" s="61" t="s">
        <v>140</v>
      </c>
      <c r="W14" s="59" t="s">
        <v>138</v>
      </c>
      <c r="X14" s="61" t="s">
        <v>161</v>
      </c>
    </row>
    <row r="15" spans="1:30" ht="168" customHeight="1">
      <c r="A15" s="61"/>
      <c r="B15" s="61"/>
      <c r="C15" s="62"/>
      <c r="D15" s="62"/>
      <c r="E15" s="62"/>
      <c r="F15" s="62"/>
      <c r="G15" s="62"/>
      <c r="H15" s="60"/>
      <c r="I15" s="62"/>
      <c r="J15" s="60"/>
      <c r="K15" s="62"/>
      <c r="L15" s="62"/>
      <c r="M15" s="60"/>
      <c r="N15" s="62"/>
      <c r="O15" s="60"/>
      <c r="P15" s="62"/>
      <c r="Q15" s="62"/>
      <c r="R15" s="60"/>
      <c r="S15" s="62"/>
      <c r="T15" s="62"/>
      <c r="U15" s="60"/>
      <c r="V15" s="62"/>
      <c r="W15" s="60"/>
      <c r="X15" s="62"/>
    </row>
    <row r="16" spans="1:30" s="6" customFormat="1" ht="18" customHeight="1">
      <c r="A16" s="14">
        <v>1</v>
      </c>
      <c r="B16" s="14">
        <f>1+A16</f>
        <v>2</v>
      </c>
      <c r="C16" s="14">
        <f t="shared" ref="C16:G16" si="0">1+B16</f>
        <v>3</v>
      </c>
      <c r="D16" s="14">
        <f t="shared" si="0"/>
        <v>4</v>
      </c>
      <c r="E16" s="14">
        <f t="shared" si="0"/>
        <v>5</v>
      </c>
      <c r="F16" s="14">
        <f t="shared" si="0"/>
        <v>6</v>
      </c>
      <c r="G16" s="14">
        <f t="shared" si="0"/>
        <v>7</v>
      </c>
      <c r="H16" s="14" t="s">
        <v>142</v>
      </c>
      <c r="I16" s="14">
        <v>7</v>
      </c>
      <c r="J16" s="14" t="s">
        <v>142</v>
      </c>
      <c r="K16" s="14" t="s">
        <v>179</v>
      </c>
      <c r="L16" s="14">
        <v>8</v>
      </c>
      <c r="M16" s="14" t="s">
        <v>135</v>
      </c>
      <c r="N16" s="14">
        <v>8</v>
      </c>
      <c r="O16" s="14" t="s">
        <v>180</v>
      </c>
      <c r="P16" s="14" t="s">
        <v>181</v>
      </c>
      <c r="Q16" s="14">
        <v>9</v>
      </c>
      <c r="R16" s="14" t="s">
        <v>182</v>
      </c>
      <c r="S16" s="14" t="s">
        <v>183</v>
      </c>
      <c r="T16" s="14">
        <v>10</v>
      </c>
      <c r="U16" s="4" t="s">
        <v>136</v>
      </c>
      <c r="V16" s="4" t="s">
        <v>137</v>
      </c>
      <c r="W16" s="14">
        <v>10</v>
      </c>
      <c r="X16" s="14">
        <v>10</v>
      </c>
      <c r="Y16" s="5"/>
      <c r="Z16" s="5"/>
      <c r="AA16" s="5"/>
      <c r="AB16" s="5"/>
      <c r="AC16" s="5"/>
      <c r="AD16" s="5"/>
    </row>
    <row r="17" spans="1:30" ht="27.75" customHeight="1">
      <c r="A17" s="65" t="s">
        <v>14</v>
      </c>
      <c r="B17" s="80"/>
      <c r="C17" s="80"/>
      <c r="D17" s="80"/>
      <c r="E17" s="37"/>
      <c r="F17" s="37"/>
      <c r="G17" s="7">
        <f>G18+G25+G36+G41+G43+G46+G51+G61+G73+G77+G81+G83</f>
        <v>14162552.219999999</v>
      </c>
      <c r="H17" s="7">
        <f>H18+H25+H36+H41+H43+H46+H51+H61+H73+H77+H81+H83</f>
        <v>-352013.72899999999</v>
      </c>
      <c r="I17" s="7">
        <f>I18+I25+I36+I41+I43+I46+I51+I61+I73+I77+I81+I83</f>
        <v>13939453.190999998</v>
      </c>
      <c r="J17" s="7">
        <f t="shared" ref="J17:K17" si="1">J18+J25+J36+J41+J43+J46+J51+J61+J73+J77+J81+J83</f>
        <v>578701.9</v>
      </c>
      <c r="K17" s="7">
        <f t="shared" si="1"/>
        <v>14518155.090999998</v>
      </c>
      <c r="L17" s="7">
        <f>L18+L25+L36+L41+L43+L46+L51+L61+L73+L77+L81+L83</f>
        <v>2945702.3999999994</v>
      </c>
      <c r="M17" s="7">
        <f>M18+M25+M36+M41+M43+M46+M51+M61+M73+M77+M81+M83</f>
        <v>-6194.2999999999993</v>
      </c>
      <c r="N17" s="7">
        <f>N18+N25+N36+N41+N43+N46+N51+N61+N73+N77+N81+N83</f>
        <v>1963649.6999999997</v>
      </c>
      <c r="O17" s="7">
        <f t="shared" ref="O17:P17" si="2">O18+O25+O36+O41+O43+O46+O51+O61+O73+O77+O81+O83</f>
        <v>79608.299999999988</v>
      </c>
      <c r="P17" s="7">
        <f t="shared" si="2"/>
        <v>2043258</v>
      </c>
      <c r="Q17" s="7">
        <f>Q18+Q25+Q36+Q41+Q43+Q46+Q51+Q61+Q73+Q77+Q81+Q83</f>
        <v>751982.3</v>
      </c>
      <c r="R17" s="7">
        <f>R18+R25+R36+R41+R43+R46+R51+R61+R73+R77+R81+R83</f>
        <v>0</v>
      </c>
      <c r="S17" s="7">
        <f>S18+S25+S36+S41+S43+S46+S51+S61+S73+S77+S81+S83</f>
        <v>751982.30000000016</v>
      </c>
      <c r="T17" s="7">
        <f>T18+T25+T36+T41+T43+T46+T51+T61+T73+T77+T81+T83</f>
        <v>666098.4</v>
      </c>
      <c r="U17" s="7">
        <f>U18+U25+U36+U41+U43+U46+U51+U61+U73+U77+U81</f>
        <v>0</v>
      </c>
      <c r="V17" s="8">
        <f>T17+U17</f>
        <v>666098.4</v>
      </c>
      <c r="W17" s="7">
        <f t="shared" ref="W17" si="3">W18+W25+W36+W41+W43+W46+W51+W61+W73+W77+W81+W83</f>
        <v>0</v>
      </c>
      <c r="X17" s="7">
        <f>T17+W17</f>
        <v>666098.4</v>
      </c>
      <c r="Y17" s="2"/>
      <c r="Z17" s="2"/>
      <c r="AA17" s="2"/>
      <c r="AB17" s="2"/>
      <c r="AC17" s="2"/>
      <c r="AD17" s="2"/>
    </row>
    <row r="18" spans="1:30" ht="56.25" customHeight="1">
      <c r="A18" s="65" t="s">
        <v>58</v>
      </c>
      <c r="B18" s="67"/>
      <c r="C18" s="67"/>
      <c r="D18" s="67"/>
      <c r="E18" s="39"/>
      <c r="F18" s="39"/>
      <c r="G18" s="7">
        <f t="shared" ref="G18:M18" si="4">G19+G23</f>
        <v>443731.20000000001</v>
      </c>
      <c r="H18" s="7">
        <f t="shared" si="4"/>
        <v>13301.700000000003</v>
      </c>
      <c r="I18" s="7">
        <f t="shared" si="4"/>
        <v>457032.9</v>
      </c>
      <c r="J18" s="7">
        <f t="shared" si="4"/>
        <v>212988.5</v>
      </c>
      <c r="K18" s="7">
        <f t="shared" si="4"/>
        <v>670021.4</v>
      </c>
      <c r="L18" s="7">
        <f t="shared" si="4"/>
        <v>625584.19999999995</v>
      </c>
      <c r="M18" s="7">
        <f t="shared" si="4"/>
        <v>-4630.2999999999993</v>
      </c>
      <c r="N18" s="7">
        <f>N19+N23</f>
        <v>358127.9</v>
      </c>
      <c r="O18" s="7">
        <f>O19+O23</f>
        <v>-1618.6</v>
      </c>
      <c r="P18" s="7">
        <f t="shared" ref="N18:P81" si="5">N18+O18</f>
        <v>356509.30000000005</v>
      </c>
      <c r="Q18" s="7">
        <f t="shared" ref="Q18:T18" si="6">Q19</f>
        <v>0</v>
      </c>
      <c r="R18" s="7">
        <f t="shared" si="6"/>
        <v>0</v>
      </c>
      <c r="S18" s="7">
        <f t="shared" si="6"/>
        <v>0</v>
      </c>
      <c r="T18" s="7">
        <f t="shared" si="6"/>
        <v>0</v>
      </c>
      <c r="U18" s="7">
        <f t="shared" ref="U18" si="7">U19</f>
        <v>0</v>
      </c>
      <c r="V18" s="7">
        <f t="shared" ref="V18:W18" si="8">V19</f>
        <v>0</v>
      </c>
      <c r="W18" s="7">
        <f t="shared" si="8"/>
        <v>0</v>
      </c>
      <c r="X18" s="7">
        <f t="shared" ref="X18:X84" si="9">T18+W18</f>
        <v>0</v>
      </c>
      <c r="Y18" s="2"/>
      <c r="Z18" s="2"/>
      <c r="AA18" s="2"/>
      <c r="AB18" s="2"/>
      <c r="AC18" s="2"/>
      <c r="AD18" s="2"/>
    </row>
    <row r="19" spans="1:30" ht="107.25" customHeight="1">
      <c r="A19" s="65" t="s">
        <v>59</v>
      </c>
      <c r="B19" s="80"/>
      <c r="C19" s="80"/>
      <c r="D19" s="80"/>
      <c r="E19" s="37"/>
      <c r="F19" s="37"/>
      <c r="G19" s="7">
        <f t="shared" ref="G19" si="10">SUM(G20:G21)</f>
        <v>443731.20000000001</v>
      </c>
      <c r="H19" s="7">
        <f t="shared" ref="H19" si="11">H20+H21</f>
        <v>1385.8000000000029</v>
      </c>
      <c r="I19" s="7">
        <f>I20+I21+I22</f>
        <v>445117</v>
      </c>
      <c r="J19" s="7">
        <f t="shared" ref="J19:X19" si="12">J20+J21+J22</f>
        <v>212988.5</v>
      </c>
      <c r="K19" s="7">
        <f t="shared" si="12"/>
        <v>658105.5</v>
      </c>
      <c r="L19" s="7">
        <f t="shared" si="12"/>
        <v>625584.19999999995</v>
      </c>
      <c r="M19" s="7">
        <f t="shared" si="12"/>
        <v>-13630.3</v>
      </c>
      <c r="N19" s="7">
        <f t="shared" si="12"/>
        <v>349127.9</v>
      </c>
      <c r="O19" s="7">
        <f t="shared" si="12"/>
        <v>-1618.6</v>
      </c>
      <c r="P19" s="7">
        <f t="shared" si="12"/>
        <v>347509.3</v>
      </c>
      <c r="Q19" s="7">
        <f t="shared" si="12"/>
        <v>0</v>
      </c>
      <c r="R19" s="7">
        <f t="shared" si="12"/>
        <v>0</v>
      </c>
      <c r="S19" s="7">
        <f t="shared" si="12"/>
        <v>0</v>
      </c>
      <c r="T19" s="7">
        <f t="shared" si="12"/>
        <v>0</v>
      </c>
      <c r="U19" s="7">
        <f t="shared" si="12"/>
        <v>0</v>
      </c>
      <c r="V19" s="7">
        <f t="shared" si="12"/>
        <v>0</v>
      </c>
      <c r="W19" s="7">
        <f t="shared" si="12"/>
        <v>0</v>
      </c>
      <c r="X19" s="7">
        <f t="shared" si="12"/>
        <v>0</v>
      </c>
    </row>
    <row r="20" spans="1:30" ht="218.25" customHeight="1">
      <c r="A20" s="38" t="s">
        <v>132</v>
      </c>
      <c r="B20" s="15" t="s">
        <v>81</v>
      </c>
      <c r="C20" s="37" t="s">
        <v>6</v>
      </c>
      <c r="D20" s="37" t="s">
        <v>11</v>
      </c>
      <c r="E20" s="37" t="s">
        <v>60</v>
      </c>
      <c r="F20" s="37" t="s">
        <v>8</v>
      </c>
      <c r="G20" s="7">
        <v>238051.1</v>
      </c>
      <c r="H20" s="7">
        <f>15000+17938.4+9719.5</f>
        <v>42657.9</v>
      </c>
      <c r="I20" s="7">
        <f>G20+H20</f>
        <v>280709</v>
      </c>
      <c r="J20" s="7">
        <v>8409.5</v>
      </c>
      <c r="K20" s="7">
        <f>I20+J20</f>
        <v>289118.5</v>
      </c>
      <c r="L20" s="7">
        <v>175000.4</v>
      </c>
      <c r="M20" s="7">
        <v>9719.5</v>
      </c>
      <c r="N20" s="7">
        <f t="shared" si="5"/>
        <v>184719.9</v>
      </c>
      <c r="O20" s="7"/>
      <c r="P20" s="7">
        <f t="shared" si="5"/>
        <v>184719.9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f t="shared" si="9"/>
        <v>0</v>
      </c>
    </row>
    <row r="21" spans="1:30" ht="183.75" customHeight="1">
      <c r="A21" s="38" t="s">
        <v>146</v>
      </c>
      <c r="B21" s="15" t="s">
        <v>61</v>
      </c>
      <c r="C21" s="37" t="s">
        <v>23</v>
      </c>
      <c r="D21" s="37" t="s">
        <v>11</v>
      </c>
      <c r="E21" s="37" t="s">
        <v>25</v>
      </c>
      <c r="F21" s="37" t="s">
        <v>92</v>
      </c>
      <c r="G21" s="7">
        <v>205680.1</v>
      </c>
      <c r="H21" s="7">
        <f>-17922.3-11000-1875.3-9719.5-755</f>
        <v>-41272.1</v>
      </c>
      <c r="I21" s="7">
        <f>G21+H21</f>
        <v>164408</v>
      </c>
      <c r="J21" s="7">
        <v>73166</v>
      </c>
      <c r="K21" s="7">
        <f>I21+J21</f>
        <v>237574</v>
      </c>
      <c r="L21" s="7">
        <v>187757.8</v>
      </c>
      <c r="M21" s="7">
        <f>-11000-1875.3-9719.5-755</f>
        <v>-23349.8</v>
      </c>
      <c r="N21" s="7">
        <f t="shared" si="5"/>
        <v>164408</v>
      </c>
      <c r="O21" s="7">
        <v>-3618.6</v>
      </c>
      <c r="P21" s="7">
        <f t="shared" si="5"/>
        <v>160789.4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f t="shared" si="9"/>
        <v>0</v>
      </c>
    </row>
    <row r="22" spans="1:30" ht="153.75" customHeight="1">
      <c r="A22" s="49" t="s">
        <v>176</v>
      </c>
      <c r="B22" s="57" t="s">
        <v>177</v>
      </c>
      <c r="C22" s="50" t="s">
        <v>35</v>
      </c>
      <c r="D22" s="50" t="s">
        <v>11</v>
      </c>
      <c r="E22" s="50" t="s">
        <v>80</v>
      </c>
      <c r="F22" s="50" t="s">
        <v>178</v>
      </c>
      <c r="G22" s="52">
        <v>0</v>
      </c>
      <c r="H22" s="52">
        <v>131412.97</v>
      </c>
      <c r="I22" s="52"/>
      <c r="J22" s="52">
        <v>131413</v>
      </c>
      <c r="K22" s="52">
        <f>I22+J22</f>
        <v>131413</v>
      </c>
      <c r="L22" s="52">
        <f>J22+K22</f>
        <v>262826</v>
      </c>
      <c r="M22" s="52">
        <v>0</v>
      </c>
      <c r="N22" s="52">
        <v>0</v>
      </c>
      <c r="O22" s="52">
        <v>2000</v>
      </c>
      <c r="P22" s="52">
        <f>N22+O22</f>
        <v>2000</v>
      </c>
      <c r="Q22" s="52">
        <v>0</v>
      </c>
      <c r="R22" s="52">
        <v>0</v>
      </c>
      <c r="S22" s="7"/>
      <c r="T22" s="7"/>
      <c r="U22" s="7"/>
      <c r="V22" s="7"/>
      <c r="W22" s="7"/>
      <c r="X22" s="7"/>
    </row>
    <row r="23" spans="1:30" ht="76.5" customHeight="1">
      <c r="A23" s="68" t="s">
        <v>143</v>
      </c>
      <c r="B23" s="69"/>
      <c r="C23" s="69"/>
      <c r="D23" s="70"/>
      <c r="E23" s="37"/>
      <c r="F23" s="37"/>
      <c r="G23" s="7">
        <f>G24</f>
        <v>0</v>
      </c>
      <c r="H23" s="7">
        <f>H24</f>
        <v>11915.9</v>
      </c>
      <c r="I23" s="7">
        <f>G23+H23</f>
        <v>11915.9</v>
      </c>
      <c r="J23" s="7">
        <f>J24</f>
        <v>0</v>
      </c>
      <c r="K23" s="7">
        <f>I23+J23</f>
        <v>11915.9</v>
      </c>
      <c r="L23" s="7">
        <f>L24</f>
        <v>0</v>
      </c>
      <c r="M23" s="7">
        <f>M24</f>
        <v>9000</v>
      </c>
      <c r="N23" s="7">
        <f>L23+M23</f>
        <v>9000</v>
      </c>
      <c r="O23" s="7">
        <f>O24</f>
        <v>0</v>
      </c>
      <c r="P23" s="7">
        <f>N23+O23</f>
        <v>9000</v>
      </c>
      <c r="Q23" s="7">
        <f>Q24</f>
        <v>0</v>
      </c>
      <c r="R23" s="7"/>
      <c r="S23" s="7"/>
      <c r="T23" s="7">
        <f>T24</f>
        <v>0</v>
      </c>
      <c r="U23" s="7"/>
      <c r="V23" s="7"/>
      <c r="W23" s="7"/>
      <c r="X23" s="7">
        <f t="shared" si="9"/>
        <v>0</v>
      </c>
    </row>
    <row r="24" spans="1:30" ht="147" customHeight="1">
      <c r="A24" s="38" t="s">
        <v>145</v>
      </c>
      <c r="B24" s="16" t="s">
        <v>147</v>
      </c>
      <c r="C24" s="37" t="s">
        <v>35</v>
      </c>
      <c r="D24" s="37" t="s">
        <v>11</v>
      </c>
      <c r="E24" s="37" t="s">
        <v>141</v>
      </c>
      <c r="F24" s="37" t="s">
        <v>144</v>
      </c>
      <c r="G24" s="7">
        <v>0</v>
      </c>
      <c r="H24" s="7">
        <v>11915.9</v>
      </c>
      <c r="I24" s="7">
        <f>G24+H24</f>
        <v>11915.9</v>
      </c>
      <c r="J24" s="7"/>
      <c r="K24" s="7">
        <f>I24+J24</f>
        <v>11915.9</v>
      </c>
      <c r="L24" s="7">
        <v>0</v>
      </c>
      <c r="M24" s="7">
        <v>9000</v>
      </c>
      <c r="N24" s="7">
        <f t="shared" si="5"/>
        <v>9000</v>
      </c>
      <c r="O24" s="7"/>
      <c r="P24" s="7">
        <f t="shared" si="5"/>
        <v>9000</v>
      </c>
      <c r="Q24" s="7">
        <v>0</v>
      </c>
      <c r="R24" s="7"/>
      <c r="S24" s="7"/>
      <c r="T24" s="7">
        <v>0</v>
      </c>
      <c r="U24" s="7"/>
      <c r="V24" s="7"/>
      <c r="W24" s="7"/>
      <c r="X24" s="7">
        <f t="shared" si="9"/>
        <v>0</v>
      </c>
    </row>
    <row r="25" spans="1:30" ht="42" customHeight="1">
      <c r="A25" s="65" t="s">
        <v>63</v>
      </c>
      <c r="B25" s="67"/>
      <c r="C25" s="67"/>
      <c r="D25" s="67"/>
      <c r="E25" s="37"/>
      <c r="F25" s="38"/>
      <c r="G25" s="7">
        <f t="shared" ref="G25:M25" si="13">G26+G32</f>
        <v>1255301.2</v>
      </c>
      <c r="H25" s="7">
        <f t="shared" si="13"/>
        <v>17147.099999999999</v>
      </c>
      <c r="I25" s="7">
        <f t="shared" si="13"/>
        <v>1272448.2999999998</v>
      </c>
      <c r="J25" s="7">
        <f t="shared" si="13"/>
        <v>205662.5</v>
      </c>
      <c r="K25" s="7">
        <f t="shared" si="13"/>
        <v>1478110.7999999998</v>
      </c>
      <c r="L25" s="7">
        <f t="shared" si="13"/>
        <v>595812.80000000005</v>
      </c>
      <c r="M25" s="7">
        <f t="shared" si="13"/>
        <v>20000</v>
      </c>
      <c r="N25" s="7">
        <f>N26+N32</f>
        <v>219101.8</v>
      </c>
      <c r="O25" s="7">
        <f>O26+O32</f>
        <v>28080.1</v>
      </c>
      <c r="P25" s="7">
        <f t="shared" si="5"/>
        <v>247181.9</v>
      </c>
      <c r="Q25" s="7">
        <f>Q26+Q32</f>
        <v>232024.7</v>
      </c>
      <c r="R25" s="7">
        <f>R26+R32</f>
        <v>-47501.4</v>
      </c>
      <c r="S25" s="7">
        <f>Q25+R25</f>
        <v>184523.30000000002</v>
      </c>
      <c r="T25" s="7">
        <v>189190.2</v>
      </c>
      <c r="U25" s="7">
        <f>U26+U32</f>
        <v>0</v>
      </c>
      <c r="V25" s="7">
        <v>189190.2</v>
      </c>
      <c r="W25" s="7">
        <f>W26+W32</f>
        <v>-52368.6</v>
      </c>
      <c r="X25" s="7">
        <f t="shared" si="9"/>
        <v>136821.6</v>
      </c>
    </row>
    <row r="26" spans="1:30" ht="39" customHeight="1">
      <c r="A26" s="65" t="s">
        <v>34</v>
      </c>
      <c r="B26" s="66"/>
      <c r="C26" s="66"/>
      <c r="D26" s="66"/>
      <c r="E26" s="37"/>
      <c r="F26" s="38"/>
      <c r="G26" s="7">
        <f>SUM(G27:G30)</f>
        <v>605415.69999999995</v>
      </c>
      <c r="H26" s="7">
        <f t="shared" ref="H26:M26" si="14">H27+H28+H29+H30</f>
        <v>0</v>
      </c>
      <c r="I26" s="7">
        <f t="shared" si="14"/>
        <v>605415.69999999995</v>
      </c>
      <c r="J26" s="7">
        <f t="shared" si="14"/>
        <v>7307</v>
      </c>
      <c r="K26" s="7">
        <f t="shared" si="14"/>
        <v>612722.69999999995</v>
      </c>
      <c r="L26" s="7">
        <f t="shared" si="14"/>
        <v>46902</v>
      </c>
      <c r="M26" s="7">
        <f t="shared" si="14"/>
        <v>0</v>
      </c>
      <c r="N26" s="7">
        <f t="shared" si="5"/>
        <v>46902</v>
      </c>
      <c r="O26" s="7">
        <f>O27+O28+O29+O30</f>
        <v>7307</v>
      </c>
      <c r="P26" s="7">
        <f t="shared" si="5"/>
        <v>54209</v>
      </c>
      <c r="Q26" s="7">
        <f>Q27+Q28+Q29+Q30</f>
        <v>194365</v>
      </c>
      <c r="R26" s="7">
        <f>R27+R28+R29+R30</f>
        <v>-47501.4</v>
      </c>
      <c r="S26" s="7">
        <f>Q26+R26</f>
        <v>146863.6</v>
      </c>
      <c r="T26" s="7">
        <v>79622.899999999994</v>
      </c>
      <c r="U26" s="7">
        <f>U27+U28+U29+U30</f>
        <v>0</v>
      </c>
      <c r="V26" s="7">
        <v>79622.899999999994</v>
      </c>
      <c r="W26" s="7">
        <f>W27+W28+W29+W30</f>
        <v>0</v>
      </c>
      <c r="X26" s="7">
        <f t="shared" si="9"/>
        <v>79622.899999999994</v>
      </c>
    </row>
    <row r="27" spans="1:30" ht="128.25" customHeight="1" outlineLevel="1">
      <c r="A27" s="45" t="s">
        <v>164</v>
      </c>
      <c r="B27" s="37" t="s">
        <v>40</v>
      </c>
      <c r="C27" s="37" t="s">
        <v>35</v>
      </c>
      <c r="D27" s="37" t="s">
        <v>11</v>
      </c>
      <c r="E27" s="37" t="s">
        <v>64</v>
      </c>
      <c r="F27" s="37" t="s">
        <v>49</v>
      </c>
      <c r="G27" s="7">
        <v>171871.5</v>
      </c>
      <c r="H27" s="8"/>
      <c r="I27" s="7">
        <v>171871.5</v>
      </c>
      <c r="J27" s="8">
        <v>7307</v>
      </c>
      <c r="K27" s="7">
        <f>I27+J27</f>
        <v>179178.5</v>
      </c>
      <c r="L27" s="7">
        <v>0</v>
      </c>
      <c r="M27" s="7"/>
      <c r="N27" s="7">
        <f t="shared" si="5"/>
        <v>0</v>
      </c>
      <c r="O27" s="7">
        <v>7307</v>
      </c>
      <c r="P27" s="7">
        <f t="shared" si="5"/>
        <v>7307</v>
      </c>
      <c r="Q27" s="8">
        <v>7307</v>
      </c>
      <c r="R27" s="8"/>
      <c r="S27" s="8">
        <v>7307</v>
      </c>
      <c r="T27" s="8">
        <v>0</v>
      </c>
      <c r="U27" s="8"/>
      <c r="V27" s="8">
        <v>0</v>
      </c>
      <c r="W27" s="8"/>
      <c r="X27" s="7">
        <f t="shared" si="9"/>
        <v>0</v>
      </c>
    </row>
    <row r="28" spans="1:30" ht="136.5" customHeight="1" outlineLevel="1">
      <c r="A28" s="38" t="s">
        <v>94</v>
      </c>
      <c r="B28" s="37" t="s">
        <v>32</v>
      </c>
      <c r="C28" s="37" t="s">
        <v>35</v>
      </c>
      <c r="D28" s="37" t="s">
        <v>11</v>
      </c>
      <c r="E28" s="18" t="s">
        <v>54</v>
      </c>
      <c r="F28" s="37" t="s">
        <v>45</v>
      </c>
      <c r="G28" s="7">
        <v>101257.9</v>
      </c>
      <c r="H28" s="8"/>
      <c r="I28" s="7">
        <v>101257.9</v>
      </c>
      <c r="J28" s="8"/>
      <c r="K28" s="7">
        <v>101257.9</v>
      </c>
      <c r="L28" s="7">
        <v>0</v>
      </c>
      <c r="M28" s="7"/>
      <c r="N28" s="7">
        <f t="shared" si="5"/>
        <v>0</v>
      </c>
      <c r="O28" s="7"/>
      <c r="P28" s="7">
        <f t="shared" si="5"/>
        <v>0</v>
      </c>
      <c r="Q28" s="8">
        <v>37693</v>
      </c>
      <c r="R28" s="8">
        <v>-15000</v>
      </c>
      <c r="S28" s="8">
        <f>Q28+R28</f>
        <v>22693</v>
      </c>
      <c r="T28" s="8">
        <v>40000</v>
      </c>
      <c r="U28" s="8"/>
      <c r="V28" s="8">
        <v>40000</v>
      </c>
      <c r="W28" s="8"/>
      <c r="X28" s="7">
        <f t="shared" si="9"/>
        <v>40000</v>
      </c>
    </row>
    <row r="29" spans="1:30" ht="129" customHeight="1" outlineLevel="1">
      <c r="A29" s="38" t="s">
        <v>89</v>
      </c>
      <c r="B29" s="37" t="s">
        <v>41</v>
      </c>
      <c r="C29" s="37" t="s">
        <v>35</v>
      </c>
      <c r="D29" s="37" t="s">
        <v>11</v>
      </c>
      <c r="E29" s="37" t="s">
        <v>65</v>
      </c>
      <c r="F29" s="37" t="s">
        <v>31</v>
      </c>
      <c r="G29" s="8">
        <v>79058</v>
      </c>
      <c r="H29" s="8"/>
      <c r="I29" s="8">
        <v>79058</v>
      </c>
      <c r="J29" s="8"/>
      <c r="K29" s="8">
        <v>79058</v>
      </c>
      <c r="L29" s="7">
        <v>46902</v>
      </c>
      <c r="M29" s="7"/>
      <c r="N29" s="7">
        <f t="shared" si="5"/>
        <v>46902</v>
      </c>
      <c r="O29" s="7"/>
      <c r="P29" s="7">
        <f t="shared" si="5"/>
        <v>46902</v>
      </c>
      <c r="Q29" s="8">
        <v>29705</v>
      </c>
      <c r="R29" s="8"/>
      <c r="S29" s="8">
        <v>29705</v>
      </c>
      <c r="T29" s="8">
        <v>0</v>
      </c>
      <c r="U29" s="8"/>
      <c r="V29" s="8">
        <v>0</v>
      </c>
      <c r="W29" s="8"/>
      <c r="X29" s="7">
        <f t="shared" si="9"/>
        <v>0</v>
      </c>
    </row>
    <row r="30" spans="1:30" ht="129" customHeight="1" outlineLevel="1">
      <c r="A30" s="38" t="s">
        <v>123</v>
      </c>
      <c r="B30" s="37" t="s">
        <v>90</v>
      </c>
      <c r="C30" s="37" t="s">
        <v>35</v>
      </c>
      <c r="D30" s="37" t="s">
        <v>11</v>
      </c>
      <c r="E30" s="37" t="s">
        <v>65</v>
      </c>
      <c r="F30" s="37" t="s">
        <v>91</v>
      </c>
      <c r="G30" s="8">
        <v>253228.3</v>
      </c>
      <c r="H30" s="8"/>
      <c r="I30" s="8">
        <v>253228.3</v>
      </c>
      <c r="J30" s="8"/>
      <c r="K30" s="8">
        <v>253228.3</v>
      </c>
      <c r="L30" s="7">
        <v>0</v>
      </c>
      <c r="M30" s="7"/>
      <c r="N30" s="7">
        <f t="shared" si="5"/>
        <v>0</v>
      </c>
      <c r="O30" s="7"/>
      <c r="P30" s="7">
        <f t="shared" si="5"/>
        <v>0</v>
      </c>
      <c r="Q30" s="8">
        <v>119660</v>
      </c>
      <c r="R30" s="8">
        <v>-32501.4</v>
      </c>
      <c r="S30" s="8">
        <f>Q30+R30</f>
        <v>87158.6</v>
      </c>
      <c r="T30" s="8">
        <v>39622.9</v>
      </c>
      <c r="U30" s="8"/>
      <c r="V30" s="8">
        <v>39622.9</v>
      </c>
      <c r="W30" s="8"/>
      <c r="X30" s="7">
        <f t="shared" si="9"/>
        <v>39622.9</v>
      </c>
    </row>
    <row r="31" spans="1:30" ht="129" hidden="1" customHeight="1" outlineLevel="1">
      <c r="A31" s="47"/>
      <c r="B31" s="46"/>
      <c r="C31" s="46"/>
      <c r="D31" s="46"/>
      <c r="E31" s="46"/>
      <c r="F31" s="46"/>
      <c r="G31" s="8"/>
      <c r="H31" s="8"/>
      <c r="I31" s="8"/>
      <c r="J31" s="8"/>
      <c r="K31" s="8"/>
      <c r="L31" s="7"/>
      <c r="M31" s="7"/>
      <c r="N31" s="7"/>
      <c r="O31" s="7"/>
      <c r="P31" s="7"/>
      <c r="Q31" s="8"/>
      <c r="R31" s="8"/>
      <c r="S31" s="8"/>
      <c r="T31" s="8"/>
      <c r="U31" s="8"/>
      <c r="V31" s="8"/>
      <c r="W31" s="8"/>
      <c r="X31" s="7"/>
    </row>
    <row r="32" spans="1:30" ht="51.75" customHeight="1">
      <c r="A32" s="65" t="s">
        <v>37</v>
      </c>
      <c r="B32" s="66"/>
      <c r="C32" s="66"/>
      <c r="D32" s="66"/>
      <c r="E32" s="37"/>
      <c r="F32" s="38"/>
      <c r="G32" s="7">
        <f t="shared" ref="G32" si="15">SUM(G33:G35)</f>
        <v>649885.5</v>
      </c>
      <c r="H32" s="7">
        <f>H33+H34</f>
        <v>17147.099999999999</v>
      </c>
      <c r="I32" s="7">
        <f>I33+I34+I35</f>
        <v>667032.6</v>
      </c>
      <c r="J32" s="7">
        <f>J33+J34+J35</f>
        <v>198355.5</v>
      </c>
      <c r="K32" s="7">
        <f t="shared" ref="K32:X32" si="16">K33+K34+K35</f>
        <v>865388.1</v>
      </c>
      <c r="L32" s="7">
        <f t="shared" si="16"/>
        <v>548910.80000000005</v>
      </c>
      <c r="M32" s="7">
        <f t="shared" si="16"/>
        <v>20000</v>
      </c>
      <c r="N32" s="7">
        <f t="shared" si="16"/>
        <v>172199.8</v>
      </c>
      <c r="O32" s="7">
        <f t="shared" si="16"/>
        <v>20773.099999999999</v>
      </c>
      <c r="P32" s="7">
        <f t="shared" si="16"/>
        <v>192972.9</v>
      </c>
      <c r="Q32" s="7">
        <f t="shared" si="16"/>
        <v>37659.699999999997</v>
      </c>
      <c r="R32" s="7">
        <f t="shared" si="16"/>
        <v>0</v>
      </c>
      <c r="S32" s="7">
        <f t="shared" si="16"/>
        <v>37659.699999999997</v>
      </c>
      <c r="T32" s="7">
        <f t="shared" si="16"/>
        <v>109567.3</v>
      </c>
      <c r="U32" s="7">
        <f t="shared" si="16"/>
        <v>0</v>
      </c>
      <c r="V32" s="7">
        <f t="shared" si="16"/>
        <v>109567.3</v>
      </c>
      <c r="W32" s="7">
        <f t="shared" si="16"/>
        <v>-52368.6</v>
      </c>
      <c r="X32" s="7">
        <f t="shared" si="16"/>
        <v>57198.700000000004</v>
      </c>
    </row>
    <row r="33" spans="1:30" ht="135" customHeight="1" outlineLevel="1">
      <c r="A33" s="38" t="s">
        <v>87</v>
      </c>
      <c r="B33" s="37" t="s">
        <v>38</v>
      </c>
      <c r="C33" s="37" t="s">
        <v>35</v>
      </c>
      <c r="D33" s="37" t="s">
        <v>11</v>
      </c>
      <c r="E33" s="37" t="s">
        <v>66</v>
      </c>
      <c r="F33" s="37" t="s">
        <v>92</v>
      </c>
      <c r="G33" s="7">
        <v>316480</v>
      </c>
      <c r="H33" s="7"/>
      <c r="I33" s="7">
        <v>316480</v>
      </c>
      <c r="J33" s="7"/>
      <c r="K33" s="7">
        <v>316480</v>
      </c>
      <c r="L33" s="7">
        <v>132159.79999999999</v>
      </c>
      <c r="M33" s="7">
        <v>20000</v>
      </c>
      <c r="N33" s="7">
        <f t="shared" si="5"/>
        <v>152159.79999999999</v>
      </c>
      <c r="O33" s="7">
        <v>10000</v>
      </c>
      <c r="P33" s="7">
        <f t="shared" si="5"/>
        <v>162159.79999999999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7">
        <f t="shared" si="9"/>
        <v>0</v>
      </c>
    </row>
    <row r="34" spans="1:30" ht="135.75" customHeight="1" outlineLevel="1">
      <c r="A34" s="38" t="s">
        <v>148</v>
      </c>
      <c r="B34" s="37" t="s">
        <v>39</v>
      </c>
      <c r="C34" s="37" t="s">
        <v>6</v>
      </c>
      <c r="D34" s="37" t="s">
        <v>11</v>
      </c>
      <c r="E34" s="37" t="s">
        <v>25</v>
      </c>
      <c r="F34" s="37" t="s">
        <v>93</v>
      </c>
      <c r="G34" s="7">
        <v>333405.5</v>
      </c>
      <c r="H34" s="8">
        <v>17147.099999999999</v>
      </c>
      <c r="I34" s="7">
        <f>G34+H34</f>
        <v>350552.6</v>
      </c>
      <c r="J34" s="8"/>
      <c r="K34" s="7">
        <f>I34+J34</f>
        <v>350552.6</v>
      </c>
      <c r="L34" s="7">
        <v>20040</v>
      </c>
      <c r="M34" s="7"/>
      <c r="N34" s="7">
        <f>L34+M34</f>
        <v>20040</v>
      </c>
      <c r="O34" s="7">
        <v>10000</v>
      </c>
      <c r="P34" s="7">
        <f>N34+O34</f>
        <v>30040</v>
      </c>
      <c r="Q34" s="8">
        <v>37659.699999999997</v>
      </c>
      <c r="R34" s="8"/>
      <c r="S34" s="8">
        <f>Q34+R34</f>
        <v>37659.699999999997</v>
      </c>
      <c r="T34" s="8">
        <v>109567.3</v>
      </c>
      <c r="U34" s="8"/>
      <c r="V34" s="8">
        <v>109567.3</v>
      </c>
      <c r="W34" s="8">
        <v>-52368.6</v>
      </c>
      <c r="X34" s="7">
        <f t="shared" si="9"/>
        <v>57198.700000000004</v>
      </c>
    </row>
    <row r="35" spans="1:30" ht="132.75" customHeight="1">
      <c r="A35" s="49" t="s">
        <v>165</v>
      </c>
      <c r="B35" s="50" t="s">
        <v>166</v>
      </c>
      <c r="C35" s="50" t="s">
        <v>6</v>
      </c>
      <c r="D35" s="50" t="s">
        <v>11</v>
      </c>
      <c r="E35" s="50" t="s">
        <v>25</v>
      </c>
      <c r="F35" s="50" t="s">
        <v>167</v>
      </c>
      <c r="G35" s="51">
        <v>0</v>
      </c>
      <c r="H35" s="51">
        <v>198355.5</v>
      </c>
      <c r="I35" s="51"/>
      <c r="J35" s="51">
        <f>H35+I35</f>
        <v>198355.5</v>
      </c>
      <c r="K35" s="51">
        <f>J35</f>
        <v>198355.5</v>
      </c>
      <c r="L35" s="52">
        <f t="shared" ref="L35" si="17">J35+K35</f>
        <v>396711</v>
      </c>
      <c r="M35" s="51">
        <v>0</v>
      </c>
      <c r="N35" s="51">
        <v>0</v>
      </c>
      <c r="O35" s="51">
        <v>773.1</v>
      </c>
      <c r="P35" s="51">
        <f>O35</f>
        <v>773.1</v>
      </c>
      <c r="Q35" s="51">
        <v>0</v>
      </c>
      <c r="R35" s="51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7">
        <f t="shared" si="9"/>
        <v>0</v>
      </c>
    </row>
    <row r="36" spans="1:30" ht="38.25" customHeight="1">
      <c r="A36" s="64" t="s">
        <v>68</v>
      </c>
      <c r="B36" s="64"/>
      <c r="C36" s="64"/>
      <c r="D36" s="64"/>
      <c r="E36" s="19"/>
      <c r="F36" s="19"/>
      <c r="G36" s="20">
        <f t="shared" ref="G36" si="18">SUM(G37:G39)</f>
        <v>998590.7</v>
      </c>
      <c r="H36" s="20">
        <f>H37+H38+H39</f>
        <v>-22949.7</v>
      </c>
      <c r="I36" s="20">
        <f>I37+I38+I39+I40</f>
        <v>975641</v>
      </c>
      <c r="J36" s="20">
        <f t="shared" ref="J36:X36" si="19">J37+J38+J39+J40</f>
        <v>29063</v>
      </c>
      <c r="K36" s="20">
        <f t="shared" si="19"/>
        <v>1004703.9999999999</v>
      </c>
      <c r="L36" s="20">
        <f t="shared" si="19"/>
        <v>243542.9</v>
      </c>
      <c r="M36" s="20">
        <f t="shared" si="19"/>
        <v>17000</v>
      </c>
      <c r="N36" s="20">
        <f t="shared" si="19"/>
        <v>202424.5</v>
      </c>
      <c r="O36" s="20">
        <f t="shared" si="19"/>
        <v>52604.4</v>
      </c>
      <c r="P36" s="20">
        <f t="shared" si="19"/>
        <v>255028.90000000002</v>
      </c>
      <c r="Q36" s="20">
        <f t="shared" si="19"/>
        <v>45004.7</v>
      </c>
      <c r="R36" s="20">
        <f t="shared" si="19"/>
        <v>0</v>
      </c>
      <c r="S36" s="20">
        <f t="shared" si="19"/>
        <v>45004.7</v>
      </c>
      <c r="T36" s="20">
        <f t="shared" si="19"/>
        <v>0</v>
      </c>
      <c r="U36" s="20">
        <f t="shared" si="19"/>
        <v>0</v>
      </c>
      <c r="V36" s="20">
        <f t="shared" si="19"/>
        <v>0</v>
      </c>
      <c r="W36" s="20">
        <f t="shared" si="19"/>
        <v>0</v>
      </c>
      <c r="X36" s="20">
        <f t="shared" si="19"/>
        <v>0</v>
      </c>
    </row>
    <row r="37" spans="1:30" ht="154.5" customHeight="1" outlineLevel="1">
      <c r="A37" s="56" t="s">
        <v>175</v>
      </c>
      <c r="B37" s="37" t="s">
        <v>15</v>
      </c>
      <c r="C37" s="37" t="s">
        <v>23</v>
      </c>
      <c r="D37" s="37" t="s">
        <v>11</v>
      </c>
      <c r="E37" s="37" t="s">
        <v>25</v>
      </c>
      <c r="F37" s="37" t="s">
        <v>8</v>
      </c>
      <c r="G37" s="8">
        <v>574511.9</v>
      </c>
      <c r="H37" s="8"/>
      <c r="I37" s="8">
        <v>574511.9</v>
      </c>
      <c r="J37" s="8"/>
      <c r="K37" s="8">
        <v>574511.9</v>
      </c>
      <c r="L37" s="8">
        <v>64424.5</v>
      </c>
      <c r="M37" s="8">
        <v>17000</v>
      </c>
      <c r="N37" s="7">
        <f t="shared" si="5"/>
        <v>81424.5</v>
      </c>
      <c r="O37" s="8">
        <v>32599.9</v>
      </c>
      <c r="P37" s="7">
        <f t="shared" si="5"/>
        <v>114024.4</v>
      </c>
      <c r="Q37" s="8">
        <v>15000</v>
      </c>
      <c r="R37" s="8"/>
      <c r="S37" s="8">
        <v>15000</v>
      </c>
      <c r="T37" s="8">
        <v>0</v>
      </c>
      <c r="U37" s="8"/>
      <c r="V37" s="8">
        <v>0</v>
      </c>
      <c r="W37" s="8"/>
      <c r="X37" s="7">
        <f t="shared" si="9"/>
        <v>0</v>
      </c>
      <c r="Y37" s="2"/>
      <c r="Z37" s="2"/>
      <c r="AA37" s="2"/>
      <c r="AB37" s="2"/>
      <c r="AC37" s="2"/>
      <c r="AD37" s="2"/>
    </row>
    <row r="38" spans="1:30" ht="128.25" customHeight="1" outlineLevel="1">
      <c r="A38" s="38" t="s">
        <v>106</v>
      </c>
      <c r="B38" s="37" t="s">
        <v>32</v>
      </c>
      <c r="C38" s="37" t="s">
        <v>35</v>
      </c>
      <c r="D38" s="37" t="s">
        <v>33</v>
      </c>
      <c r="E38" s="37" t="s">
        <v>64</v>
      </c>
      <c r="F38" s="37" t="s">
        <v>31</v>
      </c>
      <c r="G38" s="8">
        <v>150078.79999999999</v>
      </c>
      <c r="H38" s="8"/>
      <c r="I38" s="8">
        <v>150078.79999999999</v>
      </c>
      <c r="J38" s="8"/>
      <c r="K38" s="8">
        <v>150078.79999999999</v>
      </c>
      <c r="L38" s="8">
        <v>21000</v>
      </c>
      <c r="M38" s="8"/>
      <c r="N38" s="7">
        <f t="shared" si="5"/>
        <v>21000</v>
      </c>
      <c r="O38" s="8">
        <v>20000</v>
      </c>
      <c r="P38" s="7">
        <f t="shared" si="5"/>
        <v>41000</v>
      </c>
      <c r="Q38" s="8">
        <v>29986.7</v>
      </c>
      <c r="R38" s="8"/>
      <c r="S38" s="8">
        <v>29986.7</v>
      </c>
      <c r="T38" s="8">
        <v>0</v>
      </c>
      <c r="U38" s="8"/>
      <c r="V38" s="8">
        <v>0</v>
      </c>
      <c r="W38" s="8"/>
      <c r="X38" s="7">
        <f t="shared" si="9"/>
        <v>0</v>
      </c>
      <c r="Y38" s="2"/>
      <c r="Z38" s="2"/>
      <c r="AA38" s="2"/>
      <c r="AB38" s="2"/>
      <c r="AC38" s="2"/>
      <c r="AD38" s="2"/>
    </row>
    <row r="39" spans="1:30" ht="154.5" customHeight="1" outlineLevel="1">
      <c r="A39" s="38" t="s">
        <v>83</v>
      </c>
      <c r="B39" s="37" t="s">
        <v>51</v>
      </c>
      <c r="C39" s="37" t="s">
        <v>23</v>
      </c>
      <c r="D39" s="37" t="s">
        <v>11</v>
      </c>
      <c r="E39" s="37" t="s">
        <v>25</v>
      </c>
      <c r="F39" s="37" t="s">
        <v>8</v>
      </c>
      <c r="G39" s="8">
        <v>274000</v>
      </c>
      <c r="H39" s="8">
        <v>-22949.7</v>
      </c>
      <c r="I39" s="8">
        <f>G39+H39</f>
        <v>251050.3</v>
      </c>
      <c r="J39" s="8">
        <v>3.8</v>
      </c>
      <c r="K39" s="8">
        <f>I39+J39</f>
        <v>251054.09999999998</v>
      </c>
      <c r="L39" s="8">
        <v>100000</v>
      </c>
      <c r="M39" s="8"/>
      <c r="N39" s="7">
        <f t="shared" si="5"/>
        <v>100000</v>
      </c>
      <c r="O39" s="8">
        <v>3.8</v>
      </c>
      <c r="P39" s="7">
        <f t="shared" si="5"/>
        <v>100003.8</v>
      </c>
      <c r="Q39" s="8">
        <v>18</v>
      </c>
      <c r="R39" s="8"/>
      <c r="S39" s="8">
        <f>Q39+R39</f>
        <v>18</v>
      </c>
      <c r="T39" s="8">
        <v>0</v>
      </c>
      <c r="U39" s="8">
        <v>0</v>
      </c>
      <c r="V39" s="8">
        <v>0</v>
      </c>
      <c r="W39" s="8"/>
      <c r="X39" s="7">
        <f t="shared" si="9"/>
        <v>0</v>
      </c>
      <c r="Y39" s="2"/>
      <c r="Z39" s="2"/>
      <c r="AA39" s="2"/>
      <c r="AB39" s="2"/>
      <c r="AC39" s="2"/>
      <c r="AD39" s="2"/>
    </row>
    <row r="40" spans="1:30" ht="246" customHeight="1" outlineLevel="1">
      <c r="A40" s="49" t="s">
        <v>168</v>
      </c>
      <c r="B40" s="50" t="s">
        <v>169</v>
      </c>
      <c r="C40" s="50" t="s">
        <v>170</v>
      </c>
      <c r="D40" s="50" t="s">
        <v>11</v>
      </c>
      <c r="E40" s="50" t="s">
        <v>25</v>
      </c>
      <c r="F40" s="50" t="s">
        <v>171</v>
      </c>
      <c r="G40" s="53">
        <v>0</v>
      </c>
      <c r="H40" s="53">
        <v>29059.200000000001</v>
      </c>
      <c r="I40" s="54"/>
      <c r="J40" s="51">
        <v>29059.200000000001</v>
      </c>
      <c r="K40" s="51">
        <f>I40+J40</f>
        <v>29059.200000000001</v>
      </c>
      <c r="L40" s="52">
        <f t="shared" ref="L40" si="20">J40+K40</f>
        <v>58118.400000000001</v>
      </c>
      <c r="M40" s="51">
        <v>0</v>
      </c>
      <c r="N40" s="51">
        <v>0</v>
      </c>
      <c r="O40" s="51">
        <v>0.7</v>
      </c>
      <c r="P40" s="51">
        <f>O40+N40</f>
        <v>0.7</v>
      </c>
      <c r="Q40" s="51">
        <v>0</v>
      </c>
      <c r="R40" s="51">
        <v>0</v>
      </c>
      <c r="S40" s="8"/>
      <c r="T40" s="8"/>
      <c r="U40" s="8"/>
      <c r="V40" s="8"/>
      <c r="W40" s="8"/>
      <c r="X40" s="7"/>
      <c r="Y40" s="2"/>
      <c r="Z40" s="2"/>
      <c r="AA40" s="2"/>
      <c r="AB40" s="2"/>
      <c r="AC40" s="2"/>
      <c r="AD40" s="2"/>
    </row>
    <row r="41" spans="1:30" ht="40.5" customHeight="1">
      <c r="A41" s="64" t="s">
        <v>69</v>
      </c>
      <c r="B41" s="64"/>
      <c r="C41" s="64"/>
      <c r="D41" s="64"/>
      <c r="E41" s="19"/>
      <c r="F41" s="19"/>
      <c r="G41" s="20">
        <f t="shared" ref="G41" si="21">SUM(G42)</f>
        <v>2810533.8</v>
      </c>
      <c r="H41" s="20">
        <f>H42</f>
        <v>0</v>
      </c>
      <c r="I41" s="20">
        <f>I42</f>
        <v>2810533.8</v>
      </c>
      <c r="J41" s="20">
        <f>J42</f>
        <v>0</v>
      </c>
      <c r="K41" s="20">
        <f>K42</f>
        <v>2810533.8</v>
      </c>
      <c r="L41" s="20">
        <f>L42</f>
        <v>197721.2</v>
      </c>
      <c r="M41" s="20">
        <f t="shared" ref="M41:O41" si="22">M42</f>
        <v>0</v>
      </c>
      <c r="N41" s="7">
        <f t="shared" si="5"/>
        <v>197721.2</v>
      </c>
      <c r="O41" s="20">
        <f t="shared" si="22"/>
        <v>0</v>
      </c>
      <c r="P41" s="7">
        <f t="shared" si="5"/>
        <v>197721.2</v>
      </c>
      <c r="Q41" s="20">
        <v>0</v>
      </c>
      <c r="R41" s="20">
        <f>R42</f>
        <v>0</v>
      </c>
      <c r="S41" s="20">
        <v>0</v>
      </c>
      <c r="T41" s="20">
        <v>0</v>
      </c>
      <c r="U41" s="20">
        <f>U42</f>
        <v>0</v>
      </c>
      <c r="V41" s="20">
        <v>0</v>
      </c>
      <c r="W41" s="20">
        <f>W42</f>
        <v>0</v>
      </c>
      <c r="X41" s="7">
        <f t="shared" si="9"/>
        <v>0</v>
      </c>
      <c r="Y41" s="2"/>
      <c r="Z41" s="2"/>
      <c r="AA41" s="2"/>
      <c r="AB41" s="2"/>
      <c r="AC41" s="2"/>
      <c r="AD41" s="2"/>
    </row>
    <row r="42" spans="1:30" ht="169.5" customHeight="1">
      <c r="A42" s="38" t="s">
        <v>100</v>
      </c>
      <c r="B42" s="37" t="s">
        <v>10</v>
      </c>
      <c r="C42" s="43" t="s">
        <v>162</v>
      </c>
      <c r="D42" s="37" t="s">
        <v>11</v>
      </c>
      <c r="E42" s="37" t="s">
        <v>13</v>
      </c>
      <c r="F42" s="37" t="s">
        <v>12</v>
      </c>
      <c r="G42" s="8">
        <v>2810533.8</v>
      </c>
      <c r="H42" s="8"/>
      <c r="I42" s="8">
        <v>2810533.8</v>
      </c>
      <c r="J42" s="8"/>
      <c r="K42" s="8">
        <v>2810533.8</v>
      </c>
      <c r="L42" s="8">
        <v>197721.2</v>
      </c>
      <c r="M42" s="8"/>
      <c r="N42" s="7">
        <f t="shared" si="5"/>
        <v>197721.2</v>
      </c>
      <c r="O42" s="8"/>
      <c r="P42" s="7">
        <f t="shared" si="5"/>
        <v>197721.2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7">
        <f t="shared" si="9"/>
        <v>0</v>
      </c>
      <c r="Y42" s="2"/>
      <c r="Z42" s="2"/>
      <c r="AA42" s="2"/>
      <c r="AB42" s="2"/>
      <c r="AC42" s="2"/>
      <c r="AD42" s="2"/>
    </row>
    <row r="43" spans="1:30" ht="47.25" customHeight="1">
      <c r="A43" s="64" t="s">
        <v>70</v>
      </c>
      <c r="B43" s="64"/>
      <c r="C43" s="64"/>
      <c r="D43" s="64"/>
      <c r="E43" s="37"/>
      <c r="F43" s="37"/>
      <c r="G43" s="8">
        <f t="shared" ref="G43:L43" si="23">G44+G45</f>
        <v>4650382</v>
      </c>
      <c r="H43" s="8">
        <f t="shared" si="23"/>
        <v>-332761.72899999999</v>
      </c>
      <c r="I43" s="8">
        <f t="shared" si="23"/>
        <v>4317620.2709999997</v>
      </c>
      <c r="J43" s="8">
        <f t="shared" si="23"/>
        <v>4391.3999999999996</v>
      </c>
      <c r="K43" s="8">
        <f t="shared" si="23"/>
        <v>4322011.6710000001</v>
      </c>
      <c r="L43" s="8">
        <f t="shared" si="23"/>
        <v>357421.2</v>
      </c>
      <c r="M43" s="8">
        <f t="shared" ref="M43:O43" si="24">M44+M45</f>
        <v>0</v>
      </c>
      <c r="N43" s="7">
        <f t="shared" si="5"/>
        <v>357421.2</v>
      </c>
      <c r="O43" s="8">
        <f t="shared" si="24"/>
        <v>0</v>
      </c>
      <c r="P43" s="7">
        <f t="shared" si="5"/>
        <v>357421.2</v>
      </c>
      <c r="Q43" s="8">
        <v>0</v>
      </c>
      <c r="R43" s="8">
        <f>R44+R45</f>
        <v>0</v>
      </c>
      <c r="S43" s="8">
        <v>0</v>
      </c>
      <c r="T43" s="8">
        <v>0</v>
      </c>
      <c r="U43" s="8">
        <f>U44+U45</f>
        <v>0</v>
      </c>
      <c r="V43" s="8">
        <v>0</v>
      </c>
      <c r="W43" s="8">
        <f>W44+W45</f>
        <v>0</v>
      </c>
      <c r="X43" s="7">
        <f t="shared" si="9"/>
        <v>0</v>
      </c>
      <c r="Y43" s="2"/>
      <c r="Z43" s="2"/>
      <c r="AA43" s="2"/>
      <c r="AB43" s="2"/>
      <c r="AC43" s="2"/>
      <c r="AD43" s="2"/>
    </row>
    <row r="44" spans="1:30" ht="207" customHeight="1" outlineLevel="1">
      <c r="A44" s="38" t="s">
        <v>101</v>
      </c>
      <c r="B44" s="37" t="s">
        <v>149</v>
      </c>
      <c r="C44" s="37" t="s">
        <v>17</v>
      </c>
      <c r="D44" s="37" t="s">
        <v>11</v>
      </c>
      <c r="E44" s="37" t="s">
        <v>16</v>
      </c>
      <c r="F44" s="37" t="s">
        <v>8</v>
      </c>
      <c r="G44" s="8">
        <v>3454942.9</v>
      </c>
      <c r="H44" s="8">
        <f>39734.201-348422.72-24073.21</f>
        <v>-332761.72899999999</v>
      </c>
      <c r="I44" s="8">
        <f>G44+H44</f>
        <v>3122181.1710000001</v>
      </c>
      <c r="J44" s="8">
        <v>4391.3999999999996</v>
      </c>
      <c r="K44" s="8">
        <f>I44+J44</f>
        <v>3126572.571</v>
      </c>
      <c r="L44" s="8">
        <v>207421.2</v>
      </c>
      <c r="M44" s="8"/>
      <c r="N44" s="7">
        <f t="shared" si="5"/>
        <v>207421.2</v>
      </c>
      <c r="O44" s="8">
        <v>-92507.8</v>
      </c>
      <c r="P44" s="7">
        <f t="shared" si="5"/>
        <v>114913.40000000001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7">
        <f t="shared" si="9"/>
        <v>0</v>
      </c>
      <c r="Y44" s="2"/>
      <c r="Z44" s="2"/>
      <c r="AA44" s="2"/>
      <c r="AB44" s="2"/>
      <c r="AC44" s="2"/>
      <c r="AD44" s="2"/>
    </row>
    <row r="45" spans="1:30" ht="229.5" customHeight="1" outlineLevel="1">
      <c r="A45" s="38" t="s">
        <v>115</v>
      </c>
      <c r="B45" s="37" t="s">
        <v>130</v>
      </c>
      <c r="C45" s="37" t="s">
        <v>62</v>
      </c>
      <c r="D45" s="37" t="s">
        <v>18</v>
      </c>
      <c r="E45" s="37" t="s">
        <v>19</v>
      </c>
      <c r="F45" s="37" t="s">
        <v>8</v>
      </c>
      <c r="G45" s="8">
        <v>1195439.1000000001</v>
      </c>
      <c r="H45" s="8"/>
      <c r="I45" s="8">
        <f>G45+H45</f>
        <v>1195439.1000000001</v>
      </c>
      <c r="J45" s="8"/>
      <c r="K45" s="8">
        <f>I45+J45</f>
        <v>1195439.1000000001</v>
      </c>
      <c r="L45" s="8">
        <v>150000</v>
      </c>
      <c r="M45" s="8"/>
      <c r="N45" s="7">
        <f t="shared" si="5"/>
        <v>150000</v>
      </c>
      <c r="O45" s="8">
        <v>92507.8</v>
      </c>
      <c r="P45" s="7">
        <f t="shared" si="5"/>
        <v>242507.8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7">
        <f t="shared" si="9"/>
        <v>0</v>
      </c>
      <c r="Y45" s="2"/>
      <c r="Z45" s="2"/>
      <c r="AA45" s="2"/>
      <c r="AB45" s="2"/>
      <c r="AC45" s="2"/>
      <c r="AD45" s="2"/>
    </row>
    <row r="46" spans="1:30" ht="48" customHeight="1">
      <c r="A46" s="64" t="s">
        <v>52</v>
      </c>
      <c r="B46" s="64"/>
      <c r="C46" s="64"/>
      <c r="D46" s="64"/>
      <c r="E46" s="37"/>
      <c r="F46" s="37"/>
      <c r="G46" s="20">
        <f t="shared" ref="G46" si="25">SUM(G47:G49)</f>
        <v>1000393.7</v>
      </c>
      <c r="H46" s="20">
        <f>H47+H48+H49</f>
        <v>0</v>
      </c>
      <c r="I46" s="20">
        <f>I47+I48+I49+I50</f>
        <v>1000393.7</v>
      </c>
      <c r="J46" s="20">
        <f t="shared" ref="J46:X46" si="26">J47+J48+J49+J50</f>
        <v>0</v>
      </c>
      <c r="K46" s="20">
        <f t="shared" si="26"/>
        <v>1000393.7</v>
      </c>
      <c r="L46" s="20">
        <f t="shared" si="26"/>
        <v>64800</v>
      </c>
      <c r="M46" s="20">
        <f t="shared" si="26"/>
        <v>0</v>
      </c>
      <c r="N46" s="20">
        <f t="shared" si="26"/>
        <v>64800</v>
      </c>
      <c r="O46" s="20">
        <f t="shared" si="26"/>
        <v>0</v>
      </c>
      <c r="P46" s="20">
        <f t="shared" si="26"/>
        <v>64800</v>
      </c>
      <c r="Q46" s="20">
        <f t="shared" si="26"/>
        <v>11390</v>
      </c>
      <c r="R46" s="20">
        <f t="shared" si="26"/>
        <v>0</v>
      </c>
      <c r="S46" s="20">
        <f t="shared" si="26"/>
        <v>11390</v>
      </c>
      <c r="T46" s="20">
        <f t="shared" si="26"/>
        <v>0</v>
      </c>
      <c r="U46" s="20">
        <f t="shared" si="26"/>
        <v>0</v>
      </c>
      <c r="V46" s="20">
        <f t="shared" si="26"/>
        <v>0</v>
      </c>
      <c r="W46" s="20">
        <f t="shared" si="26"/>
        <v>0</v>
      </c>
      <c r="X46" s="20">
        <f t="shared" si="26"/>
        <v>0</v>
      </c>
      <c r="Y46" s="2"/>
      <c r="Z46" s="2"/>
      <c r="AA46" s="2"/>
      <c r="AB46" s="2"/>
      <c r="AC46" s="2"/>
      <c r="AD46" s="2"/>
    </row>
    <row r="47" spans="1:30" ht="137.25" customHeight="1" outlineLevel="1">
      <c r="A47" s="21" t="s">
        <v>71</v>
      </c>
      <c r="B47" s="37" t="s">
        <v>28</v>
      </c>
      <c r="C47" s="37" t="s">
        <v>35</v>
      </c>
      <c r="D47" s="37" t="s">
        <v>29</v>
      </c>
      <c r="E47" s="37" t="s">
        <v>54</v>
      </c>
      <c r="F47" s="37" t="s">
        <v>8</v>
      </c>
      <c r="G47" s="7">
        <v>291567.3</v>
      </c>
      <c r="H47" s="8"/>
      <c r="I47" s="8">
        <f>G47+H47</f>
        <v>291567.3</v>
      </c>
      <c r="J47" s="8"/>
      <c r="K47" s="8">
        <f>I47+J47</f>
        <v>291567.3</v>
      </c>
      <c r="L47" s="8">
        <v>26200</v>
      </c>
      <c r="M47" s="8"/>
      <c r="N47" s="7">
        <f t="shared" si="5"/>
        <v>26200</v>
      </c>
      <c r="O47" s="8"/>
      <c r="P47" s="7">
        <f t="shared" si="5"/>
        <v>26200</v>
      </c>
      <c r="Q47" s="8">
        <v>10000</v>
      </c>
      <c r="R47" s="8"/>
      <c r="S47" s="8">
        <v>10000</v>
      </c>
      <c r="T47" s="8">
        <v>0</v>
      </c>
      <c r="U47" s="8"/>
      <c r="V47" s="8">
        <v>0</v>
      </c>
      <c r="W47" s="8"/>
      <c r="X47" s="7">
        <f t="shared" si="9"/>
        <v>0</v>
      </c>
      <c r="Y47" s="2"/>
      <c r="Z47" s="2"/>
      <c r="AA47" s="2"/>
      <c r="AB47" s="2"/>
      <c r="AC47" s="2"/>
      <c r="AD47" s="2"/>
    </row>
    <row r="48" spans="1:30" ht="150" customHeight="1" outlineLevel="1">
      <c r="A48" s="38" t="s">
        <v>95</v>
      </c>
      <c r="B48" s="37" t="s">
        <v>30</v>
      </c>
      <c r="C48" s="37" t="s">
        <v>35</v>
      </c>
      <c r="D48" s="37" t="s">
        <v>29</v>
      </c>
      <c r="E48" s="37" t="s">
        <v>54</v>
      </c>
      <c r="F48" s="37" t="s">
        <v>8</v>
      </c>
      <c r="G48" s="7">
        <v>581588.69999999995</v>
      </c>
      <c r="H48" s="8"/>
      <c r="I48" s="8">
        <f t="shared" ref="I48:K49" si="27">G48+H48</f>
        <v>581588.69999999995</v>
      </c>
      <c r="J48" s="8"/>
      <c r="K48" s="8">
        <f t="shared" si="27"/>
        <v>581588.69999999995</v>
      </c>
      <c r="L48" s="8">
        <v>38600</v>
      </c>
      <c r="M48" s="8"/>
      <c r="N48" s="7">
        <f t="shared" si="5"/>
        <v>38600</v>
      </c>
      <c r="O48" s="8"/>
      <c r="P48" s="7">
        <f t="shared" si="5"/>
        <v>38600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7">
        <f t="shared" si="9"/>
        <v>0</v>
      </c>
      <c r="Y48" s="2"/>
      <c r="Z48" s="2"/>
      <c r="AA48" s="2"/>
      <c r="AB48" s="2"/>
      <c r="AC48" s="2"/>
      <c r="AD48" s="2"/>
    </row>
    <row r="49" spans="1:30" ht="151.5" customHeight="1" outlineLevel="1">
      <c r="A49" s="38" t="s">
        <v>96</v>
      </c>
      <c r="B49" s="15" t="s">
        <v>124</v>
      </c>
      <c r="C49" s="37" t="s">
        <v>6</v>
      </c>
      <c r="D49" s="37" t="s">
        <v>29</v>
      </c>
      <c r="E49" s="37" t="s">
        <v>53</v>
      </c>
      <c r="F49" s="37" t="s">
        <v>93</v>
      </c>
      <c r="G49" s="7">
        <v>127237.7</v>
      </c>
      <c r="H49" s="8"/>
      <c r="I49" s="8">
        <f t="shared" si="27"/>
        <v>127237.7</v>
      </c>
      <c r="J49" s="8"/>
      <c r="K49" s="8">
        <f t="shared" si="27"/>
        <v>127237.7</v>
      </c>
      <c r="L49" s="8">
        <v>0</v>
      </c>
      <c r="M49" s="8"/>
      <c r="N49" s="7">
        <f t="shared" si="5"/>
        <v>0</v>
      </c>
      <c r="O49" s="8"/>
      <c r="P49" s="7">
        <f t="shared" si="5"/>
        <v>0</v>
      </c>
      <c r="Q49" s="8">
        <v>1390</v>
      </c>
      <c r="R49" s="8"/>
      <c r="S49" s="8">
        <v>1390</v>
      </c>
      <c r="T49" s="8">
        <v>0</v>
      </c>
      <c r="U49" s="8"/>
      <c r="V49" s="8">
        <v>0</v>
      </c>
      <c r="W49" s="8"/>
      <c r="X49" s="7">
        <f t="shared" si="9"/>
        <v>0</v>
      </c>
      <c r="Y49" s="2"/>
      <c r="Z49" s="2"/>
      <c r="AA49" s="2"/>
      <c r="AB49" s="2"/>
      <c r="AC49" s="2"/>
      <c r="AD49" s="2"/>
    </row>
    <row r="50" spans="1:30" ht="234.75" hidden="1" customHeight="1" outlineLevel="1">
      <c r="A50" s="48"/>
      <c r="B50" s="50"/>
      <c r="C50" s="50"/>
      <c r="D50" s="50"/>
      <c r="E50" s="50"/>
      <c r="F50" s="50"/>
      <c r="G50" s="52"/>
      <c r="H50" s="51"/>
      <c r="I50" s="51"/>
      <c r="J50" s="7"/>
      <c r="K50" s="8"/>
      <c r="L50" s="8"/>
      <c r="M50" s="8"/>
      <c r="N50" s="7"/>
      <c r="O50" s="7"/>
      <c r="P50" s="7"/>
      <c r="Q50" s="8"/>
      <c r="R50" s="8"/>
      <c r="S50" s="8"/>
      <c r="T50" s="8"/>
      <c r="U50" s="8"/>
      <c r="V50" s="8"/>
      <c r="W50" s="8"/>
      <c r="X50" s="7"/>
      <c r="Y50" s="2"/>
      <c r="Z50" s="2"/>
      <c r="AA50" s="2"/>
      <c r="AB50" s="2"/>
      <c r="AC50" s="2"/>
      <c r="AD50" s="2"/>
    </row>
    <row r="51" spans="1:30" ht="40.5" customHeight="1">
      <c r="A51" s="64" t="s">
        <v>72</v>
      </c>
      <c r="B51" s="64"/>
      <c r="C51" s="64"/>
      <c r="D51" s="64"/>
      <c r="E51" s="19"/>
      <c r="F51" s="19"/>
      <c r="G51" s="20">
        <f>SUM(G52:G60)</f>
        <v>1994151.7999999998</v>
      </c>
      <c r="H51" s="20">
        <f>H52+H53+H54+H55+H56+H57+H58+H59+H60</f>
        <v>-33451.1</v>
      </c>
      <c r="I51" s="20">
        <f>I52+I53+I54+I55+I56+I57+I58+I59+I60</f>
        <v>1960700.6999999997</v>
      </c>
      <c r="J51" s="20">
        <f>J52+J53+J54+J55+J56+J57+J58+J59+J60</f>
        <v>0</v>
      </c>
      <c r="K51" s="20">
        <f>K52+K53+K54+K55+K56+K57+K58+K59+K60</f>
        <v>1960700.6999999997</v>
      </c>
      <c r="L51" s="20">
        <f>L52+L53+L54+L55+L56+L57+L58+L59+L60</f>
        <v>489015.1</v>
      </c>
      <c r="M51" s="20">
        <f t="shared" ref="M51:O51" si="28">M52+M53+M54+M55+M56+M57+M58+M59+M60</f>
        <v>-47264</v>
      </c>
      <c r="N51" s="7">
        <f t="shared" si="5"/>
        <v>441751.1</v>
      </c>
      <c r="O51" s="20">
        <f t="shared" si="28"/>
        <v>0</v>
      </c>
      <c r="P51" s="7">
        <f t="shared" si="5"/>
        <v>441751.1</v>
      </c>
      <c r="Q51" s="20">
        <v>324776.60000000003</v>
      </c>
      <c r="R51" s="20">
        <f>R52+R53+R54+R55+R56+R57+R58+R59+R60</f>
        <v>0</v>
      </c>
      <c r="S51" s="20">
        <v>324776.60000000003</v>
      </c>
      <c r="T51" s="20">
        <v>330578.7</v>
      </c>
      <c r="U51" s="20">
        <f>U52+U53+U54+U55+U56+U57+U58+U59+U60</f>
        <v>0</v>
      </c>
      <c r="V51" s="20">
        <v>330578.7</v>
      </c>
      <c r="W51" s="20">
        <f>W52+W53+W54+W55+W56+W57+W58+W59+W60</f>
        <v>0</v>
      </c>
      <c r="X51" s="7">
        <f t="shared" si="9"/>
        <v>330578.7</v>
      </c>
      <c r="Y51" s="2"/>
      <c r="Z51" s="2"/>
      <c r="AA51" s="2"/>
      <c r="AB51" s="2"/>
      <c r="AC51" s="2"/>
      <c r="AD51" s="2"/>
    </row>
    <row r="52" spans="1:30" ht="191.25" customHeight="1" outlineLevel="1">
      <c r="A52" s="22" t="s">
        <v>9</v>
      </c>
      <c r="B52" s="37" t="s">
        <v>86</v>
      </c>
      <c r="C52" s="37" t="s">
        <v>6</v>
      </c>
      <c r="D52" s="37" t="s">
        <v>7</v>
      </c>
      <c r="E52" s="37" t="s">
        <v>73</v>
      </c>
      <c r="F52" s="37" t="s">
        <v>8</v>
      </c>
      <c r="G52" s="7">
        <v>190401</v>
      </c>
      <c r="H52" s="7">
        <v>-33531.1</v>
      </c>
      <c r="I52" s="7">
        <f>G52+H52</f>
        <v>156869.9</v>
      </c>
      <c r="J52" s="7"/>
      <c r="K52" s="7">
        <f>I52+J52</f>
        <v>156869.9</v>
      </c>
      <c r="L52" s="7">
        <v>124458</v>
      </c>
      <c r="M52" s="7">
        <v>-33531.1</v>
      </c>
      <c r="N52" s="7">
        <f t="shared" si="5"/>
        <v>90926.9</v>
      </c>
      <c r="O52" s="7"/>
      <c r="P52" s="7">
        <f t="shared" si="5"/>
        <v>90926.9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f t="shared" si="9"/>
        <v>0</v>
      </c>
      <c r="Y52" s="2"/>
      <c r="Z52" s="2"/>
      <c r="AA52" s="2"/>
      <c r="AB52" s="2"/>
      <c r="AC52" s="2"/>
      <c r="AD52" s="2"/>
    </row>
    <row r="53" spans="1:30" ht="151.5" customHeight="1" outlineLevel="1">
      <c r="A53" s="38" t="s">
        <v>74</v>
      </c>
      <c r="B53" s="37" t="s">
        <v>107</v>
      </c>
      <c r="C53" s="37" t="s">
        <v>24</v>
      </c>
      <c r="D53" s="37" t="s">
        <v>7</v>
      </c>
      <c r="E53" s="37" t="s">
        <v>3</v>
      </c>
      <c r="F53" s="37" t="s">
        <v>22</v>
      </c>
      <c r="G53" s="7">
        <v>919310.1</v>
      </c>
      <c r="H53" s="7"/>
      <c r="I53" s="7">
        <v>919310.1</v>
      </c>
      <c r="J53" s="7"/>
      <c r="K53" s="7">
        <v>919310.1</v>
      </c>
      <c r="L53" s="7">
        <v>1444</v>
      </c>
      <c r="M53" s="7"/>
      <c r="N53" s="7">
        <f t="shared" si="5"/>
        <v>1444</v>
      </c>
      <c r="O53" s="7"/>
      <c r="P53" s="7">
        <f t="shared" si="5"/>
        <v>1444</v>
      </c>
      <c r="Q53" s="7">
        <v>163642.5</v>
      </c>
      <c r="R53" s="7"/>
      <c r="S53" s="7">
        <v>163642.5</v>
      </c>
      <c r="T53" s="7">
        <v>174578.7</v>
      </c>
      <c r="U53" s="7"/>
      <c r="V53" s="7">
        <v>174578.7</v>
      </c>
      <c r="W53" s="7"/>
      <c r="X53" s="7">
        <f t="shared" si="9"/>
        <v>174578.7</v>
      </c>
      <c r="Y53" s="2"/>
      <c r="Z53" s="2"/>
      <c r="AA53" s="2"/>
      <c r="AB53" s="2"/>
      <c r="AC53" s="2"/>
      <c r="AD53" s="2"/>
    </row>
    <row r="54" spans="1:30" ht="142.5" customHeight="1" outlineLevel="1">
      <c r="A54" s="38" t="s">
        <v>55</v>
      </c>
      <c r="B54" s="37" t="s">
        <v>26</v>
      </c>
      <c r="C54" s="37" t="s">
        <v>36</v>
      </c>
      <c r="D54" s="37" t="s">
        <v>7</v>
      </c>
      <c r="E54" s="37" t="s">
        <v>65</v>
      </c>
      <c r="F54" s="37" t="s">
        <v>27</v>
      </c>
      <c r="G54" s="7">
        <v>480000</v>
      </c>
      <c r="H54" s="7"/>
      <c r="I54" s="7">
        <v>480000</v>
      </c>
      <c r="J54" s="7"/>
      <c r="K54" s="7">
        <v>480000</v>
      </c>
      <c r="L54" s="7">
        <v>150000</v>
      </c>
      <c r="M54" s="7"/>
      <c r="N54" s="7">
        <f t="shared" si="5"/>
        <v>150000</v>
      </c>
      <c r="O54" s="7"/>
      <c r="P54" s="7">
        <f t="shared" si="5"/>
        <v>150000</v>
      </c>
      <c r="Q54" s="7">
        <v>150000</v>
      </c>
      <c r="R54" s="7"/>
      <c r="S54" s="7">
        <v>150000</v>
      </c>
      <c r="T54" s="7">
        <v>156000</v>
      </c>
      <c r="U54" s="7"/>
      <c r="V54" s="7">
        <v>156000</v>
      </c>
      <c r="W54" s="7"/>
      <c r="X54" s="7">
        <f t="shared" si="9"/>
        <v>156000</v>
      </c>
    </row>
    <row r="55" spans="1:30" ht="180.75" customHeight="1" outlineLevel="1">
      <c r="A55" s="23" t="s">
        <v>125</v>
      </c>
      <c r="B55" s="37" t="s">
        <v>42</v>
      </c>
      <c r="C55" s="37" t="s">
        <v>103</v>
      </c>
      <c r="D55" s="37" t="s">
        <v>7</v>
      </c>
      <c r="E55" s="37" t="s">
        <v>65</v>
      </c>
      <c r="F55" s="37" t="s">
        <v>46</v>
      </c>
      <c r="G55" s="7">
        <v>30358.9</v>
      </c>
      <c r="H55" s="7"/>
      <c r="I55" s="7">
        <v>30358.9</v>
      </c>
      <c r="J55" s="7"/>
      <c r="K55" s="7">
        <v>30358.9</v>
      </c>
      <c r="L55" s="7">
        <v>19400</v>
      </c>
      <c r="M55" s="7"/>
      <c r="N55" s="7">
        <f t="shared" si="5"/>
        <v>19400</v>
      </c>
      <c r="O55" s="7"/>
      <c r="P55" s="7">
        <f t="shared" si="5"/>
        <v>19400</v>
      </c>
      <c r="Q55" s="7">
        <v>9438.9</v>
      </c>
      <c r="R55" s="7"/>
      <c r="S55" s="7">
        <v>9438.9</v>
      </c>
      <c r="T55" s="7">
        <v>0</v>
      </c>
      <c r="U55" s="7"/>
      <c r="V55" s="7">
        <v>0</v>
      </c>
      <c r="W55" s="7"/>
      <c r="X55" s="7">
        <f t="shared" si="9"/>
        <v>0</v>
      </c>
    </row>
    <row r="56" spans="1:30" ht="177.75" customHeight="1" outlineLevel="1">
      <c r="A56" s="38" t="s">
        <v>126</v>
      </c>
      <c r="B56" s="37" t="s">
        <v>42</v>
      </c>
      <c r="C56" s="37" t="s">
        <v>103</v>
      </c>
      <c r="D56" s="37" t="s">
        <v>7</v>
      </c>
      <c r="E56" s="37" t="s">
        <v>65</v>
      </c>
      <c r="F56" s="37" t="s">
        <v>46</v>
      </c>
      <c r="G56" s="7">
        <v>17155.2</v>
      </c>
      <c r="H56" s="7"/>
      <c r="I56" s="7">
        <v>17155.2</v>
      </c>
      <c r="J56" s="7"/>
      <c r="K56" s="7">
        <v>17155.2</v>
      </c>
      <c r="L56" s="7">
        <v>14600</v>
      </c>
      <c r="M56" s="7"/>
      <c r="N56" s="7">
        <f t="shared" si="5"/>
        <v>14600</v>
      </c>
      <c r="O56" s="7"/>
      <c r="P56" s="7">
        <f t="shared" si="5"/>
        <v>14600</v>
      </c>
      <c r="Q56" s="7">
        <v>1695.2</v>
      </c>
      <c r="R56" s="7"/>
      <c r="S56" s="7">
        <v>1695.2</v>
      </c>
      <c r="T56" s="7">
        <v>0</v>
      </c>
      <c r="U56" s="7"/>
      <c r="V56" s="7">
        <v>0</v>
      </c>
      <c r="W56" s="7"/>
      <c r="X56" s="7">
        <f t="shared" si="9"/>
        <v>0</v>
      </c>
    </row>
    <row r="57" spans="1:30" ht="156.6" customHeight="1" outlineLevel="1">
      <c r="A57" s="24" t="s">
        <v>127</v>
      </c>
      <c r="B57" s="15" t="s">
        <v>42</v>
      </c>
      <c r="C57" s="15" t="s">
        <v>116</v>
      </c>
      <c r="D57" s="15" t="s">
        <v>7</v>
      </c>
      <c r="E57" s="37" t="s">
        <v>3</v>
      </c>
      <c r="F57" s="15" t="s">
        <v>20</v>
      </c>
      <c r="G57" s="15">
        <v>114.4</v>
      </c>
      <c r="H57" s="7">
        <v>80</v>
      </c>
      <c r="I57" s="25">
        <f>G57+H57</f>
        <v>194.4</v>
      </c>
      <c r="J57" s="7"/>
      <c r="K57" s="25">
        <f>I57+J57</f>
        <v>194.4</v>
      </c>
      <c r="L57" s="7">
        <v>114.4</v>
      </c>
      <c r="M57" s="7">
        <v>80</v>
      </c>
      <c r="N57" s="7">
        <f t="shared" si="5"/>
        <v>194.4</v>
      </c>
      <c r="O57" s="7"/>
      <c r="P57" s="7">
        <f t="shared" si="5"/>
        <v>194.4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f t="shared" si="9"/>
        <v>0</v>
      </c>
    </row>
    <row r="58" spans="1:30" ht="170.45" customHeight="1" outlineLevel="1">
      <c r="A58" s="26" t="s">
        <v>128</v>
      </c>
      <c r="B58" s="15" t="s">
        <v>42</v>
      </c>
      <c r="C58" s="15" t="s">
        <v>116</v>
      </c>
      <c r="D58" s="15" t="s">
        <v>7</v>
      </c>
      <c r="E58" s="37" t="s">
        <v>3</v>
      </c>
      <c r="F58" s="41" t="s">
        <v>20</v>
      </c>
      <c r="G58" s="27">
        <v>4967.3999999999996</v>
      </c>
      <c r="H58" s="27"/>
      <c r="I58" s="27">
        <v>4967.3999999999996</v>
      </c>
      <c r="J58" s="27"/>
      <c r="K58" s="27">
        <v>4967.3999999999996</v>
      </c>
      <c r="L58" s="27">
        <v>390.6</v>
      </c>
      <c r="M58" s="7"/>
      <c r="N58" s="7">
        <f t="shared" si="5"/>
        <v>390.6</v>
      </c>
      <c r="O58" s="7"/>
      <c r="P58" s="7">
        <f t="shared" si="5"/>
        <v>390.6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f t="shared" si="9"/>
        <v>0</v>
      </c>
    </row>
    <row r="59" spans="1:30" ht="157.15" customHeight="1" outlineLevel="1">
      <c r="A59" s="38" t="s">
        <v>117</v>
      </c>
      <c r="B59" s="37" t="s">
        <v>131</v>
      </c>
      <c r="C59" s="15" t="s">
        <v>116</v>
      </c>
      <c r="D59" s="15" t="s">
        <v>7</v>
      </c>
      <c r="E59" s="37" t="s">
        <v>3</v>
      </c>
      <c r="F59" s="37" t="s">
        <v>8</v>
      </c>
      <c r="G59" s="7">
        <v>66770.5</v>
      </c>
      <c r="H59" s="7"/>
      <c r="I59" s="7">
        <v>66770.5</v>
      </c>
      <c r="J59" s="7"/>
      <c r="K59" s="7">
        <v>66770.5</v>
      </c>
      <c r="L59" s="7">
        <v>1644.1</v>
      </c>
      <c r="M59" s="7"/>
      <c r="N59" s="7">
        <f t="shared" si="5"/>
        <v>1644.1</v>
      </c>
      <c r="O59" s="7"/>
      <c r="P59" s="7">
        <f t="shared" si="5"/>
        <v>1644.1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f t="shared" si="9"/>
        <v>0</v>
      </c>
    </row>
    <row r="60" spans="1:30" ht="152.44999999999999" customHeight="1" outlineLevel="1">
      <c r="A60" s="38" t="s">
        <v>118</v>
      </c>
      <c r="B60" s="37" t="s">
        <v>119</v>
      </c>
      <c r="C60" s="15" t="s">
        <v>116</v>
      </c>
      <c r="D60" s="15" t="s">
        <v>7</v>
      </c>
      <c r="E60" s="37" t="s">
        <v>3</v>
      </c>
      <c r="F60" s="37" t="s">
        <v>8</v>
      </c>
      <c r="G60" s="7">
        <v>285074.3</v>
      </c>
      <c r="H60" s="7"/>
      <c r="I60" s="7">
        <v>285074.3</v>
      </c>
      <c r="J60" s="7"/>
      <c r="K60" s="7">
        <v>285074.3</v>
      </c>
      <c r="L60" s="7">
        <v>176964</v>
      </c>
      <c r="M60" s="7">
        <v>-13812.9</v>
      </c>
      <c r="N60" s="7">
        <f t="shared" si="5"/>
        <v>163151.1</v>
      </c>
      <c r="O60" s="7"/>
      <c r="P60" s="7">
        <f t="shared" si="5"/>
        <v>163151.1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f t="shared" si="9"/>
        <v>0</v>
      </c>
    </row>
    <row r="61" spans="1:30" ht="59.25" customHeight="1">
      <c r="A61" s="64" t="s">
        <v>75</v>
      </c>
      <c r="B61" s="64"/>
      <c r="C61" s="64"/>
      <c r="D61" s="64"/>
      <c r="E61" s="28"/>
      <c r="F61" s="28"/>
      <c r="G61" s="20">
        <f>G64+G63+G68</f>
        <v>279507.05</v>
      </c>
      <c r="H61" s="20">
        <f>H62+H64+H68</f>
        <v>0</v>
      </c>
      <c r="I61" s="20">
        <f>I62+I64+I68+I71</f>
        <v>408421.75</v>
      </c>
      <c r="J61" s="20">
        <f>J62+J64+J68</f>
        <v>0</v>
      </c>
      <c r="K61" s="20">
        <f>K62+K64+K68+K71</f>
        <v>408421.75</v>
      </c>
      <c r="L61" s="20">
        <f t="shared" ref="L61:M61" si="29">L62+L64+L68+L71</f>
        <v>80606.900000000009</v>
      </c>
      <c r="M61" s="20">
        <f t="shared" si="29"/>
        <v>2000</v>
      </c>
      <c r="N61" s="7">
        <f t="shared" si="5"/>
        <v>82606.900000000009</v>
      </c>
      <c r="O61" s="20">
        <f t="shared" ref="O61" si="30">O62+O64+O68+O71</f>
        <v>0</v>
      </c>
      <c r="P61" s="7">
        <f t="shared" si="5"/>
        <v>82606.900000000009</v>
      </c>
      <c r="Q61" s="20">
        <v>20000</v>
      </c>
      <c r="R61" s="20">
        <f>R62+R64+R68</f>
        <v>0</v>
      </c>
      <c r="S61" s="20">
        <v>20000</v>
      </c>
      <c r="T61" s="20">
        <f>T62</f>
        <v>20000</v>
      </c>
      <c r="U61" s="20">
        <f>U62+U64+U68</f>
        <v>0</v>
      </c>
      <c r="V61" s="8">
        <f>T61+U61</f>
        <v>20000</v>
      </c>
      <c r="W61" s="20">
        <f>W62+W64+W68</f>
        <v>0</v>
      </c>
      <c r="X61" s="7">
        <f t="shared" si="9"/>
        <v>20000</v>
      </c>
    </row>
    <row r="62" spans="1:30" ht="25.5" customHeight="1">
      <c r="A62" s="64" t="s">
        <v>47</v>
      </c>
      <c r="B62" s="80"/>
      <c r="C62" s="80"/>
      <c r="D62" s="80"/>
      <c r="E62" s="28"/>
      <c r="F62" s="28"/>
      <c r="G62" s="20">
        <f t="shared" ref="G62" si="31">G63</f>
        <v>121674.15</v>
      </c>
      <c r="H62" s="20">
        <v>0</v>
      </c>
      <c r="I62" s="20">
        <f>I63</f>
        <v>121674.15</v>
      </c>
      <c r="J62" s="20">
        <v>0</v>
      </c>
      <c r="K62" s="20">
        <f>K63</f>
        <v>121674.15</v>
      </c>
      <c r="L62" s="20">
        <f>L63</f>
        <v>0</v>
      </c>
      <c r="M62" s="20">
        <f t="shared" ref="M62:O62" si="32">M63</f>
        <v>0</v>
      </c>
      <c r="N62" s="7">
        <f t="shared" si="5"/>
        <v>0</v>
      </c>
      <c r="O62" s="20">
        <f t="shared" si="32"/>
        <v>0</v>
      </c>
      <c r="P62" s="7">
        <f t="shared" si="5"/>
        <v>0</v>
      </c>
      <c r="Q62" s="20">
        <v>20000</v>
      </c>
      <c r="R62" s="20">
        <f>R63</f>
        <v>0</v>
      </c>
      <c r="S62" s="20">
        <v>20000</v>
      </c>
      <c r="T62" s="20">
        <f>T63</f>
        <v>20000</v>
      </c>
      <c r="U62" s="20">
        <f>U63</f>
        <v>0</v>
      </c>
      <c r="V62" s="8">
        <f>T62+U62</f>
        <v>20000</v>
      </c>
      <c r="W62" s="20">
        <f>W63</f>
        <v>0</v>
      </c>
      <c r="X62" s="7">
        <f t="shared" si="9"/>
        <v>20000</v>
      </c>
    </row>
    <row r="63" spans="1:30" ht="135.75" customHeight="1">
      <c r="A63" s="38" t="s">
        <v>108</v>
      </c>
      <c r="B63" s="37" t="s">
        <v>32</v>
      </c>
      <c r="C63" s="37" t="s">
        <v>35</v>
      </c>
      <c r="D63" s="37" t="s">
        <v>33</v>
      </c>
      <c r="E63" s="37" t="s">
        <v>76</v>
      </c>
      <c r="F63" s="37" t="s">
        <v>43</v>
      </c>
      <c r="G63" s="8">
        <v>121674.15</v>
      </c>
      <c r="H63" s="8">
        <v>0</v>
      </c>
      <c r="I63" s="8">
        <v>121674.15</v>
      </c>
      <c r="J63" s="8">
        <v>0</v>
      </c>
      <c r="K63" s="8">
        <v>121674.15</v>
      </c>
      <c r="L63" s="8">
        <v>0</v>
      </c>
      <c r="M63" s="8"/>
      <c r="N63" s="7">
        <f t="shared" si="5"/>
        <v>0</v>
      </c>
      <c r="O63" s="8"/>
      <c r="P63" s="7">
        <f t="shared" si="5"/>
        <v>0</v>
      </c>
      <c r="Q63" s="8">
        <v>20000</v>
      </c>
      <c r="R63" s="8"/>
      <c r="S63" s="8">
        <v>20000</v>
      </c>
      <c r="T63" s="8">
        <v>20000</v>
      </c>
      <c r="U63" s="8"/>
      <c r="V63" s="8">
        <f>T63+U63</f>
        <v>20000</v>
      </c>
      <c r="W63" s="8"/>
      <c r="X63" s="7">
        <f t="shared" si="9"/>
        <v>20000</v>
      </c>
    </row>
    <row r="64" spans="1:30" ht="54.75" customHeight="1">
      <c r="A64" s="64" t="s">
        <v>48</v>
      </c>
      <c r="B64" s="64"/>
      <c r="C64" s="64"/>
      <c r="D64" s="64"/>
      <c r="E64" s="28"/>
      <c r="F64" s="28"/>
      <c r="G64" s="20">
        <f t="shared" ref="G64" si="33">SUM(G65:G67)</f>
        <v>128786.3</v>
      </c>
      <c r="H64" s="20">
        <f>H65+H66+H67</f>
        <v>0</v>
      </c>
      <c r="I64" s="20">
        <f>I65+I66+I67</f>
        <v>128786.3</v>
      </c>
      <c r="J64" s="20">
        <f>J65+J66+J67</f>
        <v>0</v>
      </c>
      <c r="K64" s="20">
        <f>K65+K66+K67</f>
        <v>128786.3</v>
      </c>
      <c r="L64" s="20">
        <f>L65+L66+L67</f>
        <v>78606.900000000009</v>
      </c>
      <c r="M64" s="20">
        <f t="shared" ref="M64:O64" si="34">M65+M66+M67</f>
        <v>0</v>
      </c>
      <c r="N64" s="7">
        <f t="shared" si="5"/>
        <v>78606.900000000009</v>
      </c>
      <c r="O64" s="20">
        <f t="shared" si="34"/>
        <v>0</v>
      </c>
      <c r="P64" s="7">
        <f t="shared" si="5"/>
        <v>78606.900000000009</v>
      </c>
      <c r="Q64" s="20">
        <v>0</v>
      </c>
      <c r="R64" s="20">
        <f>R65+R66+R67</f>
        <v>0</v>
      </c>
      <c r="S64" s="20">
        <v>0</v>
      </c>
      <c r="T64" s="20">
        <v>0</v>
      </c>
      <c r="U64" s="20">
        <f>U65+U66+U67</f>
        <v>0</v>
      </c>
      <c r="V64" s="20">
        <v>0</v>
      </c>
      <c r="W64" s="20">
        <f>W65+W66+W67</f>
        <v>0</v>
      </c>
      <c r="X64" s="7">
        <f t="shared" si="9"/>
        <v>0</v>
      </c>
    </row>
    <row r="65" spans="1:35" ht="153.75" customHeight="1" outlineLevel="1">
      <c r="A65" s="38" t="s">
        <v>84</v>
      </c>
      <c r="B65" s="37" t="s">
        <v>109</v>
      </c>
      <c r="C65" s="37" t="s">
        <v>23</v>
      </c>
      <c r="D65" s="37" t="s">
        <v>7</v>
      </c>
      <c r="E65" s="37" t="s">
        <v>3</v>
      </c>
      <c r="F65" s="37" t="s">
        <v>20</v>
      </c>
      <c r="G65" s="7">
        <v>66806.3</v>
      </c>
      <c r="H65" s="7"/>
      <c r="I65" s="7">
        <f>G65+H65</f>
        <v>66806.3</v>
      </c>
      <c r="J65" s="7"/>
      <c r="K65" s="7">
        <f>I65+J65</f>
        <v>66806.3</v>
      </c>
      <c r="L65" s="7">
        <v>40711</v>
      </c>
      <c r="M65" s="7"/>
      <c r="N65" s="7">
        <f t="shared" si="5"/>
        <v>40711</v>
      </c>
      <c r="O65" s="7">
        <v>500.6</v>
      </c>
      <c r="P65" s="7">
        <f t="shared" si="5"/>
        <v>41211.599999999999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7">
        <f t="shared" si="9"/>
        <v>0</v>
      </c>
    </row>
    <row r="66" spans="1:35" ht="150.75" customHeight="1" outlineLevel="1">
      <c r="A66" s="21" t="s">
        <v>88</v>
      </c>
      <c r="B66" s="16" t="s">
        <v>110</v>
      </c>
      <c r="C66" s="37" t="s">
        <v>23</v>
      </c>
      <c r="D66" s="37" t="s">
        <v>7</v>
      </c>
      <c r="E66" s="37" t="s">
        <v>3</v>
      </c>
      <c r="F66" s="37" t="s">
        <v>20</v>
      </c>
      <c r="G66" s="30">
        <v>48104.5</v>
      </c>
      <c r="H66" s="30"/>
      <c r="I66" s="7">
        <f t="shared" ref="I66:K67" si="35">G66+H66</f>
        <v>48104.5</v>
      </c>
      <c r="J66" s="30"/>
      <c r="K66" s="7">
        <f t="shared" si="35"/>
        <v>48104.5</v>
      </c>
      <c r="L66" s="30">
        <v>27973.1</v>
      </c>
      <c r="M66" s="7"/>
      <c r="N66" s="7">
        <f t="shared" si="5"/>
        <v>27973.1</v>
      </c>
      <c r="O66" s="7">
        <v>1306.5999999999999</v>
      </c>
      <c r="P66" s="7">
        <f t="shared" si="5"/>
        <v>29279.699999999997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7">
        <f t="shared" si="9"/>
        <v>0</v>
      </c>
    </row>
    <row r="67" spans="1:35" ht="159.75" customHeight="1" outlineLevel="1">
      <c r="A67" s="24" t="s">
        <v>85</v>
      </c>
      <c r="B67" s="16" t="s">
        <v>111</v>
      </c>
      <c r="C67" s="37" t="s">
        <v>23</v>
      </c>
      <c r="D67" s="37" t="s">
        <v>7</v>
      </c>
      <c r="E67" s="37" t="s">
        <v>3</v>
      </c>
      <c r="F67" s="37" t="s">
        <v>20</v>
      </c>
      <c r="G67" s="30">
        <v>13875.5</v>
      </c>
      <c r="H67" s="30"/>
      <c r="I67" s="7">
        <f t="shared" si="35"/>
        <v>13875.5</v>
      </c>
      <c r="J67" s="30"/>
      <c r="K67" s="7">
        <f t="shared" si="35"/>
        <v>13875.5</v>
      </c>
      <c r="L67" s="30">
        <v>9922.8000000000011</v>
      </c>
      <c r="M67" s="7"/>
      <c r="N67" s="7">
        <f t="shared" si="5"/>
        <v>9922.8000000000011</v>
      </c>
      <c r="O67" s="7">
        <v>-1807.2</v>
      </c>
      <c r="P67" s="7">
        <f t="shared" si="5"/>
        <v>8115.6000000000013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7">
        <f t="shared" si="9"/>
        <v>0</v>
      </c>
      <c r="AE67" s="1"/>
      <c r="AF67" s="1"/>
      <c r="AG67" s="1"/>
      <c r="AH67" s="1"/>
      <c r="AI67" s="1"/>
    </row>
    <row r="68" spans="1:35" ht="21" customHeight="1">
      <c r="A68" s="64" t="s">
        <v>97</v>
      </c>
      <c r="B68" s="64"/>
      <c r="C68" s="64"/>
      <c r="D68" s="64"/>
      <c r="E68" s="64"/>
      <c r="F68" s="64"/>
      <c r="G68" s="30">
        <f t="shared" ref="G68" si="36">SUM(G69:G70)</f>
        <v>29046.6</v>
      </c>
      <c r="H68" s="30">
        <f>H69+H70</f>
        <v>0</v>
      </c>
      <c r="I68" s="30">
        <f>I69+I70</f>
        <v>29046.6</v>
      </c>
      <c r="J68" s="30">
        <f>J69+J70</f>
        <v>0</v>
      </c>
      <c r="K68" s="30">
        <f>K69+K70</f>
        <v>29046.6</v>
      </c>
      <c r="L68" s="30">
        <f>L69+L70</f>
        <v>2000</v>
      </c>
      <c r="M68" s="30">
        <f t="shared" ref="M68:O68" si="37">M69+M70</f>
        <v>0</v>
      </c>
      <c r="N68" s="7">
        <f t="shared" si="5"/>
        <v>2000</v>
      </c>
      <c r="O68" s="30">
        <f t="shared" si="37"/>
        <v>0</v>
      </c>
      <c r="P68" s="7">
        <f t="shared" si="5"/>
        <v>2000</v>
      </c>
      <c r="Q68" s="30">
        <v>0</v>
      </c>
      <c r="R68" s="30">
        <f>R69+R70</f>
        <v>0</v>
      </c>
      <c r="S68" s="30">
        <v>0</v>
      </c>
      <c r="T68" s="30">
        <v>0</v>
      </c>
      <c r="U68" s="30">
        <f>U69+U70</f>
        <v>0</v>
      </c>
      <c r="V68" s="30">
        <v>0</v>
      </c>
      <c r="W68" s="30">
        <f>W69+W70</f>
        <v>0</v>
      </c>
      <c r="X68" s="7">
        <f t="shared" si="9"/>
        <v>0</v>
      </c>
      <c r="AE68" s="1"/>
      <c r="AF68" s="1"/>
      <c r="AG68" s="1"/>
      <c r="AH68" s="1"/>
      <c r="AI68" s="1"/>
    </row>
    <row r="69" spans="1:35" ht="148.5" customHeight="1" outlineLevel="1">
      <c r="A69" s="24" t="s">
        <v>104</v>
      </c>
      <c r="B69" s="16" t="s">
        <v>112</v>
      </c>
      <c r="C69" s="37" t="s">
        <v>35</v>
      </c>
      <c r="D69" s="37" t="s">
        <v>18</v>
      </c>
      <c r="E69" s="37" t="s">
        <v>98</v>
      </c>
      <c r="F69" s="37" t="s">
        <v>20</v>
      </c>
      <c r="G69" s="30">
        <v>10900</v>
      </c>
      <c r="H69" s="30"/>
      <c r="I69" s="30">
        <f>G69+H69</f>
        <v>10900</v>
      </c>
      <c r="J69" s="30"/>
      <c r="K69" s="30">
        <f>I69+J69</f>
        <v>10900</v>
      </c>
      <c r="L69" s="30">
        <v>630</v>
      </c>
      <c r="M69" s="30"/>
      <c r="N69" s="7">
        <f t="shared" si="5"/>
        <v>630</v>
      </c>
      <c r="O69" s="30"/>
      <c r="P69" s="7">
        <f t="shared" si="5"/>
        <v>630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7">
        <f t="shared" si="9"/>
        <v>0</v>
      </c>
      <c r="AE69" s="1"/>
      <c r="AF69" s="1"/>
      <c r="AG69" s="1"/>
      <c r="AH69" s="1"/>
      <c r="AI69" s="1"/>
    </row>
    <row r="70" spans="1:35" ht="146.25" customHeight="1" outlineLevel="1">
      <c r="A70" s="24" t="s">
        <v>99</v>
      </c>
      <c r="B70" s="16" t="s">
        <v>113</v>
      </c>
      <c r="C70" s="37" t="s">
        <v>35</v>
      </c>
      <c r="D70" s="37" t="s">
        <v>18</v>
      </c>
      <c r="E70" s="37" t="s">
        <v>67</v>
      </c>
      <c r="F70" s="37" t="s">
        <v>20</v>
      </c>
      <c r="G70" s="30">
        <v>18146.599999999999</v>
      </c>
      <c r="H70" s="30"/>
      <c r="I70" s="30">
        <f>G70+H70</f>
        <v>18146.599999999999</v>
      </c>
      <c r="J70" s="30"/>
      <c r="K70" s="30">
        <f>I70+J70</f>
        <v>18146.599999999999</v>
      </c>
      <c r="L70" s="30">
        <v>1370</v>
      </c>
      <c r="M70" s="30"/>
      <c r="N70" s="7">
        <f t="shared" si="5"/>
        <v>1370</v>
      </c>
      <c r="O70" s="30"/>
      <c r="P70" s="7">
        <f t="shared" si="5"/>
        <v>1370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7">
        <f t="shared" si="9"/>
        <v>0</v>
      </c>
      <c r="AE70" s="1"/>
      <c r="AF70" s="1"/>
      <c r="AG70" s="1"/>
      <c r="AH70" s="1"/>
      <c r="AI70" s="1"/>
    </row>
    <row r="71" spans="1:35" ht="22.5" customHeight="1" outlineLevel="1">
      <c r="A71" s="75" t="s">
        <v>154</v>
      </c>
      <c r="B71" s="76"/>
      <c r="C71" s="76"/>
      <c r="D71" s="76"/>
      <c r="E71" s="76"/>
      <c r="F71" s="77"/>
      <c r="G71" s="30"/>
      <c r="H71" s="30"/>
      <c r="I71" s="30">
        <f>I72</f>
        <v>128914.7</v>
      </c>
      <c r="J71" s="30"/>
      <c r="K71" s="30">
        <f>K72</f>
        <v>128914.7</v>
      </c>
      <c r="L71" s="30">
        <f t="shared" ref="L71:T71" si="38">L72</f>
        <v>0</v>
      </c>
      <c r="M71" s="30">
        <f t="shared" si="38"/>
        <v>2000</v>
      </c>
      <c r="N71" s="7">
        <f t="shared" si="38"/>
        <v>2000</v>
      </c>
      <c r="O71" s="30">
        <f t="shared" si="38"/>
        <v>0</v>
      </c>
      <c r="P71" s="7">
        <f t="shared" si="38"/>
        <v>2000</v>
      </c>
      <c r="Q71" s="29">
        <f t="shared" si="38"/>
        <v>0</v>
      </c>
      <c r="R71" s="29">
        <f t="shared" si="38"/>
        <v>0</v>
      </c>
      <c r="S71" s="29">
        <f t="shared" si="38"/>
        <v>0</v>
      </c>
      <c r="T71" s="29">
        <f t="shared" si="38"/>
        <v>0</v>
      </c>
      <c r="U71" s="29"/>
      <c r="V71" s="29"/>
      <c r="W71" s="29">
        <f t="shared" ref="W71" si="39">W72</f>
        <v>0</v>
      </c>
      <c r="X71" s="7">
        <f t="shared" si="9"/>
        <v>0</v>
      </c>
      <c r="AE71" s="1"/>
      <c r="AF71" s="1"/>
      <c r="AG71" s="1"/>
      <c r="AH71" s="1"/>
      <c r="AI71" s="1"/>
    </row>
    <row r="72" spans="1:35" ht="138" customHeight="1" outlineLevel="1">
      <c r="A72" s="24" t="s">
        <v>155</v>
      </c>
      <c r="B72" s="16" t="s">
        <v>156</v>
      </c>
      <c r="C72" s="37" t="s">
        <v>35</v>
      </c>
      <c r="D72" s="37" t="s">
        <v>11</v>
      </c>
      <c r="E72" s="37" t="s">
        <v>67</v>
      </c>
      <c r="F72" s="37" t="s">
        <v>157</v>
      </c>
      <c r="G72" s="30"/>
      <c r="H72" s="30"/>
      <c r="I72" s="30">
        <v>128914.7</v>
      </c>
      <c r="J72" s="30"/>
      <c r="K72" s="30">
        <v>128914.7</v>
      </c>
      <c r="L72" s="30"/>
      <c r="M72" s="30">
        <v>2000</v>
      </c>
      <c r="N72" s="7">
        <v>2000</v>
      </c>
      <c r="O72" s="30"/>
      <c r="P72" s="7">
        <v>2000</v>
      </c>
      <c r="Q72" s="29">
        <v>0</v>
      </c>
      <c r="R72" s="29"/>
      <c r="S72" s="29"/>
      <c r="T72" s="29">
        <v>0</v>
      </c>
      <c r="U72" s="29"/>
      <c r="V72" s="29"/>
      <c r="W72" s="29"/>
      <c r="X72" s="7">
        <f t="shared" si="9"/>
        <v>0</v>
      </c>
      <c r="AE72" s="1"/>
      <c r="AF72" s="1"/>
      <c r="AG72" s="1"/>
      <c r="AH72" s="1"/>
      <c r="AI72" s="1"/>
    </row>
    <row r="73" spans="1:35" s="11" customFormat="1" ht="63" customHeight="1">
      <c r="A73" s="73" t="s">
        <v>77</v>
      </c>
      <c r="B73" s="74"/>
      <c r="C73" s="74"/>
      <c r="D73" s="74"/>
      <c r="E73" s="31"/>
      <c r="F73" s="31"/>
      <c r="G73" s="32">
        <f>SUM(G74:G76)</f>
        <v>515133</v>
      </c>
      <c r="H73" s="32">
        <f t="shared" ref="H73:L73" si="40">SUM(H74:H76)</f>
        <v>0</v>
      </c>
      <c r="I73" s="32">
        <f t="shared" si="40"/>
        <v>515133</v>
      </c>
      <c r="J73" s="32">
        <f t="shared" ref="J73:K73" si="41">SUM(J74:J76)</f>
        <v>-2505</v>
      </c>
      <c r="K73" s="32">
        <f t="shared" si="41"/>
        <v>512628</v>
      </c>
      <c r="L73" s="32">
        <f t="shared" si="40"/>
        <v>32951.299999999996</v>
      </c>
      <c r="M73" s="32">
        <f t="shared" ref="M73:O73" si="42">SUM(M74:M76)</f>
        <v>0</v>
      </c>
      <c r="N73" s="7">
        <f t="shared" si="5"/>
        <v>32951.299999999996</v>
      </c>
      <c r="O73" s="32">
        <f t="shared" si="42"/>
        <v>542.4</v>
      </c>
      <c r="P73" s="7">
        <f t="shared" si="5"/>
        <v>33493.699999999997</v>
      </c>
      <c r="Q73" s="32">
        <v>69680.800000000003</v>
      </c>
      <c r="R73" s="32">
        <f>R74+R75+R76</f>
        <v>0</v>
      </c>
      <c r="S73" s="32">
        <v>69680.800000000003</v>
      </c>
      <c r="T73" s="32">
        <v>69680.800000000003</v>
      </c>
      <c r="U73" s="32">
        <f>U74+U75+U76</f>
        <v>0</v>
      </c>
      <c r="V73" s="32">
        <v>69680.800000000003</v>
      </c>
      <c r="W73" s="32">
        <f>W74+W75+W76</f>
        <v>0</v>
      </c>
      <c r="X73" s="7">
        <f t="shared" si="9"/>
        <v>69680.800000000003</v>
      </c>
      <c r="Y73" s="10"/>
      <c r="Z73" s="10"/>
      <c r="AA73" s="10"/>
      <c r="AB73" s="10"/>
      <c r="AC73" s="10"/>
      <c r="AD73" s="10"/>
    </row>
    <row r="74" spans="1:35" s="11" customFormat="1" ht="138.75" customHeight="1" outlineLevel="1">
      <c r="A74" s="38" t="s">
        <v>78</v>
      </c>
      <c r="B74" s="33" t="s">
        <v>44</v>
      </c>
      <c r="C74" s="37" t="s">
        <v>6</v>
      </c>
      <c r="D74" s="37" t="s">
        <v>11</v>
      </c>
      <c r="E74" s="37" t="s">
        <v>16</v>
      </c>
      <c r="F74" s="37" t="s">
        <v>20</v>
      </c>
      <c r="G74" s="30">
        <v>345409</v>
      </c>
      <c r="H74" s="30"/>
      <c r="I74" s="30">
        <v>345409</v>
      </c>
      <c r="J74" s="30">
        <v>-1727</v>
      </c>
      <c r="K74" s="30">
        <f>I74+J74</f>
        <v>343682</v>
      </c>
      <c r="L74" s="30">
        <v>31668.6</v>
      </c>
      <c r="M74" s="30"/>
      <c r="N74" s="7">
        <f t="shared" si="5"/>
        <v>31668.6</v>
      </c>
      <c r="O74" s="30"/>
      <c r="P74" s="7">
        <f t="shared" si="5"/>
        <v>31668.6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7">
        <f t="shared" si="9"/>
        <v>0</v>
      </c>
      <c r="Y74" s="10"/>
      <c r="Z74" s="10"/>
      <c r="AA74" s="10"/>
      <c r="AB74" s="10"/>
      <c r="AC74" s="10"/>
      <c r="AD74" s="10"/>
    </row>
    <row r="75" spans="1:35" s="11" customFormat="1" ht="132" customHeight="1" outlineLevel="1">
      <c r="A75" s="36" t="s">
        <v>129</v>
      </c>
      <c r="B75" s="34" t="s">
        <v>42</v>
      </c>
      <c r="C75" s="37" t="s">
        <v>6</v>
      </c>
      <c r="D75" s="37" t="s">
        <v>11</v>
      </c>
      <c r="E75" s="37" t="s">
        <v>16</v>
      </c>
      <c r="F75" s="37" t="s">
        <v>43</v>
      </c>
      <c r="G75" s="29">
        <v>167029.29999999999</v>
      </c>
      <c r="H75" s="29"/>
      <c r="I75" s="29">
        <v>167029.29999999999</v>
      </c>
      <c r="J75" s="29">
        <v>-835.2</v>
      </c>
      <c r="K75" s="29">
        <f>I75+J75</f>
        <v>166194.09999999998</v>
      </c>
      <c r="L75" s="29">
        <v>0</v>
      </c>
      <c r="M75" s="29">
        <v>0</v>
      </c>
      <c r="N75" s="7">
        <f t="shared" si="5"/>
        <v>0</v>
      </c>
      <c r="O75" s="29">
        <v>0</v>
      </c>
      <c r="P75" s="7">
        <f t="shared" si="5"/>
        <v>0</v>
      </c>
      <c r="Q75" s="30">
        <v>69680.800000000003</v>
      </c>
      <c r="R75" s="30"/>
      <c r="S75" s="30">
        <v>69680.800000000003</v>
      </c>
      <c r="T75" s="30">
        <v>69680.800000000003</v>
      </c>
      <c r="U75" s="30"/>
      <c r="V75" s="30">
        <v>69680.800000000003</v>
      </c>
      <c r="W75" s="30"/>
      <c r="X75" s="7">
        <f t="shared" si="9"/>
        <v>69680.800000000003</v>
      </c>
      <c r="Y75" s="10"/>
      <c r="Z75" s="10"/>
      <c r="AA75" s="10"/>
      <c r="AB75" s="10"/>
      <c r="AC75" s="10"/>
      <c r="AD75" s="10"/>
    </row>
    <row r="76" spans="1:35" s="11" customFormat="1" ht="348.75" customHeight="1" outlineLevel="1">
      <c r="A76" s="44" t="s">
        <v>163</v>
      </c>
      <c r="B76" s="34" t="s">
        <v>42</v>
      </c>
      <c r="C76" s="37" t="s">
        <v>6</v>
      </c>
      <c r="D76" s="37" t="s">
        <v>11</v>
      </c>
      <c r="E76" s="37" t="s">
        <v>16</v>
      </c>
      <c r="F76" s="37" t="s">
        <v>27</v>
      </c>
      <c r="G76" s="29">
        <v>2694.7</v>
      </c>
      <c r="H76" s="29"/>
      <c r="I76" s="29">
        <v>2694.7</v>
      </c>
      <c r="J76" s="29">
        <v>57.2</v>
      </c>
      <c r="K76" s="29">
        <f>I76+J76</f>
        <v>2751.8999999999996</v>
      </c>
      <c r="L76" s="29">
        <v>1282.7</v>
      </c>
      <c r="M76" s="29"/>
      <c r="N76" s="7">
        <f t="shared" si="5"/>
        <v>1282.7</v>
      </c>
      <c r="O76" s="29">
        <v>542.4</v>
      </c>
      <c r="P76" s="7">
        <f>N76+O76</f>
        <v>1825.1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7">
        <f t="shared" si="9"/>
        <v>0</v>
      </c>
      <c r="Y76" s="10"/>
      <c r="Z76" s="10"/>
      <c r="AA76" s="10"/>
      <c r="AB76" s="10"/>
      <c r="AC76" s="10"/>
      <c r="AD76" s="10"/>
    </row>
    <row r="77" spans="1:35" s="11" customFormat="1" ht="92.25" customHeight="1">
      <c r="A77" s="73" t="s">
        <v>79</v>
      </c>
      <c r="B77" s="74"/>
      <c r="C77" s="74"/>
      <c r="D77" s="74"/>
      <c r="E77" s="31"/>
      <c r="F77" s="31"/>
      <c r="G77" s="32">
        <f>G78+G79</f>
        <v>132363.09999999998</v>
      </c>
      <c r="H77" s="32">
        <f t="shared" ref="H77" si="43">H78+H79</f>
        <v>0</v>
      </c>
      <c r="I77" s="32">
        <f>I78+I79+I80</f>
        <v>132363.09999999998</v>
      </c>
      <c r="J77" s="32">
        <f t="shared" ref="J77:X77" si="44">J78+J79+J80</f>
        <v>129101.5</v>
      </c>
      <c r="K77" s="32">
        <f t="shared" si="44"/>
        <v>261464.59999999998</v>
      </c>
      <c r="L77" s="32">
        <f t="shared" si="44"/>
        <v>258246.8</v>
      </c>
      <c r="M77" s="32">
        <f t="shared" si="44"/>
        <v>0</v>
      </c>
      <c r="N77" s="32">
        <f t="shared" si="44"/>
        <v>43.8</v>
      </c>
      <c r="O77" s="32">
        <f t="shared" si="44"/>
        <v>0</v>
      </c>
      <c r="P77" s="32">
        <f t="shared" si="44"/>
        <v>43.8</v>
      </c>
      <c r="Q77" s="32">
        <f t="shared" si="44"/>
        <v>15295</v>
      </c>
      <c r="R77" s="32">
        <f t="shared" si="44"/>
        <v>47501.4</v>
      </c>
      <c r="S77" s="32">
        <f t="shared" si="44"/>
        <v>62796.4</v>
      </c>
      <c r="T77" s="32">
        <f t="shared" si="44"/>
        <v>22838.2</v>
      </c>
      <c r="U77" s="32">
        <f t="shared" si="44"/>
        <v>0</v>
      </c>
      <c r="V77" s="32">
        <f t="shared" si="44"/>
        <v>22838.2</v>
      </c>
      <c r="W77" s="32">
        <f t="shared" si="44"/>
        <v>52368.6</v>
      </c>
      <c r="X77" s="32">
        <f t="shared" si="44"/>
        <v>75206.8</v>
      </c>
      <c r="Y77" s="10"/>
      <c r="Z77" s="10"/>
      <c r="AA77" s="10"/>
      <c r="AB77" s="10"/>
      <c r="AC77" s="10"/>
      <c r="AD77" s="10"/>
    </row>
    <row r="78" spans="1:35" s="11" customFormat="1" ht="135" customHeight="1" outlineLevel="1">
      <c r="A78" s="38" t="s">
        <v>102</v>
      </c>
      <c r="B78" s="37" t="s">
        <v>50</v>
      </c>
      <c r="C78" s="37" t="s">
        <v>35</v>
      </c>
      <c r="D78" s="37" t="s">
        <v>33</v>
      </c>
      <c r="E78" s="37" t="s">
        <v>80</v>
      </c>
      <c r="F78" s="37" t="s">
        <v>43</v>
      </c>
      <c r="G78" s="29">
        <v>63797.7</v>
      </c>
      <c r="H78" s="29"/>
      <c r="I78" s="29">
        <v>63797.7</v>
      </c>
      <c r="J78" s="29"/>
      <c r="K78" s="29">
        <v>63797.7</v>
      </c>
      <c r="L78" s="29">
        <v>0</v>
      </c>
      <c r="M78" s="29"/>
      <c r="N78" s="7">
        <f t="shared" si="5"/>
        <v>0</v>
      </c>
      <c r="O78" s="29"/>
      <c r="P78" s="7">
        <f t="shared" si="5"/>
        <v>0</v>
      </c>
      <c r="Q78" s="29">
        <v>15295</v>
      </c>
      <c r="R78" s="29">
        <v>-5000</v>
      </c>
      <c r="S78" s="29">
        <f>Q78+R78</f>
        <v>10295</v>
      </c>
      <c r="T78" s="29">
        <v>22838.2</v>
      </c>
      <c r="U78" s="29"/>
      <c r="V78" s="29">
        <v>22838.2</v>
      </c>
      <c r="W78" s="29"/>
      <c r="X78" s="7">
        <f t="shared" si="9"/>
        <v>22838.2</v>
      </c>
      <c r="Y78" s="10"/>
      <c r="Z78" s="10"/>
      <c r="AA78" s="10"/>
      <c r="AB78" s="10"/>
      <c r="AC78" s="10"/>
      <c r="AD78" s="10"/>
    </row>
    <row r="79" spans="1:35" s="11" customFormat="1" ht="162.75" customHeight="1" outlineLevel="1">
      <c r="A79" s="38" t="s">
        <v>120</v>
      </c>
      <c r="B79" s="37" t="s">
        <v>121</v>
      </c>
      <c r="C79" s="37" t="s">
        <v>23</v>
      </c>
      <c r="D79" s="37" t="s">
        <v>33</v>
      </c>
      <c r="E79" s="37" t="s">
        <v>16</v>
      </c>
      <c r="F79" s="37" t="s">
        <v>122</v>
      </c>
      <c r="G79" s="29">
        <v>68565.399999999994</v>
      </c>
      <c r="H79" s="29"/>
      <c r="I79" s="29">
        <v>68565.399999999994</v>
      </c>
      <c r="J79" s="29"/>
      <c r="K79" s="29">
        <v>68565.399999999994</v>
      </c>
      <c r="L79" s="29">
        <v>43.8</v>
      </c>
      <c r="M79" s="29"/>
      <c r="N79" s="7">
        <f t="shared" si="5"/>
        <v>43.8</v>
      </c>
      <c r="O79" s="29"/>
      <c r="P79" s="7">
        <f t="shared" si="5"/>
        <v>43.8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7">
        <f t="shared" si="9"/>
        <v>0</v>
      </c>
      <c r="Y79" s="10"/>
      <c r="Z79" s="10"/>
      <c r="AA79" s="10"/>
      <c r="AB79" s="10"/>
      <c r="AC79" s="10"/>
      <c r="AD79" s="10"/>
    </row>
    <row r="80" spans="1:35" s="11" customFormat="1" ht="164.25" customHeight="1" outlineLevel="1">
      <c r="A80" s="49" t="s">
        <v>172</v>
      </c>
      <c r="B80" s="50" t="s">
        <v>173</v>
      </c>
      <c r="C80" s="50" t="s">
        <v>35</v>
      </c>
      <c r="D80" s="50" t="s">
        <v>33</v>
      </c>
      <c r="E80" s="50" t="s">
        <v>174</v>
      </c>
      <c r="F80" s="50" t="s">
        <v>31</v>
      </c>
      <c r="G80" s="55">
        <v>0</v>
      </c>
      <c r="H80" s="55">
        <v>129101.46</v>
      </c>
      <c r="I80" s="55"/>
      <c r="J80" s="55">
        <v>129101.5</v>
      </c>
      <c r="K80" s="55">
        <f>I80+J80</f>
        <v>129101.5</v>
      </c>
      <c r="L80" s="52">
        <f t="shared" ref="L80" si="45">J80+K80</f>
        <v>258203</v>
      </c>
      <c r="M80" s="55">
        <v>0</v>
      </c>
      <c r="N80" s="55"/>
      <c r="O80" s="55"/>
      <c r="P80" s="55">
        <f>N80+O80</f>
        <v>0</v>
      </c>
      <c r="Q80" s="55"/>
      <c r="R80" s="55">
        <v>52501.4</v>
      </c>
      <c r="S80" s="29">
        <f>Q80+R80</f>
        <v>52501.4</v>
      </c>
      <c r="T80" s="29"/>
      <c r="U80" s="29"/>
      <c r="V80" s="29"/>
      <c r="W80" s="29">
        <v>52368.6</v>
      </c>
      <c r="X80" s="7">
        <f>T80+W80</f>
        <v>52368.6</v>
      </c>
      <c r="Y80" s="10"/>
      <c r="Z80" s="10"/>
      <c r="AA80" s="10"/>
      <c r="AB80" s="10"/>
      <c r="AC80" s="10"/>
      <c r="AD80" s="10"/>
    </row>
    <row r="81" spans="1:30" s="11" customFormat="1" ht="52.5" customHeight="1">
      <c r="A81" s="73" t="s">
        <v>114</v>
      </c>
      <c r="B81" s="74"/>
      <c r="C81" s="74"/>
      <c r="D81" s="74"/>
      <c r="E81" s="31"/>
      <c r="F81" s="31"/>
      <c r="G81" s="32">
        <f t="shared" ref="G81" si="46">G82</f>
        <v>82464.67</v>
      </c>
      <c r="H81" s="32">
        <f>H82</f>
        <v>0</v>
      </c>
      <c r="I81" s="32">
        <f>G81+H81</f>
        <v>82464.67</v>
      </c>
      <c r="J81" s="32">
        <f>J82</f>
        <v>0</v>
      </c>
      <c r="K81" s="32">
        <f>I81+J81</f>
        <v>82464.67</v>
      </c>
      <c r="L81" s="32">
        <f>L82</f>
        <v>0</v>
      </c>
      <c r="M81" s="32">
        <f t="shared" ref="M81:O81" si="47">M82</f>
        <v>0</v>
      </c>
      <c r="N81" s="7">
        <f t="shared" si="5"/>
        <v>0</v>
      </c>
      <c r="O81" s="32">
        <f t="shared" si="47"/>
        <v>0</v>
      </c>
      <c r="P81" s="7">
        <f t="shared" si="5"/>
        <v>0</v>
      </c>
      <c r="Q81" s="32">
        <v>33810.5</v>
      </c>
      <c r="R81" s="32">
        <f>R82</f>
        <v>0</v>
      </c>
      <c r="S81" s="32">
        <v>33810.5</v>
      </c>
      <c r="T81" s="32">
        <v>33810.5</v>
      </c>
      <c r="U81" s="32">
        <f>U82</f>
        <v>0</v>
      </c>
      <c r="V81" s="32">
        <v>33810.5</v>
      </c>
      <c r="W81" s="32">
        <f>W82</f>
        <v>0</v>
      </c>
      <c r="X81" s="7">
        <f t="shared" si="9"/>
        <v>33810.5</v>
      </c>
      <c r="Y81" s="10"/>
      <c r="Z81" s="10"/>
      <c r="AA81" s="10"/>
      <c r="AB81" s="10"/>
      <c r="AC81" s="10"/>
      <c r="AD81" s="10"/>
    </row>
    <row r="82" spans="1:30" s="11" customFormat="1" ht="155.25" customHeight="1">
      <c r="A82" s="36" t="s">
        <v>105</v>
      </c>
      <c r="B82" s="18" t="s">
        <v>82</v>
      </c>
      <c r="C82" s="37" t="s">
        <v>35</v>
      </c>
      <c r="D82" s="37" t="s">
        <v>18</v>
      </c>
      <c r="E82" s="37" t="s">
        <v>65</v>
      </c>
      <c r="F82" s="37" t="s">
        <v>43</v>
      </c>
      <c r="G82" s="29">
        <v>82464.67</v>
      </c>
      <c r="H82" s="29"/>
      <c r="I82" s="29">
        <v>82464.67</v>
      </c>
      <c r="J82" s="29"/>
      <c r="K82" s="29">
        <v>82464.67</v>
      </c>
      <c r="L82" s="29">
        <v>0</v>
      </c>
      <c r="M82" s="29"/>
      <c r="N82" s="7">
        <v>0</v>
      </c>
      <c r="O82" s="29"/>
      <c r="P82" s="7">
        <v>0</v>
      </c>
      <c r="Q82" s="29">
        <v>33810.5</v>
      </c>
      <c r="R82" s="29"/>
      <c r="S82" s="29">
        <v>33810.5</v>
      </c>
      <c r="T82" s="29">
        <v>33810.5</v>
      </c>
      <c r="U82" s="29"/>
      <c r="V82" s="29">
        <v>33810.5</v>
      </c>
      <c r="W82" s="29"/>
      <c r="X82" s="7">
        <f t="shared" si="9"/>
        <v>33810.5</v>
      </c>
      <c r="Y82" s="10"/>
      <c r="Z82" s="10"/>
      <c r="AA82" s="10"/>
      <c r="AB82" s="10"/>
      <c r="AC82" s="10"/>
      <c r="AD82" s="10"/>
    </row>
    <row r="83" spans="1:30" s="11" customFormat="1" ht="64.5" customHeight="1">
      <c r="A83" s="73" t="s">
        <v>150</v>
      </c>
      <c r="B83" s="74"/>
      <c r="C83" s="74"/>
      <c r="D83" s="74"/>
      <c r="E83" s="37"/>
      <c r="F83" s="37"/>
      <c r="G83" s="29">
        <f>G84</f>
        <v>0</v>
      </c>
      <c r="H83" s="29">
        <f t="shared" ref="H83:T83" si="48">H84</f>
        <v>6700</v>
      </c>
      <c r="I83" s="29">
        <f t="shared" si="48"/>
        <v>6700</v>
      </c>
      <c r="J83" s="29">
        <f t="shared" si="48"/>
        <v>0</v>
      </c>
      <c r="K83" s="29">
        <f t="shared" si="48"/>
        <v>6700</v>
      </c>
      <c r="L83" s="29">
        <f t="shared" si="48"/>
        <v>0</v>
      </c>
      <c r="M83" s="29">
        <f t="shared" si="48"/>
        <v>6700</v>
      </c>
      <c r="N83" s="29">
        <f t="shared" si="48"/>
        <v>6700</v>
      </c>
      <c r="O83" s="29">
        <f t="shared" si="48"/>
        <v>0</v>
      </c>
      <c r="P83" s="29">
        <f t="shared" si="48"/>
        <v>6700</v>
      </c>
      <c r="Q83" s="29">
        <f t="shared" si="48"/>
        <v>0</v>
      </c>
      <c r="R83" s="29">
        <f t="shared" si="48"/>
        <v>0</v>
      </c>
      <c r="S83" s="29">
        <f t="shared" si="48"/>
        <v>0</v>
      </c>
      <c r="T83" s="29">
        <f t="shared" si="48"/>
        <v>0</v>
      </c>
      <c r="U83" s="35"/>
      <c r="V83" s="35"/>
      <c r="W83" s="29">
        <f t="shared" ref="W83" si="49">W84</f>
        <v>0</v>
      </c>
      <c r="X83" s="7">
        <f t="shared" si="9"/>
        <v>0</v>
      </c>
      <c r="Y83" s="10"/>
      <c r="Z83" s="10"/>
      <c r="AA83" s="10"/>
      <c r="AB83" s="10"/>
      <c r="AC83" s="10"/>
      <c r="AD83" s="10"/>
    </row>
    <row r="84" spans="1:30" s="11" customFormat="1" ht="166.5" customHeight="1">
      <c r="A84" s="36" t="s">
        <v>151</v>
      </c>
      <c r="B84" s="18" t="s">
        <v>152</v>
      </c>
      <c r="C84" s="37" t="s">
        <v>23</v>
      </c>
      <c r="D84" s="37" t="s">
        <v>33</v>
      </c>
      <c r="E84" s="37" t="s">
        <v>16</v>
      </c>
      <c r="F84" s="37" t="s">
        <v>153</v>
      </c>
      <c r="G84" s="29"/>
      <c r="H84" s="29">
        <v>6700</v>
      </c>
      <c r="I84" s="29">
        <f>H84</f>
        <v>6700</v>
      </c>
      <c r="J84" s="29"/>
      <c r="K84" s="29">
        <f>I84+J84</f>
        <v>6700</v>
      </c>
      <c r="L84" s="29"/>
      <c r="M84" s="29">
        <v>6700</v>
      </c>
      <c r="N84" s="7">
        <f>M84</f>
        <v>6700</v>
      </c>
      <c r="O84" s="29"/>
      <c r="P84" s="7">
        <f>N84+O84</f>
        <v>6700</v>
      </c>
      <c r="Q84" s="29"/>
      <c r="R84" s="29"/>
      <c r="S84" s="29"/>
      <c r="T84" s="29"/>
      <c r="U84" s="35"/>
      <c r="V84" s="35"/>
      <c r="W84" s="29"/>
      <c r="X84" s="7">
        <f t="shared" si="9"/>
        <v>0</v>
      </c>
      <c r="Y84" s="10"/>
      <c r="Z84" s="10"/>
      <c r="AA84" s="10"/>
      <c r="AB84" s="10"/>
      <c r="AC84" s="10"/>
      <c r="AD84" s="10"/>
    </row>
    <row r="85" spans="1:30" s="11" customFormat="1" ht="56.25" customHeight="1">
      <c r="A85" s="71" t="s">
        <v>185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4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 s="11" customFormat="1" ht="17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 s="11" customFormat="1" ht="15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 s="11" customFormat="1" ht="15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 s="11" customFormat="1" ht="15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 s="11" customFormat="1" ht="36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 s="11" customFormat="1" ht="30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 s="11" customFormat="1" ht="15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 s="11" customFormat="1" ht="16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 s="11" customFormat="1" ht="15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s="11" customFormat="1" ht="15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 s="11" customFormat="1" ht="15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 ht="15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3"/>
      <c r="R97" s="13"/>
      <c r="S97" s="13"/>
      <c r="T97" s="9"/>
      <c r="U97" s="9"/>
    </row>
    <row r="98" spans="1:30" ht="15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2"/>
      <c r="W99" s="2"/>
      <c r="X99" s="2"/>
      <c r="Y99" s="2"/>
      <c r="Z99" s="2"/>
      <c r="AA99" s="2"/>
      <c r="AB99" s="2"/>
      <c r="AC99" s="2"/>
      <c r="AD99" s="2"/>
    </row>
  </sheetData>
  <mergeCells count="50">
    <mergeCell ref="A12:V12"/>
    <mergeCell ref="A73:D73"/>
    <mergeCell ref="E14:E15"/>
    <mergeCell ref="A17:D17"/>
    <mergeCell ref="A36:D36"/>
    <mergeCell ref="B14:B15"/>
    <mergeCell ref="C14:C15"/>
    <mergeCell ref="A62:D62"/>
    <mergeCell ref="A14:A15"/>
    <mergeCell ref="A18:D18"/>
    <mergeCell ref="A19:D19"/>
    <mergeCell ref="A68:F68"/>
    <mergeCell ref="A43:D43"/>
    <mergeCell ref="A51:D51"/>
    <mergeCell ref="A32:D32"/>
    <mergeCell ref="A61:D61"/>
    <mergeCell ref="A64:D64"/>
    <mergeCell ref="A85:T85"/>
    <mergeCell ref="A91:T91"/>
    <mergeCell ref="A77:D77"/>
    <mergeCell ref="A81:D81"/>
    <mergeCell ref="A90:T90"/>
    <mergeCell ref="A83:D83"/>
    <mergeCell ref="A71:F71"/>
    <mergeCell ref="A46:D46"/>
    <mergeCell ref="A41:D41"/>
    <mergeCell ref="A26:D26"/>
    <mergeCell ref="A25:D25"/>
    <mergeCell ref="Q14:Q15"/>
    <mergeCell ref="G14:G15"/>
    <mergeCell ref="A23:D23"/>
    <mergeCell ref="J14:J15"/>
    <mergeCell ref="K14:K15"/>
    <mergeCell ref="O14:O15"/>
    <mergeCell ref="P14:P15"/>
    <mergeCell ref="A13:T13"/>
    <mergeCell ref="H14:H15"/>
    <mergeCell ref="F14:F15"/>
    <mergeCell ref="D14:D15"/>
    <mergeCell ref="T14:T15"/>
    <mergeCell ref="R14:R15"/>
    <mergeCell ref="S14:S15"/>
    <mergeCell ref="L14:L15"/>
    <mergeCell ref="W14:W15"/>
    <mergeCell ref="X14:X15"/>
    <mergeCell ref="U14:U15"/>
    <mergeCell ref="V14:V15"/>
    <mergeCell ref="I14:I15"/>
    <mergeCell ref="M14:M15"/>
    <mergeCell ref="N14:N15"/>
  </mergeCells>
  <phoneticPr fontId="5" type="noConversion"/>
  <printOptions horizontalCentered="1"/>
  <pageMargins left="0.39370078740157483" right="0.39370078740157483" top="0.78740157480314965" bottom="0.78740157480314965" header="0.31496062992125984" footer="0.51181102362204722"/>
  <pageSetup paperSize="9" scale="46" fitToHeight="25" orientation="landscape" horizontalDpi="4294967295" verticalDpi="4294967295" r:id="rId1"/>
  <headerFooter>
    <oddFooter>&amp;C&amp;P</oddFooter>
  </headerFooter>
  <rowBreaks count="3" manualBreakCount="3">
    <brk id="22" max="16383" man="1"/>
    <brk id="35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2017-09-11T07:07:47Z</cp:lastPrinted>
  <dcterms:created xsi:type="dcterms:W3CDTF">2014-05-08T06:25:05Z</dcterms:created>
  <dcterms:modified xsi:type="dcterms:W3CDTF">2017-09-11T07:07:49Z</dcterms:modified>
</cp:coreProperties>
</file>