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30" windowWidth="11340" windowHeight="6255"/>
  </bookViews>
  <sheets>
    <sheet name="ВО" sheetId="4" r:id="rId1"/>
  </sheets>
  <definedNames>
    <definedName name="_xlnm._FilterDatabase" localSheetId="0" hidden="1">ВО!$A$9:$S$114</definedName>
    <definedName name="_xlnm.Print_Titles" localSheetId="0">ВО!$A:$B,ВО!$5:$9</definedName>
    <definedName name="_xlnm.Print_Area" localSheetId="0">ВО!$A$1:$R$117</definedName>
  </definedNames>
  <calcPr calcId="125725"/>
</workbook>
</file>

<file path=xl/calcChain.xml><?xml version="1.0" encoding="utf-8"?>
<calcChain xmlns="http://schemas.openxmlformats.org/spreadsheetml/2006/main">
  <c r="I72" i="4"/>
  <c r="M72" s="1"/>
  <c r="I73"/>
  <c r="M73" s="1"/>
  <c r="L72"/>
  <c r="N72" s="1"/>
  <c r="Q72" s="1"/>
  <c r="L73"/>
  <c r="N73"/>
  <c r="L71"/>
  <c r="I71"/>
  <c r="M71" s="1"/>
  <c r="L70"/>
  <c r="N70" s="1"/>
  <c r="I70"/>
  <c r="L88"/>
  <c r="N88"/>
  <c r="P19"/>
  <c r="L20"/>
  <c r="L19" s="1"/>
  <c r="I20"/>
  <c r="L65"/>
  <c r="N65"/>
  <c r="Q65" s="1"/>
  <c r="I65"/>
  <c r="M65" s="1"/>
  <c r="L92"/>
  <c r="N92"/>
  <c r="Q92" s="1"/>
  <c r="I92"/>
  <c r="L44"/>
  <c r="N44"/>
  <c r="Q44" s="1"/>
  <c r="I44"/>
  <c r="M44" s="1"/>
  <c r="O44" s="1"/>
  <c r="K10"/>
  <c r="J10"/>
  <c r="I58"/>
  <c r="M58"/>
  <c r="I51"/>
  <c r="I50"/>
  <c r="I45"/>
  <c r="I111"/>
  <c r="G114"/>
  <c r="I114"/>
  <c r="L93"/>
  <c r="N93"/>
  <c r="Q93" s="1"/>
  <c r="I93"/>
  <c r="M93" s="1"/>
  <c r="O93" s="1"/>
  <c r="R93" s="1"/>
  <c r="G12"/>
  <c r="G10" s="1"/>
  <c r="I55"/>
  <c r="L55"/>
  <c r="N55" s="1"/>
  <c r="L76"/>
  <c r="N76" s="1"/>
  <c r="Q76" s="1"/>
  <c r="L111"/>
  <c r="N111" s="1"/>
  <c r="I86"/>
  <c r="L96"/>
  <c r="N96"/>
  <c r="Q96" s="1"/>
  <c r="L79"/>
  <c r="N79" s="1"/>
  <c r="Q79" s="1"/>
  <c r="B9"/>
  <c r="C9"/>
  <c r="D9" s="1"/>
  <c r="E9" s="1"/>
  <c r="F9" s="1"/>
  <c r="I9" s="1"/>
  <c r="L9" s="1"/>
  <c r="M9" s="1"/>
  <c r="N9" s="1"/>
  <c r="O9" s="1"/>
  <c r="P9" s="1"/>
  <c r="R9"/>
  <c r="I64"/>
  <c r="I63" s="1"/>
  <c r="I112"/>
  <c r="I85"/>
  <c r="M85"/>
  <c r="I89"/>
  <c r="I29"/>
  <c r="I79"/>
  <c r="I77"/>
  <c r="M77" s="1"/>
  <c r="O77" s="1"/>
  <c r="I95"/>
  <c r="I30"/>
  <c r="I68"/>
  <c r="I99"/>
  <c r="M99"/>
  <c r="O99" s="1"/>
  <c r="R99" s="1"/>
  <c r="L30"/>
  <c r="N30"/>
  <c r="Q30" s="1"/>
  <c r="I35"/>
  <c r="I87"/>
  <c r="I46"/>
  <c r="L60"/>
  <c r="I25"/>
  <c r="L25"/>
  <c r="N25" s="1"/>
  <c r="Q25" s="1"/>
  <c r="I109"/>
  <c r="I14"/>
  <c r="M14" s="1"/>
  <c r="L16"/>
  <c r="N16" s="1"/>
  <c r="Q16" s="1"/>
  <c r="I17"/>
  <c r="M17"/>
  <c r="I39"/>
  <c r="I107"/>
  <c r="I108"/>
  <c r="M108"/>
  <c r="I16"/>
  <c r="M16"/>
  <c r="O16" s="1"/>
  <c r="R16" s="1"/>
  <c r="L86"/>
  <c r="N86"/>
  <c r="Q86" s="1"/>
  <c r="I21"/>
  <c r="I61"/>
  <c r="M61"/>
  <c r="I41"/>
  <c r="I81"/>
  <c r="I90"/>
  <c r="L102"/>
  <c r="N102" s="1"/>
  <c r="I57"/>
  <c r="I102"/>
  <c r="I18"/>
  <c r="M18" s="1"/>
  <c r="I60"/>
  <c r="I76"/>
  <c r="I91"/>
  <c r="L91"/>
  <c r="N91"/>
  <c r="Q91" s="1"/>
  <c r="L58"/>
  <c r="N58" s="1"/>
  <c r="I104"/>
  <c r="L104"/>
  <c r="N104" s="1"/>
  <c r="I96"/>
  <c r="I28"/>
  <c r="M28" s="1"/>
  <c r="L21"/>
  <c r="L17"/>
  <c r="N17"/>
  <c r="Q17" s="1"/>
  <c r="L62"/>
  <c r="N62"/>
  <c r="Q62" s="1"/>
  <c r="L35"/>
  <c r="N35" s="1"/>
  <c r="L112"/>
  <c r="N112" s="1"/>
  <c r="Q112" s="1"/>
  <c r="L69"/>
  <c r="N69"/>
  <c r="L110"/>
  <c r="N110"/>
  <c r="Q110" s="1"/>
  <c r="I110"/>
  <c r="M110" s="1"/>
  <c r="L100"/>
  <c r="N100"/>
  <c r="Q100" s="1"/>
  <c r="I98"/>
  <c r="L85"/>
  <c r="N85"/>
  <c r="Q85" s="1"/>
  <c r="R85" s="1"/>
  <c r="I80"/>
  <c r="M80" s="1"/>
  <c r="O80" s="1"/>
  <c r="R80" s="1"/>
  <c r="I78"/>
  <c r="I82"/>
  <c r="I69"/>
  <c r="I66"/>
  <c r="L66"/>
  <c r="N66" s="1"/>
  <c r="L51"/>
  <c r="N51"/>
  <c r="Q51" s="1"/>
  <c r="I49"/>
  <c r="L49"/>
  <c r="N49"/>
  <c r="Q49" s="1"/>
  <c r="I43"/>
  <c r="L40"/>
  <c r="N40"/>
  <c r="Q40" s="1"/>
  <c r="I40"/>
  <c r="M40" s="1"/>
  <c r="O40" s="1"/>
  <c r="L36"/>
  <c r="I36"/>
  <c r="M36"/>
  <c r="L27"/>
  <c r="I27"/>
  <c r="I24"/>
  <c r="L24"/>
  <c r="N24" s="1"/>
  <c r="I15"/>
  <c r="I13"/>
  <c r="M13"/>
  <c r="L13"/>
  <c r="L12"/>
  <c r="N12" s="1"/>
  <c r="I62"/>
  <c r="M62" s="1"/>
  <c r="I103"/>
  <c r="I88"/>
  <c r="M88"/>
  <c r="L18"/>
  <c r="N18"/>
  <c r="Q18" s="1"/>
  <c r="I33"/>
  <c r="L43"/>
  <c r="N43"/>
  <c r="Q43" s="1"/>
  <c r="L99"/>
  <c r="L90"/>
  <c r="N90" s="1"/>
  <c r="Q90" s="1"/>
  <c r="L15"/>
  <c r="N15" s="1"/>
  <c r="Q15" s="1"/>
  <c r="L41"/>
  <c r="N41"/>
  <c r="Q41" s="1"/>
  <c r="I74"/>
  <c r="M74" s="1"/>
  <c r="L45"/>
  <c r="N45" s="1"/>
  <c r="I83"/>
  <c r="L98"/>
  <c r="N98" s="1"/>
  <c r="L106"/>
  <c r="I106"/>
  <c r="I100"/>
  <c r="M100" s="1"/>
  <c r="L74"/>
  <c r="N74"/>
  <c r="Q74" s="1"/>
  <c r="L109"/>
  <c r="N109" s="1"/>
  <c r="L107"/>
  <c r="N107"/>
  <c r="Q107" s="1"/>
  <c r="L84"/>
  <c r="N84" s="1"/>
  <c r="Q84" s="1"/>
  <c r="L50"/>
  <c r="L103"/>
  <c r="N103" s="1"/>
  <c r="L78"/>
  <c r="N78"/>
  <c r="Q78" s="1"/>
  <c r="L68"/>
  <c r="N68" s="1"/>
  <c r="Q68" s="1"/>
  <c r="L77"/>
  <c r="N77"/>
  <c r="Q77" s="1"/>
  <c r="L82"/>
  <c r="L81"/>
  <c r="N81"/>
  <c r="Q81" s="1"/>
  <c r="L46"/>
  <c r="N46" s="1"/>
  <c r="L14"/>
  <c r="N14" s="1"/>
  <c r="Q14" s="1"/>
  <c r="L114"/>
  <c r="N114"/>
  <c r="N113" s="1"/>
  <c r="L95"/>
  <c r="N95" s="1"/>
  <c r="Q95" s="1"/>
  <c r="L94"/>
  <c r="N94"/>
  <c r="Q94" s="1"/>
  <c r="L28"/>
  <c r="N28" s="1"/>
  <c r="L33"/>
  <c r="L32" s="1"/>
  <c r="L108"/>
  <c r="N108" s="1"/>
  <c r="L39"/>
  <c r="L64"/>
  <c r="N64" s="1"/>
  <c r="I84"/>
  <c r="L83"/>
  <c r="N83"/>
  <c r="Q83" s="1"/>
  <c r="I94"/>
  <c r="M94" s="1"/>
  <c r="M24"/>
  <c r="L29"/>
  <c r="N29" s="1"/>
  <c r="Q29" s="1"/>
  <c r="L57"/>
  <c r="L87"/>
  <c r="N87" s="1"/>
  <c r="L89"/>
  <c r="N89"/>
  <c r="L61"/>
  <c r="N61"/>
  <c r="L80"/>
  <c r="N80"/>
  <c r="I19"/>
  <c r="M84"/>
  <c r="O84" s="1"/>
  <c r="R84" s="1"/>
  <c r="M83"/>
  <c r="O83" s="1"/>
  <c r="R83" s="1"/>
  <c r="I32"/>
  <c r="M15"/>
  <c r="M98"/>
  <c r="M102"/>
  <c r="M81"/>
  <c r="O81"/>
  <c r="R81" s="1"/>
  <c r="O61"/>
  <c r="M39"/>
  <c r="O17"/>
  <c r="M87"/>
  <c r="M68"/>
  <c r="O68" s="1"/>
  <c r="R68" s="1"/>
  <c r="M95"/>
  <c r="O95" s="1"/>
  <c r="M79"/>
  <c r="O79" s="1"/>
  <c r="R79" s="1"/>
  <c r="M89"/>
  <c r="O89" s="1"/>
  <c r="R89" s="1"/>
  <c r="M112"/>
  <c r="O112" s="1"/>
  <c r="R112" s="1"/>
  <c r="M64"/>
  <c r="M86"/>
  <c r="O86" s="1"/>
  <c r="R86" s="1"/>
  <c r="M50"/>
  <c r="M20"/>
  <c r="M103"/>
  <c r="M27"/>
  <c r="M43"/>
  <c r="O43"/>
  <c r="M49"/>
  <c r="M69"/>
  <c r="O69" s="1"/>
  <c r="R69" s="1"/>
  <c r="M78"/>
  <c r="O78" s="1"/>
  <c r="M96"/>
  <c r="O96" s="1"/>
  <c r="R96" s="1"/>
  <c r="M104"/>
  <c r="M91"/>
  <c r="O91"/>
  <c r="M76"/>
  <c r="M75" s="1"/>
  <c r="M90"/>
  <c r="O90" s="1"/>
  <c r="R90" s="1"/>
  <c r="M41"/>
  <c r="O41" s="1"/>
  <c r="M21"/>
  <c r="M107"/>
  <c r="O107" s="1"/>
  <c r="R107" s="1"/>
  <c r="M114"/>
  <c r="M113"/>
  <c r="M109"/>
  <c r="M25"/>
  <c r="O25" s="1"/>
  <c r="R25" s="1"/>
  <c r="M46"/>
  <c r="M35"/>
  <c r="M30"/>
  <c r="O30"/>
  <c r="R30" s="1"/>
  <c r="M29"/>
  <c r="O29" s="1"/>
  <c r="R29" s="1"/>
  <c r="O85"/>
  <c r="M111"/>
  <c r="M45"/>
  <c r="O45" s="1"/>
  <c r="M51"/>
  <c r="O51"/>
  <c r="R51" s="1"/>
  <c r="M92"/>
  <c r="O92" s="1"/>
  <c r="R92" s="1"/>
  <c r="L54"/>
  <c r="H10"/>
  <c r="L113"/>
  <c r="L63"/>
  <c r="I12"/>
  <c r="M12"/>
  <c r="N33"/>
  <c r="M33"/>
  <c r="L56"/>
  <c r="I42"/>
  <c r="L38"/>
  <c r="I23"/>
  <c r="N36"/>
  <c r="L34"/>
  <c r="N21"/>
  <c r="I38"/>
  <c r="I101"/>
  <c r="I105"/>
  <c r="I113"/>
  <c r="Q61"/>
  <c r="Q80"/>
  <c r="N82"/>
  <c r="L75"/>
  <c r="N99"/>
  <c r="L97"/>
  <c r="N13"/>
  <c r="Q13"/>
  <c r="M60"/>
  <c r="M57"/>
  <c r="M56"/>
  <c r="N60"/>
  <c r="L59"/>
  <c r="L42"/>
  <c r="Q69"/>
  <c r="N57"/>
  <c r="Q57"/>
  <c r="N39"/>
  <c r="Q89"/>
  <c r="Q114"/>
  <c r="Q113"/>
  <c r="I26"/>
  <c r="M106"/>
  <c r="O106" s="1"/>
  <c r="I48"/>
  <c r="N50"/>
  <c r="O50" s="1"/>
  <c r="Q50"/>
  <c r="N106"/>
  <c r="N27"/>
  <c r="L26"/>
  <c r="M66"/>
  <c r="M82"/>
  <c r="O82"/>
  <c r="R82" s="1"/>
  <c r="M55"/>
  <c r="M54" s="1"/>
  <c r="I54"/>
  <c r="M19"/>
  <c r="O21"/>
  <c r="R21" s="1"/>
  <c r="O114"/>
  <c r="O113" s="1"/>
  <c r="M23"/>
  <c r="Q21"/>
  <c r="Q36"/>
  <c r="O57"/>
  <c r="R57" s="1"/>
  <c r="Q99"/>
  <c r="Q82"/>
  <c r="O27"/>
  <c r="Q27"/>
  <c r="Q106"/>
  <c r="R27"/>
  <c r="R44"/>
  <c r="Q39"/>
  <c r="Q38"/>
  <c r="N38"/>
  <c r="Q60"/>
  <c r="Q59" s="1"/>
  <c r="N59"/>
  <c r="M32"/>
  <c r="O33"/>
  <c r="O32" s="1"/>
  <c r="O49"/>
  <c r="M48"/>
  <c r="M38"/>
  <c r="O60"/>
  <c r="O39"/>
  <c r="M26"/>
  <c r="M101"/>
  <c r="M42"/>
  <c r="Q33"/>
  <c r="Q32" s="1"/>
  <c r="N32"/>
  <c r="R78"/>
  <c r="R43"/>
  <c r="R95"/>
  <c r="R61"/>
  <c r="M34"/>
  <c r="O36"/>
  <c r="R36"/>
  <c r="N48"/>
  <c r="N97"/>
  <c r="I75"/>
  <c r="L105"/>
  <c r="L48"/>
  <c r="I56"/>
  <c r="I59"/>
  <c r="L101"/>
  <c r="L23"/>
  <c r="O24"/>
  <c r="O23" s="1"/>
  <c r="I97"/>
  <c r="I34"/>
  <c r="O94"/>
  <c r="R94" s="1"/>
  <c r="R39"/>
  <c r="O38"/>
  <c r="R49"/>
  <c r="R33"/>
  <c r="R32"/>
  <c r="Q88"/>
  <c r="O88"/>
  <c r="R88"/>
  <c r="N75"/>
  <c r="O73"/>
  <c r="Q73"/>
  <c r="O72"/>
  <c r="R72"/>
  <c r="L11"/>
  <c r="L10" s="1"/>
  <c r="I67"/>
  <c r="O74"/>
  <c r="R74"/>
  <c r="L67"/>
  <c r="O13"/>
  <c r="R13"/>
  <c r="O18"/>
  <c r="R18" s="1"/>
  <c r="N71"/>
  <c r="Q71"/>
  <c r="I11"/>
  <c r="O15"/>
  <c r="R15" s="1"/>
  <c r="O14"/>
  <c r="Q12"/>
  <c r="Q11" s="1"/>
  <c r="N11"/>
  <c r="Q70"/>
  <c r="Q67"/>
  <c r="M11"/>
  <c r="O12"/>
  <c r="R14"/>
  <c r="M70"/>
  <c r="R73"/>
  <c r="I10"/>
  <c r="N67"/>
  <c r="O71"/>
  <c r="R71" s="1"/>
  <c r="O70"/>
  <c r="M67"/>
  <c r="R12"/>
  <c r="O11"/>
  <c r="O67"/>
  <c r="R70"/>
  <c r="R67" s="1"/>
  <c r="Q109" l="1"/>
  <c r="O109"/>
  <c r="R109" s="1"/>
  <c r="N42"/>
  <c r="Q45"/>
  <c r="O110"/>
  <c r="R110" s="1"/>
  <c r="M105"/>
  <c r="O58"/>
  <c r="R58" s="1"/>
  <c r="Q58"/>
  <c r="Q56" s="1"/>
  <c r="N56"/>
  <c r="Q55"/>
  <c r="Q54" s="1"/>
  <c r="N54"/>
  <c r="O55"/>
  <c r="R60"/>
  <c r="R41"/>
  <c r="R17"/>
  <c r="R11" s="1"/>
  <c r="R40"/>
  <c r="Q48"/>
  <c r="O28"/>
  <c r="O108"/>
  <c r="R50"/>
  <c r="O48"/>
  <c r="O87"/>
  <c r="R87" s="1"/>
  <c r="Q87"/>
  <c r="Q75" s="1"/>
  <c r="Q64"/>
  <c r="O64"/>
  <c r="N63"/>
  <c r="Q28"/>
  <c r="Q26" s="1"/>
  <c r="N26"/>
  <c r="O103"/>
  <c r="Q103"/>
  <c r="O100"/>
  <c r="R100" s="1"/>
  <c r="M97"/>
  <c r="O62"/>
  <c r="M59"/>
  <c r="O111"/>
  <c r="R111" s="1"/>
  <c r="Q111"/>
  <c r="O65"/>
  <c r="R65" s="1"/>
  <c r="M63"/>
  <c r="R48"/>
  <c r="R91"/>
  <c r="O46"/>
  <c r="O42" s="1"/>
  <c r="Q46"/>
  <c r="Q42" s="1"/>
  <c r="O98"/>
  <c r="Q98"/>
  <c r="Q97" s="1"/>
  <c r="Q35"/>
  <c r="Q34" s="1"/>
  <c r="N34"/>
  <c r="O35"/>
  <c r="O104"/>
  <c r="Q104"/>
  <c r="R45"/>
  <c r="R77"/>
  <c r="O105"/>
  <c r="R106"/>
  <c r="N105"/>
  <c r="Q108"/>
  <c r="Q105" s="1"/>
  <c r="Q24"/>
  <c r="Q23" s="1"/>
  <c r="N23"/>
  <c r="Q66"/>
  <c r="O66"/>
  <c r="R66" s="1"/>
  <c r="N101"/>
  <c r="O102"/>
  <c r="Q102"/>
  <c r="R38"/>
  <c r="R56"/>
  <c r="R114"/>
  <c r="R113" s="1"/>
  <c r="O56"/>
  <c r="O76"/>
  <c r="N20"/>
  <c r="R35" l="1"/>
  <c r="R34" s="1"/>
  <c r="O34"/>
  <c r="R98"/>
  <c r="R97" s="1"/>
  <c r="O97"/>
  <c r="Q101"/>
  <c r="R76"/>
  <c r="R75" s="1"/>
  <c r="O75"/>
  <c r="R102"/>
  <c r="O101"/>
  <c r="Q20"/>
  <c r="Q19" s="1"/>
  <c r="O20"/>
  <c r="N19"/>
  <c r="N10" s="1"/>
  <c r="R55"/>
  <c r="R54" s="1"/>
  <c r="O54"/>
  <c r="R104"/>
  <c r="Q63"/>
  <c r="R24"/>
  <c r="R23" s="1"/>
  <c r="R62"/>
  <c r="R59" s="1"/>
  <c r="O59"/>
  <c r="R64"/>
  <c r="R63" s="1"/>
  <c r="O63"/>
  <c r="O26"/>
  <c r="R28"/>
  <c r="R26" s="1"/>
  <c r="R46"/>
  <c r="R42" s="1"/>
  <c r="R103"/>
  <c r="M10"/>
  <c r="R108"/>
  <c r="R105" s="1"/>
  <c r="R101" l="1"/>
  <c r="Q10"/>
  <c r="Q115"/>
  <c r="R20"/>
  <c r="R19" s="1"/>
  <c r="R10" s="1"/>
  <c r="O19"/>
  <c r="O10" s="1"/>
</calcChain>
</file>

<file path=xl/sharedStrings.xml><?xml version="1.0" encoding="utf-8"?>
<sst xmlns="http://schemas.openxmlformats.org/spreadsheetml/2006/main" count="207" uniqueCount="163">
  <si>
    <t>Поселение</t>
  </si>
  <si>
    <t>Тарифы установленные агентством по тарифам и ценам Архангельской области</t>
  </si>
  <si>
    <t>I полугодие</t>
  </si>
  <si>
    <t>II полугодие</t>
  </si>
  <si>
    <t xml:space="preserve"> - </t>
  </si>
  <si>
    <t>МО "Вельский муниципальный район"</t>
  </si>
  <si>
    <t>МО "Кулойское"</t>
  </si>
  <si>
    <t>ООО "Водоканал Кулой"</t>
  </si>
  <si>
    <t>ООО "ЖКХ Кокшеньга"</t>
  </si>
  <si>
    <t>МО "Верхнетоемский муниципальный район"</t>
  </si>
  <si>
    <t>МО "Двинское"</t>
  </si>
  <si>
    <t>МО "Виноградовский муниципальный район"</t>
  </si>
  <si>
    <t>МО "Борецкое"</t>
  </si>
  <si>
    <t>МО "Город Архангельск"</t>
  </si>
  <si>
    <t>МУП «Водоочистка»</t>
  </si>
  <si>
    <t>(Д) Северный территориальный округ МО "Город Архангельск"</t>
  </si>
  <si>
    <t>МО "Каргопольский муниципальный район"</t>
  </si>
  <si>
    <t>МО "Каргопольское"</t>
  </si>
  <si>
    <t>ООО "Каргопольский водоканал"</t>
  </si>
  <si>
    <t>МО "Коношский муниципальный район"</t>
  </si>
  <si>
    <t>МО "Коношское"</t>
  </si>
  <si>
    <t>МО "Мирный"</t>
  </si>
  <si>
    <t>МО "Котлас"</t>
  </si>
  <si>
    <t>МП "Горводоканал"</t>
  </si>
  <si>
    <t>ОАО "РЖД" (Сольвычегодский участок)</t>
  </si>
  <si>
    <t>МО "Котласский муниципальный район"</t>
  </si>
  <si>
    <t>МО "Черемушское"</t>
  </si>
  <si>
    <t>МО "Шипицынское"</t>
  </si>
  <si>
    <t>МО "Красноборский муниципальный район"</t>
  </si>
  <si>
    <t>МО "Ленский муниципальный район"</t>
  </si>
  <si>
    <t>МО "Урдомское"</t>
  </si>
  <si>
    <t>МО "Сафроновское"</t>
  </si>
  <si>
    <t>ООО "Тепло"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</si>
  <si>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</si>
  <si>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</si>
  <si>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</si>
  <si>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"Няндомское"</t>
  </si>
  <si>
    <t>МО "Мошинское"</t>
  </si>
  <si>
    <t>МО "Онежский муниципальный район"</t>
  </si>
  <si>
    <t>МО "Онежское"</t>
  </si>
  <si>
    <t>МО "Пинежский муниципальный район"</t>
  </si>
  <si>
    <t>ООО "Северный край"</t>
  </si>
  <si>
    <t>МО "Плесецкий муниципальный район"</t>
  </si>
  <si>
    <t>МО "Обозерское"</t>
  </si>
  <si>
    <t>ОАО "РЖД" (Исакогорский участок)</t>
  </si>
  <si>
    <t>МО "Савинское"</t>
  </si>
  <si>
    <t>ООО "Савинскжилсервис"</t>
  </si>
  <si>
    <t>МО "Плесецкое"</t>
  </si>
  <si>
    <t>МУП "Плесецк-Ресурс"</t>
  </si>
  <si>
    <t>МО "Приморский муниципальный район"</t>
  </si>
  <si>
    <t>МО "Заостровское"</t>
  </si>
  <si>
    <t>МО "Лисестровское"</t>
  </si>
  <si>
    <t>ООО "ВоСток"</t>
  </si>
  <si>
    <t>ООО "Управляющая жилищная компания"</t>
  </si>
  <si>
    <t>МО "Соловецкое"</t>
  </si>
  <si>
    <t>ООО "Север"</t>
  </si>
  <si>
    <t>МО "Катунинское"</t>
  </si>
  <si>
    <t>ООО "Ремэнерго"</t>
  </si>
  <si>
    <t>МО "Талажское"</t>
  </si>
  <si>
    <t>УЧРЕЖДЕНИЕ "БАЗОВЫЙ САНАТОРИЙ "БЕЛОМОРЬЕ"</t>
  </si>
  <si>
    <t>ООО "РЭП "Северный округ"</t>
  </si>
  <si>
    <t>МО "Северодвинск"</t>
  </si>
  <si>
    <t>МО "Устьянский муниципальный район"</t>
  </si>
  <si>
    <t>МО "Октябрьское"</t>
  </si>
  <si>
    <t>МО "Шангальское"</t>
  </si>
  <si>
    <t>МО "Киземское"</t>
  </si>
  <si>
    <t>ООО "ТеплоСнаб" (Устьянский район)</t>
  </si>
  <si>
    <t>МО "Холмогорский муниципальный район"</t>
  </si>
  <si>
    <t>МО "Холмогорское"</t>
  </si>
  <si>
    <t>МО "Матигорское"</t>
  </si>
  <si>
    <t>МО "Емецкое"</t>
  </si>
  <si>
    <t>ООО "Двина" (Холмогорский район)</t>
  </si>
  <si>
    <t>МО "Белогорское"</t>
  </si>
  <si>
    <t>МО "Вилегодский муниципальный район"</t>
  </si>
  <si>
    <t>МУП "Строитель"</t>
  </si>
  <si>
    <t>МО "Междуреченское"</t>
  </si>
  <si>
    <t>ООО "Жилфонд"</t>
  </si>
  <si>
    <t>МО "Березниковское"</t>
  </si>
  <si>
    <t>военный городок №15</t>
  </si>
  <si>
    <t>МО "Шенкурский муниципальный район"</t>
  </si>
  <si>
    <t>ООО "Искра"</t>
  </si>
  <si>
    <t>МО "Город Коряжма"</t>
  </si>
  <si>
    <t>МО "Город Новодвинск"</t>
  </si>
  <si>
    <t>МО "Светлозерское"</t>
  </si>
  <si>
    <t>МУП «Водоканал»</t>
  </si>
  <si>
    <t>АО "ЦС "Звездочка"</t>
  </si>
  <si>
    <t>ООО "КЭТС"</t>
  </si>
  <si>
    <t>МО "Боброво-Лявленское"</t>
  </si>
  <si>
    <t>ООО "Марайс"</t>
  </si>
  <si>
    <t xml:space="preserve">ООО "Марайс" </t>
  </si>
  <si>
    <t>МО "Усть-Пинежское"</t>
  </si>
  <si>
    <t>МУП "Холмогорский ВОДОКАНАЛ"</t>
  </si>
  <si>
    <t>ООО "Светлый дом"</t>
  </si>
  <si>
    <t>АО "ГУ ЖКХ"</t>
  </si>
  <si>
    <t>ООО "Водные ресурсы Севера"</t>
  </si>
  <si>
    <t>ООО "Шангальский ЖКС"</t>
  </si>
  <si>
    <t>ООО "ЖКХ-Сервис"</t>
  </si>
  <si>
    <t>ООО "Водоканал"</t>
  </si>
  <si>
    <t>ООО "Водоресурс"</t>
  </si>
  <si>
    <t>ООО "Водоканал 15"</t>
  </si>
  <si>
    <t>ООО "Онега-ВК"</t>
  </si>
  <si>
    <t>Нименьгское, п. Нименьга</t>
  </si>
  <si>
    <t>Нименьгское, п. Шаста</t>
  </si>
  <si>
    <t>МО "Сольвычегодское", дер. Григорово</t>
  </si>
  <si>
    <t>МО "Низовское"</t>
  </si>
  <si>
    <t>МО "Пакшеньгское"</t>
  </si>
  <si>
    <t>МО "Судромское"</t>
  </si>
  <si>
    <t>МО "Солгинское"</t>
  </si>
  <si>
    <t>МО "Ракуло-Кокшеньгское"</t>
  </si>
  <si>
    <t>одноставочный тариф для прочих потребителей (без НДС), руб./куб.м.</t>
  </si>
  <si>
    <t>одноставочный тариф для населения и потребителей приравненных к населению(без НДС), руб./куб.м.</t>
  </si>
  <si>
    <t>1 квартал</t>
  </si>
  <si>
    <t>2 квартал</t>
  </si>
  <si>
    <t>3 квартал</t>
  </si>
  <si>
    <t>4 квартал</t>
  </si>
  <si>
    <t>Объем услуг для нужд населения и потребителей приравненных к населению, куб.м.</t>
  </si>
  <si>
    <t>Субсидия, руб.</t>
  </si>
  <si>
    <t>Предприятие</t>
  </si>
  <si>
    <t>Кредиторская задолженность на 01.01.2017, руб.</t>
  </si>
  <si>
    <t>Кредиторская задолженность на 01.01.2018, руб.</t>
  </si>
  <si>
    <t>Субсидия (без учета кредиторской задолженности), руб.</t>
  </si>
  <si>
    <t>год</t>
  </si>
  <si>
    <t>ООО "Сийское"</t>
  </si>
  <si>
    <t>МО "Сийское"</t>
  </si>
  <si>
    <t>МУП "Коношское благоустройство"</t>
  </si>
  <si>
    <t>Военный городок № 24 (Ненокса)</t>
  </si>
  <si>
    <t>Военный городок № 4 (Ягры)</t>
  </si>
  <si>
    <t>АО ГУ ЖКХ</t>
  </si>
  <si>
    <t>Байка</t>
  </si>
  <si>
    <t>МО "Вельское", Аргуновское, Муравьевское</t>
  </si>
  <si>
    <t>МО «Федорогорское», МО "Шенкурское"</t>
  </si>
  <si>
    <t>МО "Уемское", ул. Заводская</t>
  </si>
  <si>
    <t>МО "Уемское", ул. Большесельская</t>
  </si>
  <si>
    <t>МО "Островное", Пустошь</t>
  </si>
  <si>
    <t>МО "Островное", Вознесенье</t>
  </si>
  <si>
    <t>МО "Островное", Ластола</t>
  </si>
  <si>
    <t>МО "Приводинское" (Курцево, Куимиха, Медведка)</t>
  </si>
  <si>
    <t>МУП "Мошинское ЖКХ"</t>
  </si>
  <si>
    <t>ООО "Биоресурс"</t>
  </si>
  <si>
    <t>МО "Урдомское" (по прочим адресам)</t>
  </si>
  <si>
    <t>МО "Боброво-Лявленское", Хорьково, Новинки</t>
  </si>
  <si>
    <t>ООО "Пинега" (до 01.02.2017)</t>
  </si>
  <si>
    <t>МУП "Холмогорский ВОДОКАНАЛ" (с 01.02.2017)</t>
  </si>
  <si>
    <t>Плановый расчет потребности в средствах субсидии на возмещение недополученных доходов, возникающих в результате государственного регулирования тарифов на водоотведение для нужд населения на 2017 год</t>
  </si>
  <si>
    <t>ООО "Гидротех"</t>
  </si>
  <si>
    <t>МО "Приморское", п. Лайский док</t>
  </si>
  <si>
    <t>ООО "Комфорт"</t>
  </si>
  <si>
    <t>МО "Боброво-Лявленское", п.Боброво</t>
  </si>
  <si>
    <t>МО "Боброво-Лявленское", д.Емельяновская</t>
  </si>
  <si>
    <t>МО "Лисестровское", п. Васьково</t>
  </si>
  <si>
    <t>МО "Катунинское", пос. Беломорье</t>
  </si>
  <si>
    <t>МО "Приморское", д. Рикасиха</t>
  </si>
  <si>
    <t>МУП "Город" МО "Сольвычегодское"</t>
  </si>
  <si>
    <t>ООО "АльянсТеплоЭнерго"</t>
  </si>
  <si>
    <t>МО "Карпогорское"</t>
  </si>
  <si>
    <t>ООО "Водоканал Свага"</t>
  </si>
  <si>
    <t>ООО "УТК"</t>
  </si>
  <si>
    <t>АО "АрхОблЭнерго"</t>
  </si>
  <si>
    <t>ООО "Газпром энерго"</t>
  </si>
  <si>
    <t>МУП "Нименьгское КХ"</t>
  </si>
  <si>
    <t>ООО "Аквамир"</t>
  </si>
  <si>
    <t>к пояснительной записке</t>
  </si>
  <si>
    <t>Приложение № 25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</si>
</sst>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_ ;\-#,##0.00\ "/>
  </numFmts>
  <fonts count="51"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Arial Cyr"/>
      <charset val="204"/>
    </font>
    <font>
      <sz val="10"/>
      <color rgb="FF7030A0"/>
      <name val="Tahoma"/>
      <family val="2"/>
      <charset val="204"/>
    </font>
    <font>
      <sz val="10"/>
      <color rgb="FF00B050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2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2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3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3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3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2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5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24" fillId="0" borderId="0" xfId="183" applyFont="1" applyFill="1" applyBorder="1" applyAlignment="1">
      <alignment vertical="center"/>
    </xf>
    <xf numFmtId="0" fontId="2" fillId="0" borderId="0" xfId="0" applyFont="1" applyFill="1"/>
    <xf numFmtId="164" fontId="0" fillId="0" borderId="0" xfId="0" applyNumberFormat="1" applyFill="1"/>
    <xf numFmtId="4" fontId="25" fillId="0" borderId="0" xfId="0" applyNumberFormat="1" applyFont="1" applyFill="1"/>
    <xf numFmtId="4" fontId="2" fillId="0" borderId="0" xfId="0" applyNumberFormat="1" applyFont="1" applyFill="1"/>
    <xf numFmtId="164" fontId="2" fillId="0" borderId="0" xfId="0" applyNumberFormat="1" applyFont="1" applyFill="1"/>
    <xf numFmtId="4" fontId="0" fillId="0" borderId="0" xfId="0" applyNumberFormat="1" applyFill="1"/>
    <xf numFmtId="0" fontId="43" fillId="0" borderId="0" xfId="0" applyFont="1" applyFill="1"/>
    <xf numFmtId="0" fontId="44" fillId="0" borderId="0" xfId="0" applyFont="1" applyFill="1"/>
    <xf numFmtId="165" fontId="1" fillId="0" borderId="10" xfId="0" applyNumberFormat="1" applyFont="1" applyFill="1" applyBorder="1" applyAlignment="1">
      <alignment horizontal="right" vertical="center" wrapText="1" shrinkToFit="1"/>
    </xf>
    <xf numFmtId="164" fontId="1" fillId="0" borderId="10" xfId="0" applyNumberFormat="1" applyFont="1" applyFill="1" applyBorder="1" applyAlignment="1">
      <alignment horizontal="right" vertical="center" wrapText="1" shrinkToFit="1"/>
    </xf>
    <xf numFmtId="0" fontId="1" fillId="0" borderId="10" xfId="0" applyFont="1" applyFill="1" applyBorder="1" applyAlignment="1">
      <alignment horizontal="left" vertical="center" wrapText="1" shrinkToFit="1"/>
    </xf>
    <xf numFmtId="164" fontId="2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4" fontId="2" fillId="0" borderId="0" xfId="0" applyNumberFormat="1" applyFont="1" applyFill="1" applyBorder="1"/>
    <xf numFmtId="0" fontId="42" fillId="0" borderId="0" xfId="0" applyFont="1" applyFill="1"/>
    <xf numFmtId="0" fontId="42" fillId="0" borderId="0" xfId="0" applyFont="1" applyFill="1" applyBorder="1"/>
    <xf numFmtId="164" fontId="46" fillId="0" borderId="12" xfId="159" applyNumberFormat="1" applyFont="1" applyFill="1" applyBorder="1" applyAlignment="1">
      <alignment horizontal="center" vertical="center" wrapText="1"/>
    </xf>
    <xf numFmtId="4" fontId="46" fillId="0" borderId="12" xfId="159" applyNumberFormat="1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 shrinkToFit="1"/>
    </xf>
    <xf numFmtId="164" fontId="46" fillId="0" borderId="12" xfId="0" applyNumberFormat="1" applyFont="1" applyFill="1" applyBorder="1" applyAlignment="1">
      <alignment horizontal="right" vertical="center" wrapText="1" shrinkToFit="1"/>
    </xf>
    <xf numFmtId="4" fontId="46" fillId="0" borderId="12" xfId="0" applyNumberFormat="1" applyFont="1" applyFill="1" applyBorder="1" applyAlignment="1">
      <alignment horizontal="right" vertical="center" wrapText="1" shrinkToFit="1"/>
    </xf>
    <xf numFmtId="0" fontId="49" fillId="0" borderId="12" xfId="0" applyFont="1" applyFill="1" applyBorder="1" applyAlignment="1">
      <alignment horizontal="left" vertical="center" wrapText="1" shrinkToFit="1"/>
    </xf>
    <xf numFmtId="165" fontId="49" fillId="0" borderId="12" xfId="0" applyNumberFormat="1" applyFont="1" applyFill="1" applyBorder="1" applyAlignment="1">
      <alignment horizontal="right" vertical="center" wrapText="1" shrinkToFit="1"/>
    </xf>
    <xf numFmtId="164" fontId="49" fillId="0" borderId="12" xfId="0" applyNumberFormat="1" applyFont="1" applyFill="1" applyBorder="1" applyAlignment="1">
      <alignment horizontal="right" vertical="center" wrapText="1" shrinkToFit="1"/>
    </xf>
    <xf numFmtId="4" fontId="49" fillId="0" borderId="12" xfId="0" applyNumberFormat="1" applyFont="1" applyFill="1" applyBorder="1" applyAlignment="1">
      <alignment horizontal="right" vertical="center" wrapText="1" shrinkToFit="1"/>
    </xf>
    <xf numFmtId="0" fontId="50" fillId="0" borderId="12" xfId="0" applyFont="1" applyFill="1" applyBorder="1"/>
    <xf numFmtId="165" fontId="46" fillId="0" borderId="12" xfId="0" applyNumberFormat="1" applyFont="1" applyFill="1" applyBorder="1" applyAlignment="1">
      <alignment horizontal="right" vertical="center" wrapText="1" shrinkToFit="1"/>
    </xf>
    <xf numFmtId="165" fontId="47" fillId="0" borderId="12" xfId="0" applyNumberFormat="1" applyFont="1" applyFill="1" applyBorder="1" applyAlignment="1">
      <alignment horizontal="right" vertical="center" wrapText="1" shrinkToFit="1"/>
    </xf>
    <xf numFmtId="164" fontId="47" fillId="0" borderId="12" xfId="0" applyNumberFormat="1" applyFont="1" applyFill="1" applyBorder="1" applyAlignment="1">
      <alignment horizontal="right" vertical="center" wrapText="1" shrinkToFit="1"/>
    </xf>
    <xf numFmtId="4" fontId="47" fillId="0" borderId="12" xfId="0" applyNumberFormat="1" applyFont="1" applyFill="1" applyBorder="1" applyAlignment="1">
      <alignment horizontal="right" vertical="center" wrapText="1" shrinkToFit="1"/>
    </xf>
    <xf numFmtId="0" fontId="48" fillId="0" borderId="12" xfId="0" applyFont="1" applyFill="1" applyBorder="1" applyAlignment="1">
      <alignment horizontal="left" vertical="center"/>
    </xf>
    <xf numFmtId="0" fontId="46" fillId="0" borderId="12" xfId="0" applyFont="1" applyFill="1" applyBorder="1" applyAlignment="1">
      <alignment horizontal="left" vertical="center" wrapText="1" shrinkToFit="1"/>
    </xf>
    <xf numFmtId="4" fontId="23" fillId="0" borderId="0" xfId="0" applyNumberFormat="1" applyFont="1" applyFill="1"/>
    <xf numFmtId="0" fontId="23" fillId="0" borderId="0" xfId="0" applyFont="1" applyFill="1"/>
    <xf numFmtId="164" fontId="23" fillId="0" borderId="0" xfId="0" applyNumberFormat="1" applyFont="1" applyFill="1"/>
    <xf numFmtId="0" fontId="46" fillId="0" borderId="12" xfId="159" applyFont="1" applyFill="1" applyBorder="1" applyAlignment="1">
      <alignment horizontal="center" vertical="center" wrapText="1"/>
    </xf>
    <xf numFmtId="0" fontId="46" fillId="0" borderId="13" xfId="159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4" fontId="23" fillId="0" borderId="0" xfId="0" applyNumberFormat="1" applyFont="1" applyFill="1" applyBorder="1"/>
    <xf numFmtId="0" fontId="46" fillId="0" borderId="14" xfId="159" applyFont="1" applyFill="1" applyBorder="1" applyAlignment="1">
      <alignment horizontal="center" vertical="center" wrapText="1"/>
    </xf>
    <xf numFmtId="0" fontId="46" fillId="0" borderId="15" xfId="159" applyFont="1" applyFill="1" applyBorder="1" applyAlignment="1">
      <alignment horizontal="center" vertical="center" wrapText="1"/>
    </xf>
    <xf numFmtId="0" fontId="46" fillId="0" borderId="16" xfId="159" applyFont="1" applyFill="1" applyBorder="1" applyAlignment="1">
      <alignment horizontal="center" vertical="center" wrapText="1"/>
    </xf>
    <xf numFmtId="0" fontId="46" fillId="0" borderId="13" xfId="159" applyFont="1" applyFill="1" applyBorder="1" applyAlignment="1">
      <alignment horizontal="center" vertical="center" wrapText="1"/>
    </xf>
    <xf numFmtId="0" fontId="46" fillId="0" borderId="17" xfId="159" applyFont="1" applyFill="1" applyBorder="1" applyAlignment="1">
      <alignment horizontal="center" vertical="center" wrapText="1"/>
    </xf>
    <xf numFmtId="0" fontId="46" fillId="0" borderId="18" xfId="159" applyFont="1" applyFill="1" applyBorder="1" applyAlignment="1">
      <alignment horizontal="center" vertical="center" wrapText="1"/>
    </xf>
    <xf numFmtId="0" fontId="24" fillId="0" borderId="0" xfId="18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6" fillId="0" borderId="12" xfId="159" applyFont="1" applyFill="1" applyBorder="1" applyAlignment="1">
      <alignment horizontal="center" vertical="center" wrapText="1"/>
    </xf>
    <xf numFmtId="0" fontId="45" fillId="0" borderId="13" xfId="183" applyFont="1" applyFill="1" applyBorder="1" applyAlignment="1">
      <alignment horizontal="center" vertical="center"/>
    </xf>
    <xf numFmtId="0" fontId="45" fillId="0" borderId="17" xfId="183" applyFont="1" applyFill="1" applyBorder="1" applyAlignment="1">
      <alignment horizontal="center" vertical="center"/>
    </xf>
    <xf numFmtId="0" fontId="45" fillId="0" borderId="18" xfId="183" applyFont="1" applyFill="1" applyBorder="1" applyAlignment="1">
      <alignment horizontal="center" vertical="center"/>
    </xf>
    <xf numFmtId="164" fontId="46" fillId="0" borderId="19" xfId="159" applyNumberFormat="1" applyFont="1" applyFill="1" applyBorder="1" applyAlignment="1">
      <alignment horizontal="center" vertical="center" wrapText="1"/>
    </xf>
    <xf numFmtId="164" fontId="46" fillId="0" borderId="10" xfId="159" applyNumberFormat="1" applyFont="1" applyFill="1" applyBorder="1" applyAlignment="1">
      <alignment horizontal="center" vertical="center" wrapText="1"/>
    </xf>
    <xf numFmtId="164" fontId="46" fillId="0" borderId="20" xfId="159" applyNumberFormat="1" applyFont="1" applyFill="1" applyBorder="1" applyAlignment="1">
      <alignment horizontal="center" vertical="center" wrapText="1"/>
    </xf>
    <xf numFmtId="164" fontId="46" fillId="0" borderId="21" xfId="159" applyNumberFormat="1" applyFont="1" applyFill="1" applyBorder="1" applyAlignment="1">
      <alignment horizontal="center" vertical="center" wrapText="1"/>
    </xf>
    <xf numFmtId="164" fontId="46" fillId="0" borderId="11" xfId="159" applyNumberFormat="1" applyFont="1" applyFill="1" applyBorder="1" applyAlignment="1">
      <alignment horizontal="center" vertical="center" wrapText="1"/>
    </xf>
    <xf numFmtId="164" fontId="46" fillId="0" borderId="22" xfId="159" applyNumberFormat="1" applyFont="1" applyFill="1" applyBorder="1" applyAlignment="1">
      <alignment horizontal="center" vertical="center" wrapText="1"/>
    </xf>
    <xf numFmtId="4" fontId="46" fillId="0" borderId="19" xfId="159" applyNumberFormat="1" applyFont="1" applyFill="1" applyBorder="1" applyAlignment="1">
      <alignment horizontal="center" vertical="center" wrapText="1"/>
    </xf>
    <xf numFmtId="4" fontId="46" fillId="0" borderId="10" xfId="159" applyNumberFormat="1" applyFont="1" applyFill="1" applyBorder="1" applyAlignment="1">
      <alignment horizontal="center" vertical="center" wrapText="1"/>
    </xf>
    <xf numFmtId="4" fontId="46" fillId="0" borderId="20" xfId="159" applyNumberFormat="1" applyFont="1" applyFill="1" applyBorder="1" applyAlignment="1">
      <alignment horizontal="center" vertical="center" wrapText="1"/>
    </xf>
    <xf numFmtId="4" fontId="46" fillId="0" borderId="21" xfId="159" applyNumberFormat="1" applyFont="1" applyFill="1" applyBorder="1" applyAlignment="1">
      <alignment horizontal="center" vertical="center" wrapText="1"/>
    </xf>
    <xf numFmtId="4" fontId="46" fillId="0" borderId="11" xfId="159" applyNumberFormat="1" applyFont="1" applyFill="1" applyBorder="1" applyAlignment="1">
      <alignment horizontal="center" vertical="center" wrapText="1"/>
    </xf>
    <xf numFmtId="4" fontId="46" fillId="0" borderId="22" xfId="159" applyNumberFormat="1" applyFont="1" applyFill="1" applyBorder="1" applyAlignment="1">
      <alignment horizontal="center" vertical="center" wrapText="1"/>
    </xf>
  </cellXfs>
  <cellStyles count="216">
    <cellStyle name="20% - Акцент1 2" xfId="1"/>
    <cellStyle name="20% - Акцент1 2 2" xfId="2"/>
    <cellStyle name="20% - Акцент1 3" xfId="3"/>
    <cellStyle name="20% - Акцент1 3 2" xfId="4"/>
    <cellStyle name="20% - Акцент2 2" xfId="5"/>
    <cellStyle name="20% - Акцент2 2 2" xfId="6"/>
    <cellStyle name="20% - Акцент2 3" xfId="7"/>
    <cellStyle name="20% - Акцент2 3 2" xfId="8"/>
    <cellStyle name="20% - Акцент3 2" xfId="9"/>
    <cellStyle name="20% - Акцент3 2 2" xfId="10"/>
    <cellStyle name="20% - Акцент3 3" xfId="11"/>
    <cellStyle name="20% - Акцент3 3 2" xfId="12"/>
    <cellStyle name="20% - Акцент4 2" xfId="13"/>
    <cellStyle name="20% - Акцент4 2 2" xfId="14"/>
    <cellStyle name="20% - Акцент4 3" xfId="15"/>
    <cellStyle name="20% - Акцент4 3 2" xfId="16"/>
    <cellStyle name="20% - Акцент5 2" xfId="17"/>
    <cellStyle name="20% - Акцент5 2 2" xfId="18"/>
    <cellStyle name="20% - Акцент5 3" xfId="19"/>
    <cellStyle name="20% - Акцент5 3 2" xfId="20"/>
    <cellStyle name="20% - Акцент6 2" xfId="21"/>
    <cellStyle name="20% - Акцент6 2 2" xfId="22"/>
    <cellStyle name="20% - Акцент6 3" xfId="23"/>
    <cellStyle name="20% - Акцент6 3 2" xfId="24"/>
    <cellStyle name="40% - Акцент1 2" xfId="25"/>
    <cellStyle name="40% - Акцент1 2 2" xfId="26"/>
    <cellStyle name="40% - Акцент1 3" xfId="27"/>
    <cellStyle name="40% - Акцент1 3 2" xfId="28"/>
    <cellStyle name="40% - Акцент2 2" xfId="29"/>
    <cellStyle name="40% - Акцент2 2 2" xfId="30"/>
    <cellStyle name="40% - Акцент2 3" xfId="31"/>
    <cellStyle name="40% - Акцент2 3 2" xfId="32"/>
    <cellStyle name="40% - Акцент3 2" xfId="33"/>
    <cellStyle name="40% - Акцент3 2 2" xfId="34"/>
    <cellStyle name="40% - Акцент3 3" xfId="35"/>
    <cellStyle name="40% - Акцент3 3 2" xfId="36"/>
    <cellStyle name="40% - Акцент4 2" xfId="37"/>
    <cellStyle name="40% - Акцент4 2 2" xfId="38"/>
    <cellStyle name="40% - Акцент4 3" xfId="39"/>
    <cellStyle name="40% - Акцент4 3 2" xfId="40"/>
    <cellStyle name="40% - Акцент5 2" xfId="41"/>
    <cellStyle name="40% - Акцент5 2 2" xfId="42"/>
    <cellStyle name="40% - Акцент5 3" xfId="43"/>
    <cellStyle name="40% - Акцент5 3 2" xfId="44"/>
    <cellStyle name="40% - Акцент6 2" xfId="45"/>
    <cellStyle name="40% - Акцент6 2 2" xfId="46"/>
    <cellStyle name="40% - Акцент6 3" xfId="47"/>
    <cellStyle name="40% - Акцент6 3 2" xfId="48"/>
    <cellStyle name="60% - Акцент1 2" xfId="49"/>
    <cellStyle name="60% - Акцент1 2 2" xfId="50"/>
    <cellStyle name="60% - Акцент1 3" xfId="51"/>
    <cellStyle name="60% - Акцент1 3 2" xfId="52"/>
    <cellStyle name="60% - Акцент2 2" xfId="53"/>
    <cellStyle name="60% - Акцент2 2 2" xfId="54"/>
    <cellStyle name="60% - Акцент2 3" xfId="55"/>
    <cellStyle name="60% - Акцент2 3 2" xfId="56"/>
    <cellStyle name="60% - Акцент3 2" xfId="57"/>
    <cellStyle name="60% - Акцент3 2 2" xfId="58"/>
    <cellStyle name="60% - Акцент3 3" xfId="59"/>
    <cellStyle name="60% - Акцент3 3 2" xfId="60"/>
    <cellStyle name="60% - Акцент4 2" xfId="61"/>
    <cellStyle name="60% - Акцент4 2 2" xfId="62"/>
    <cellStyle name="60% - Акцент4 3" xfId="63"/>
    <cellStyle name="60% - Акцент4 3 2" xfId="64"/>
    <cellStyle name="60% - Акцент5 2" xfId="65"/>
    <cellStyle name="60% - Акцент5 2 2" xfId="66"/>
    <cellStyle name="60% - Акцент5 3" xfId="67"/>
    <cellStyle name="60% - Акцент5 3 2" xfId="68"/>
    <cellStyle name="60% - Акцент6 2" xfId="69"/>
    <cellStyle name="60% - Акцент6 2 2" xfId="70"/>
    <cellStyle name="60% - Акцент6 3" xfId="71"/>
    <cellStyle name="60% - Акцент6 3 2" xfId="72"/>
    <cellStyle name="Акцент1" xfId="73" builtinId="29" customBuiltin="1"/>
    <cellStyle name="Акцент1 2" xfId="74"/>
    <cellStyle name="Акцент1 2 2" xfId="75"/>
    <cellStyle name="Акцент1 3" xfId="76"/>
    <cellStyle name="Акцент1 3 2" xfId="77"/>
    <cellStyle name="Акцент2" xfId="78" builtinId="33" customBuiltin="1"/>
    <cellStyle name="Акцент2 2" xfId="79"/>
    <cellStyle name="Акцент2 2 2" xfId="80"/>
    <cellStyle name="Акцент2 3" xfId="81"/>
    <cellStyle name="Акцент2 3 2" xfId="82"/>
    <cellStyle name="Акцент3" xfId="83" builtinId="37" customBuiltin="1"/>
    <cellStyle name="Акцент3 2" xfId="84"/>
    <cellStyle name="Акцент3 2 2" xfId="85"/>
    <cellStyle name="Акцент3 3" xfId="86"/>
    <cellStyle name="Акцент3 3 2" xfId="87"/>
    <cellStyle name="Акцент4" xfId="88" builtinId="41" customBuiltin="1"/>
    <cellStyle name="Акцент4 2" xfId="89"/>
    <cellStyle name="Акцент4 2 2" xfId="90"/>
    <cellStyle name="Акцент4 3" xfId="91"/>
    <cellStyle name="Акцент4 3 2" xfId="92"/>
    <cellStyle name="Акцент5" xfId="93" builtinId="45" customBuiltin="1"/>
    <cellStyle name="Акцент5 2" xfId="94"/>
    <cellStyle name="Акцент5 2 2" xfId="95"/>
    <cellStyle name="Акцент5 3" xfId="96"/>
    <cellStyle name="Акцент5 3 2" xfId="97"/>
    <cellStyle name="Акцент6" xfId="98" builtinId="49" customBuiltin="1"/>
    <cellStyle name="Акцент6 2" xfId="99"/>
    <cellStyle name="Акцент6 2 2" xfId="100"/>
    <cellStyle name="Акцент6 3" xfId="101"/>
    <cellStyle name="Акцент6 3 2" xfId="102"/>
    <cellStyle name="Ввод " xfId="103" builtinId="20" customBuiltin="1"/>
    <cellStyle name="Ввод  2" xfId="104"/>
    <cellStyle name="Ввод  2 2" xfId="105"/>
    <cellStyle name="Ввод  3" xfId="106"/>
    <cellStyle name="Ввод  3 2" xfId="107"/>
    <cellStyle name="Вывод" xfId="108" builtinId="21" customBuiltin="1"/>
    <cellStyle name="Вывод 2" xfId="109"/>
    <cellStyle name="Вывод 2 2" xfId="110"/>
    <cellStyle name="Вывод 3" xfId="111"/>
    <cellStyle name="Вывод 3 2" xfId="112"/>
    <cellStyle name="Вычисление" xfId="113" builtinId="22" customBuiltin="1"/>
    <cellStyle name="Вычисление 2" xfId="114"/>
    <cellStyle name="Вычисление 2 2" xfId="115"/>
    <cellStyle name="Вычисление 3" xfId="116"/>
    <cellStyle name="Вычисление 3 2" xfId="117"/>
    <cellStyle name="Заголовок 1" xfId="118" builtinId="16" customBuiltin="1"/>
    <cellStyle name="Заголовок 1 2" xfId="119"/>
    <cellStyle name="Заголовок 1 2 2" xfId="120"/>
    <cellStyle name="Заголовок 1 3" xfId="121"/>
    <cellStyle name="Заголовок 1 3 2" xfId="122"/>
    <cellStyle name="Заголовок 2" xfId="123" builtinId="17" customBuiltin="1"/>
    <cellStyle name="Заголовок 2 2" xfId="124"/>
    <cellStyle name="Заголовок 2 2 2" xfId="125"/>
    <cellStyle name="Заголовок 2 3" xfId="126"/>
    <cellStyle name="Заголовок 2 3 2" xfId="127"/>
    <cellStyle name="Заголовок 3" xfId="128" builtinId="18" customBuiltin="1"/>
    <cellStyle name="Заголовок 3 2" xfId="129"/>
    <cellStyle name="Заголовок 3 2 2" xfId="130"/>
    <cellStyle name="Заголовок 3 3" xfId="131"/>
    <cellStyle name="Заголовок 3 3 2" xfId="132"/>
    <cellStyle name="Заголовок 4" xfId="133" builtinId="19" customBuiltin="1"/>
    <cellStyle name="Заголовок 4 2" xfId="134"/>
    <cellStyle name="Заголовок 4 2 2" xfId="135"/>
    <cellStyle name="Заголовок 4 3" xfId="136"/>
    <cellStyle name="Заголовок 4 3 2" xfId="137"/>
    <cellStyle name="Итог" xfId="138" builtinId="25" customBuiltin="1"/>
    <cellStyle name="Итог 2" xfId="139"/>
    <cellStyle name="Итог 2 2" xfId="140"/>
    <cellStyle name="Итог 3" xfId="141"/>
    <cellStyle name="Итог 3 2" xfId="142"/>
    <cellStyle name="Контрольная ячейка" xfId="143" builtinId="23" customBuiltin="1"/>
    <cellStyle name="Контрольная ячейка 2" xfId="144"/>
    <cellStyle name="Контрольная ячейка 2 2" xfId="145"/>
    <cellStyle name="Контрольная ячейка 3" xfId="146"/>
    <cellStyle name="Контрольная ячейка 3 2" xfId="147"/>
    <cellStyle name="Название" xfId="148" builtinId="15" customBuiltin="1"/>
    <cellStyle name="Название 2" xfId="149"/>
    <cellStyle name="Название 2 2" xfId="150"/>
    <cellStyle name="Название 3" xfId="151"/>
    <cellStyle name="Название 3 2" xfId="152"/>
    <cellStyle name="Нейтральный" xfId="153" builtinId="28" customBuiltin="1"/>
    <cellStyle name="Нейтральный 2" xfId="154"/>
    <cellStyle name="Нейтральный 2 2" xfId="155"/>
    <cellStyle name="Нейтральный 3" xfId="156"/>
    <cellStyle name="Нейтральный 3 2" xfId="157"/>
    <cellStyle name="Обычный" xfId="0" builtinId="0"/>
    <cellStyle name="Обычный 10" xfId="158"/>
    <cellStyle name="Обычный 2" xfId="159"/>
    <cellStyle name="Обычный 2 2" xfId="160"/>
    <cellStyle name="Обычный 2 3" xfId="161"/>
    <cellStyle name="Обычный 2 4" xfId="162"/>
    <cellStyle name="Обычный 2 5" xfId="163"/>
    <cellStyle name="Обычный 3" xfId="164"/>
    <cellStyle name="Обычный 3 2" xfId="165"/>
    <cellStyle name="Обычный 3 3" xfId="166"/>
    <cellStyle name="Обычный 3 4" xfId="167"/>
    <cellStyle name="Обычный 3 5" xfId="168"/>
    <cellStyle name="Обычный 3 6" xfId="169"/>
    <cellStyle name="Обычный 3 7" xfId="170"/>
    <cellStyle name="Обычный 4" xfId="171"/>
    <cellStyle name="Обычный 4 2" xfId="172"/>
    <cellStyle name="Обычный 4 3" xfId="173"/>
    <cellStyle name="Обычный 4 4" xfId="174"/>
    <cellStyle name="Обычный 4 5" xfId="175"/>
    <cellStyle name="Обычный 4 6" xfId="176"/>
    <cellStyle name="Обычный 4 7" xfId="177"/>
    <cellStyle name="Обычный 4 8" xfId="178"/>
    <cellStyle name="Обычный 4 9" xfId="179"/>
    <cellStyle name="Обычный 5" xfId="180"/>
    <cellStyle name="Обычный 6" xfId="181"/>
    <cellStyle name="Обычный 7" xfId="182"/>
    <cellStyle name="Обычный 7 2" xfId="183"/>
    <cellStyle name="Обычный 8" xfId="184"/>
    <cellStyle name="Обычный 9" xfId="185"/>
    <cellStyle name="Плохой" xfId="186" builtinId="27" customBuiltin="1"/>
    <cellStyle name="Плохой 2" xfId="187"/>
    <cellStyle name="Плохой 2 2" xfId="188"/>
    <cellStyle name="Плохой 3" xfId="189"/>
    <cellStyle name="Плохой 3 2" xfId="190"/>
    <cellStyle name="Пояснение" xfId="191" builtinId="53" customBuiltin="1"/>
    <cellStyle name="Пояснение 2" xfId="192"/>
    <cellStyle name="Пояснение 2 2" xfId="193"/>
    <cellStyle name="Пояснение 3" xfId="194"/>
    <cellStyle name="Пояснение 3 2" xfId="195"/>
    <cellStyle name="Примечание" xfId="196" builtinId="10" customBuiltin="1"/>
    <cellStyle name="Примечание 2" xfId="197"/>
    <cellStyle name="Примечание 2 2" xfId="198"/>
    <cellStyle name="Примечание 3" xfId="199"/>
    <cellStyle name="Примечание 3 2" xfId="200"/>
    <cellStyle name="Связанная ячейка" xfId="201" builtinId="24" customBuiltin="1"/>
    <cellStyle name="Связанная ячейка 2" xfId="202"/>
    <cellStyle name="Связанная ячейка 2 2" xfId="203"/>
    <cellStyle name="Связанная ячейка 3" xfId="204"/>
    <cellStyle name="Связанная ячейка 3 2" xfId="205"/>
    <cellStyle name="Текст предупреждения" xfId="206" builtinId="11" customBuiltin="1"/>
    <cellStyle name="Текст предупреждения 2" xfId="207"/>
    <cellStyle name="Текст предупреждения 2 2" xfId="208"/>
    <cellStyle name="Текст предупреждения 3" xfId="209"/>
    <cellStyle name="Текст предупреждения 3 2" xfId="210"/>
    <cellStyle name="Хороший" xfId="211" builtinId="26" customBuiltin="1"/>
    <cellStyle name="Хороший 2" xfId="212"/>
    <cellStyle name="Хороший 2 2" xfId="213"/>
    <cellStyle name="Хороший 3" xfId="214"/>
    <cellStyle name="Хороший 3 2" xfId="2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U129"/>
  <sheetViews>
    <sheetView tabSelected="1" view="pageBreakPreview" zoomScaleNormal="100" zoomScaleSheetLayoutView="100" workbookViewId="0">
      <pane xSplit="2" ySplit="10" topLeftCell="C110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2.75" outlineLevelCol="1"/>
  <cols>
    <col min="1" max="1" width="26.7109375" style="8" customWidth="1"/>
    <col min="2" max="2" width="24.28515625" style="8" customWidth="1"/>
    <col min="3" max="6" width="16.85546875" style="8" customWidth="1"/>
    <col min="7" max="8" width="16.85546875" style="8" hidden="1" customWidth="1" outlineLevel="1"/>
    <col min="9" max="9" width="16.85546875" style="12" customWidth="1" collapsed="1"/>
    <col min="10" max="11" width="16.85546875" style="12" hidden="1" customWidth="1" outlineLevel="1"/>
    <col min="12" max="12" width="16.85546875" style="12" customWidth="1" collapsed="1"/>
    <col min="13" max="15" width="16.85546875" style="11" customWidth="1"/>
    <col min="16" max="16" width="16.85546875" style="11" hidden="1" customWidth="1"/>
    <col min="17" max="18" width="16.85546875" style="11" customWidth="1"/>
    <col min="19" max="19" width="14.28515625" style="8" bestFit="1" customWidth="1"/>
    <col min="20" max="16384" width="9.140625" style="8"/>
  </cols>
  <sheetData>
    <row r="1" spans="1:19">
      <c r="Q1" s="11" t="s">
        <v>162</v>
      </c>
    </row>
    <row r="2" spans="1:19">
      <c r="Q2" s="11" t="s">
        <v>161</v>
      </c>
    </row>
    <row r="3" spans="1:19" s="4" customFormat="1" ht="48.75" customHeight="1">
      <c r="A3" s="55" t="s">
        <v>143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9" s="4" customFormat="1" ht="9.949999999999999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1"/>
      <c r="N4" s="11"/>
      <c r="O4" s="10"/>
      <c r="P4" s="10"/>
      <c r="Q4" s="10"/>
      <c r="R4" s="10"/>
    </row>
    <row r="5" spans="1:19" ht="15" customHeight="1">
      <c r="A5" s="57" t="s">
        <v>117</v>
      </c>
      <c r="B5" s="57" t="s">
        <v>0</v>
      </c>
      <c r="C5" s="58">
        <v>2017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</row>
    <row r="6" spans="1:19" s="5" customFormat="1" ht="34.5" customHeight="1">
      <c r="A6" s="57"/>
      <c r="B6" s="57"/>
      <c r="C6" s="52" t="s">
        <v>1</v>
      </c>
      <c r="D6" s="53"/>
      <c r="E6" s="53"/>
      <c r="F6" s="54"/>
      <c r="G6" s="61" t="s">
        <v>115</v>
      </c>
      <c r="H6" s="62"/>
      <c r="I6" s="62"/>
      <c r="J6" s="62"/>
      <c r="K6" s="62"/>
      <c r="L6" s="63"/>
      <c r="M6" s="67" t="s">
        <v>120</v>
      </c>
      <c r="N6" s="68"/>
      <c r="O6" s="69"/>
      <c r="P6" s="49" t="s">
        <v>118</v>
      </c>
      <c r="Q6" s="49" t="s">
        <v>119</v>
      </c>
      <c r="R6" s="49" t="s">
        <v>116</v>
      </c>
    </row>
    <row r="7" spans="1:19" s="6" customFormat="1" ht="37.5" customHeight="1">
      <c r="A7" s="57"/>
      <c r="B7" s="57"/>
      <c r="C7" s="52" t="s">
        <v>109</v>
      </c>
      <c r="D7" s="54"/>
      <c r="E7" s="52" t="s">
        <v>110</v>
      </c>
      <c r="F7" s="54"/>
      <c r="G7" s="64"/>
      <c r="H7" s="65"/>
      <c r="I7" s="65"/>
      <c r="J7" s="65"/>
      <c r="K7" s="65"/>
      <c r="L7" s="66"/>
      <c r="M7" s="70"/>
      <c r="N7" s="71"/>
      <c r="O7" s="72"/>
      <c r="P7" s="50"/>
      <c r="Q7" s="50"/>
      <c r="R7" s="50"/>
    </row>
    <row r="8" spans="1:19" s="6" customFormat="1" ht="10.5">
      <c r="A8" s="57"/>
      <c r="B8" s="57"/>
      <c r="C8" s="46" t="s">
        <v>2</v>
      </c>
      <c r="D8" s="46" t="s">
        <v>3</v>
      </c>
      <c r="E8" s="46" t="s">
        <v>2</v>
      </c>
      <c r="F8" s="46" t="s">
        <v>3</v>
      </c>
      <c r="G8" s="45" t="s">
        <v>111</v>
      </c>
      <c r="H8" s="45" t="s">
        <v>112</v>
      </c>
      <c r="I8" s="25" t="s">
        <v>2</v>
      </c>
      <c r="J8" s="25" t="s">
        <v>113</v>
      </c>
      <c r="K8" s="25" t="s">
        <v>114</v>
      </c>
      <c r="L8" s="25" t="s">
        <v>3</v>
      </c>
      <c r="M8" s="25" t="s">
        <v>2</v>
      </c>
      <c r="N8" s="25" t="s">
        <v>3</v>
      </c>
      <c r="O8" s="26" t="s">
        <v>121</v>
      </c>
      <c r="P8" s="51"/>
      <c r="Q8" s="51"/>
      <c r="R8" s="51"/>
    </row>
    <row r="9" spans="1:19" s="2" customFormat="1">
      <c r="A9" s="27">
        <v>1</v>
      </c>
      <c r="B9" s="27">
        <f>A9+1</f>
        <v>2</v>
      </c>
      <c r="C9" s="27">
        <f>B9+1</f>
        <v>3</v>
      </c>
      <c r="D9" s="27">
        <f>C9+1</f>
        <v>4</v>
      </c>
      <c r="E9" s="27">
        <f>D9+1</f>
        <v>5</v>
      </c>
      <c r="F9" s="27">
        <f>E9+1</f>
        <v>6</v>
      </c>
      <c r="G9" s="27"/>
      <c r="H9" s="27"/>
      <c r="I9" s="27">
        <f>F9+1</f>
        <v>7</v>
      </c>
      <c r="J9" s="27"/>
      <c r="K9" s="27"/>
      <c r="L9" s="27">
        <f>I9+1</f>
        <v>8</v>
      </c>
      <c r="M9" s="27">
        <f>L9+1</f>
        <v>9</v>
      </c>
      <c r="N9" s="27">
        <f>M9+1</f>
        <v>10</v>
      </c>
      <c r="O9" s="27">
        <f>N9+1</f>
        <v>11</v>
      </c>
      <c r="P9" s="27">
        <f>O9+1</f>
        <v>12</v>
      </c>
      <c r="Q9" s="27">
        <v>12</v>
      </c>
      <c r="R9" s="27">
        <f>Q9+1</f>
        <v>13</v>
      </c>
    </row>
    <row r="10" spans="1:19" s="2" customFormat="1">
      <c r="A10" s="28"/>
      <c r="B10" s="28"/>
      <c r="C10" s="37" t="s">
        <v>4</v>
      </c>
      <c r="D10" s="37" t="s">
        <v>4</v>
      </c>
      <c r="E10" s="37" t="s">
        <v>4</v>
      </c>
      <c r="F10" s="37" t="s">
        <v>4</v>
      </c>
      <c r="G10" s="38">
        <f>SUM(G11:G114)</f>
        <v>6106535.1769999973</v>
      </c>
      <c r="H10" s="38">
        <f>SUM(H11:H114)</f>
        <v>6040057.2430000007</v>
      </c>
      <c r="I10" s="38">
        <f>SUM(I11:I114)/2</f>
        <v>12146592.419999996</v>
      </c>
      <c r="J10" s="38">
        <f>SUM(J11:J114)</f>
        <v>6060831.5189999994</v>
      </c>
      <c r="K10" s="38">
        <f>SUM(K11:K114)</f>
        <v>6060830.5189999994</v>
      </c>
      <c r="L10" s="38">
        <f>SUM(L11:L114)/2</f>
        <v>12121662.037999999</v>
      </c>
      <c r="M10" s="39">
        <f>SUM(M11:M114)/2</f>
        <v>138998670.78054002</v>
      </c>
      <c r="N10" s="39">
        <f>SUM(N11:N114)/2</f>
        <v>148519608.51161003</v>
      </c>
      <c r="O10" s="39">
        <f>SUM(O11:O114)/2</f>
        <v>287518279.29214996</v>
      </c>
      <c r="P10" s="39"/>
      <c r="Q10" s="39">
        <f>SUM(Q11:Q114)/2</f>
        <v>24753268.085268341</v>
      </c>
      <c r="R10" s="39">
        <f>SUM(R11:R114)/2</f>
        <v>262765011.20688164</v>
      </c>
    </row>
    <row r="11" spans="1:19" s="2" customFormat="1" ht="14.25">
      <c r="A11" s="40" t="s">
        <v>5</v>
      </c>
      <c r="B11" s="41"/>
      <c r="C11" s="36"/>
      <c r="D11" s="36"/>
      <c r="E11" s="36"/>
      <c r="F11" s="36"/>
      <c r="G11" s="29"/>
      <c r="H11" s="29"/>
      <c r="I11" s="29">
        <f>SUM(I12:I18)</f>
        <v>349010.08100000006</v>
      </c>
      <c r="J11" s="29"/>
      <c r="K11" s="29"/>
      <c r="L11" s="29">
        <f>SUM(L12:L18)</f>
        <v>377953.125</v>
      </c>
      <c r="M11" s="30">
        <f>SUM(M12:M18)</f>
        <v>2980778.0912699993</v>
      </c>
      <c r="N11" s="30">
        <f>SUM(N12:N18)</f>
        <v>4302995.5737499995</v>
      </c>
      <c r="O11" s="30">
        <f>SUM(O12:O18)</f>
        <v>7283773.6650199993</v>
      </c>
      <c r="P11" s="30"/>
      <c r="Q11" s="30">
        <f>SUM(Q12:Q18)</f>
        <v>717165.92895833321</v>
      </c>
      <c r="R11" s="30">
        <f>SUM(R12:R18)</f>
        <v>6566607.7360616662</v>
      </c>
      <c r="S11" s="19"/>
    </row>
    <row r="12" spans="1:19" s="3" customFormat="1" ht="21">
      <c r="A12" s="31" t="s">
        <v>97</v>
      </c>
      <c r="B12" s="31" t="s">
        <v>129</v>
      </c>
      <c r="C12" s="32">
        <v>30.39</v>
      </c>
      <c r="D12" s="32">
        <v>33.869999999999997</v>
      </c>
      <c r="E12" s="32">
        <v>23.6</v>
      </c>
      <c r="F12" s="32">
        <v>24.54</v>
      </c>
      <c r="G12" s="33">
        <f>357.644+135239.583+10078.649</f>
        <v>145675.87600000002</v>
      </c>
      <c r="H12" s="33">
        <v>139791.182</v>
      </c>
      <c r="I12" s="33">
        <f t="shared" ref="I12:I18" si="0">H12+G12</f>
        <v>285467.05800000002</v>
      </c>
      <c r="J12" s="33">
        <v>145771</v>
      </c>
      <c r="K12" s="33">
        <v>145771</v>
      </c>
      <c r="L12" s="33">
        <f t="shared" ref="L12:L18" si="1">K12+J12</f>
        <v>291542</v>
      </c>
      <c r="M12" s="34">
        <f t="shared" ref="M12:M18" si="2">I12*(C12-E12)</f>
        <v>1938321.3238199998</v>
      </c>
      <c r="N12" s="34">
        <f t="shared" ref="N12:N18" si="3">L12*(D12-F12)</f>
        <v>2720086.8599999994</v>
      </c>
      <c r="O12" s="34">
        <f t="shared" ref="O12:O18" si="4">M12+N12</f>
        <v>4658408.183819999</v>
      </c>
      <c r="P12" s="34"/>
      <c r="Q12" s="34">
        <f>N12/6</f>
        <v>453347.80999999988</v>
      </c>
      <c r="R12" s="34">
        <f>O12+P12-Q12</f>
        <v>4205060.3738199994</v>
      </c>
      <c r="S12" s="19"/>
    </row>
    <row r="13" spans="1:19" s="3" customFormat="1">
      <c r="A13" s="31" t="s">
        <v>98</v>
      </c>
      <c r="B13" s="31" t="s">
        <v>104</v>
      </c>
      <c r="C13" s="32">
        <v>30.9</v>
      </c>
      <c r="D13" s="32">
        <v>32.299999999999997</v>
      </c>
      <c r="E13" s="32">
        <v>20.100000000000001</v>
      </c>
      <c r="F13" s="32">
        <v>21.31</v>
      </c>
      <c r="G13" s="33">
        <v>0</v>
      </c>
      <c r="H13" s="33">
        <v>0</v>
      </c>
      <c r="I13" s="33">
        <f t="shared" si="0"/>
        <v>0</v>
      </c>
      <c r="J13" s="33">
        <v>2802</v>
      </c>
      <c r="K13" s="33">
        <v>2802</v>
      </c>
      <c r="L13" s="33">
        <f t="shared" si="1"/>
        <v>5604</v>
      </c>
      <c r="M13" s="34">
        <f t="shared" si="2"/>
        <v>0</v>
      </c>
      <c r="N13" s="34">
        <f t="shared" si="3"/>
        <v>61587.959999999992</v>
      </c>
      <c r="O13" s="34">
        <f t="shared" si="4"/>
        <v>61587.959999999992</v>
      </c>
      <c r="P13" s="34"/>
      <c r="Q13" s="34">
        <f t="shared" ref="Q13:Q18" si="5">N13/6</f>
        <v>10264.659999999998</v>
      </c>
      <c r="R13" s="34">
        <f t="shared" ref="R13:R18" si="6">O13+P13-Q13</f>
        <v>51323.299999999996</v>
      </c>
      <c r="S13" s="19"/>
    </row>
    <row r="14" spans="1:19" s="3" customFormat="1">
      <c r="A14" s="31" t="s">
        <v>98</v>
      </c>
      <c r="B14" s="31" t="s">
        <v>105</v>
      </c>
      <c r="C14" s="32">
        <v>30.9</v>
      </c>
      <c r="D14" s="32">
        <v>32.299999999999997</v>
      </c>
      <c r="E14" s="32">
        <v>28.25</v>
      </c>
      <c r="F14" s="32">
        <v>29.38</v>
      </c>
      <c r="G14" s="33">
        <v>830.66</v>
      </c>
      <c r="H14" s="33">
        <v>824.57700000000011</v>
      </c>
      <c r="I14" s="33">
        <f t="shared" si="0"/>
        <v>1655.2370000000001</v>
      </c>
      <c r="J14" s="33">
        <v>2454.5</v>
      </c>
      <c r="K14" s="33">
        <v>2454.5</v>
      </c>
      <c r="L14" s="33">
        <f t="shared" si="1"/>
        <v>4909</v>
      </c>
      <c r="M14" s="34">
        <f t="shared" si="2"/>
        <v>4386.3780499999975</v>
      </c>
      <c r="N14" s="34">
        <f t="shared" si="3"/>
        <v>14334.279999999992</v>
      </c>
      <c r="O14" s="34">
        <f t="shared" si="4"/>
        <v>18720.658049999991</v>
      </c>
      <c r="P14" s="34"/>
      <c r="Q14" s="34">
        <f t="shared" si="5"/>
        <v>2389.0466666666653</v>
      </c>
      <c r="R14" s="34">
        <f t="shared" si="6"/>
        <v>16331.611383333326</v>
      </c>
      <c r="S14" s="19"/>
    </row>
    <row r="15" spans="1:19" s="3" customFormat="1">
      <c r="A15" s="31" t="s">
        <v>98</v>
      </c>
      <c r="B15" s="31" t="s">
        <v>106</v>
      </c>
      <c r="C15" s="32">
        <v>30.9</v>
      </c>
      <c r="D15" s="32">
        <v>32.299999999999997</v>
      </c>
      <c r="E15" s="32">
        <v>25.25</v>
      </c>
      <c r="F15" s="32">
        <v>26.77</v>
      </c>
      <c r="G15" s="33">
        <v>2743.6759999999999</v>
      </c>
      <c r="H15" s="33">
        <v>2584.1950000000002</v>
      </c>
      <c r="I15" s="33">
        <f t="shared" si="0"/>
        <v>5327.8710000000001</v>
      </c>
      <c r="J15" s="33">
        <v>3524.5</v>
      </c>
      <c r="K15" s="33">
        <v>3524.5</v>
      </c>
      <c r="L15" s="33">
        <f t="shared" si="1"/>
        <v>7049</v>
      </c>
      <c r="M15" s="34">
        <f t="shared" si="2"/>
        <v>30102.471149999994</v>
      </c>
      <c r="N15" s="34">
        <f t="shared" si="3"/>
        <v>38980.969999999979</v>
      </c>
      <c r="O15" s="34">
        <f t="shared" si="4"/>
        <v>69083.44114999997</v>
      </c>
      <c r="P15" s="34"/>
      <c r="Q15" s="34">
        <f t="shared" si="5"/>
        <v>6496.8283333333302</v>
      </c>
      <c r="R15" s="34">
        <f t="shared" si="6"/>
        <v>62586.612816666639</v>
      </c>
      <c r="S15" s="19"/>
    </row>
    <row r="16" spans="1:19" s="3" customFormat="1">
      <c r="A16" s="31" t="s">
        <v>98</v>
      </c>
      <c r="B16" s="31" t="s">
        <v>107</v>
      </c>
      <c r="C16" s="32">
        <v>34.880000000000003</v>
      </c>
      <c r="D16" s="32">
        <v>35.68</v>
      </c>
      <c r="E16" s="32">
        <v>20.88</v>
      </c>
      <c r="F16" s="32">
        <v>22.13</v>
      </c>
      <c r="G16" s="33">
        <v>3063.6460000000002</v>
      </c>
      <c r="H16" s="33">
        <v>2962.7939999999994</v>
      </c>
      <c r="I16" s="33">
        <f t="shared" si="0"/>
        <v>6026.44</v>
      </c>
      <c r="J16" s="33">
        <v>6653.5625</v>
      </c>
      <c r="K16" s="33">
        <v>6653.5625</v>
      </c>
      <c r="L16" s="33">
        <f t="shared" si="1"/>
        <v>13307.125</v>
      </c>
      <c r="M16" s="34">
        <f t="shared" si="2"/>
        <v>84370.160000000018</v>
      </c>
      <c r="N16" s="34">
        <f t="shared" si="3"/>
        <v>180311.54375000001</v>
      </c>
      <c r="O16" s="34">
        <f t="shared" si="4"/>
        <v>264681.70375000004</v>
      </c>
      <c r="P16" s="34"/>
      <c r="Q16" s="34">
        <f t="shared" si="5"/>
        <v>30051.923958333336</v>
      </c>
      <c r="R16" s="34">
        <f t="shared" si="6"/>
        <v>234629.77979166672</v>
      </c>
      <c r="S16" s="19"/>
    </row>
    <row r="17" spans="1:19" s="3" customFormat="1">
      <c r="A17" s="31" t="s">
        <v>7</v>
      </c>
      <c r="B17" s="31" t="s">
        <v>6</v>
      </c>
      <c r="C17" s="32">
        <v>48.83</v>
      </c>
      <c r="D17" s="32">
        <v>55.54</v>
      </c>
      <c r="E17" s="32">
        <v>30.66</v>
      </c>
      <c r="F17" s="32">
        <v>32.5</v>
      </c>
      <c r="G17" s="33">
        <v>25407.654999999999</v>
      </c>
      <c r="H17" s="33">
        <v>24598.550000000003</v>
      </c>
      <c r="I17" s="33">
        <f>H17+G17</f>
        <v>50006.205000000002</v>
      </c>
      <c r="J17" s="33">
        <v>27360</v>
      </c>
      <c r="K17" s="33">
        <v>27360</v>
      </c>
      <c r="L17" s="33">
        <f>K17+J17</f>
        <v>54720</v>
      </c>
      <c r="M17" s="34">
        <f>I17*(C17-E17)</f>
        <v>908612.7448499999</v>
      </c>
      <c r="N17" s="34">
        <f>L17*(D17-F17)</f>
        <v>1260748.8</v>
      </c>
      <c r="O17" s="34">
        <f>M17+N17</f>
        <v>2169361.5448500002</v>
      </c>
      <c r="P17" s="34"/>
      <c r="Q17" s="34">
        <f>N17/6</f>
        <v>210124.80000000002</v>
      </c>
      <c r="R17" s="34">
        <f>O17+P17-Q17</f>
        <v>1959236.7448500001</v>
      </c>
      <c r="S17" s="19"/>
    </row>
    <row r="18" spans="1:19" s="3" customFormat="1">
      <c r="A18" s="31" t="s">
        <v>8</v>
      </c>
      <c r="B18" s="31" t="s">
        <v>108</v>
      </c>
      <c r="C18" s="32">
        <v>51.98</v>
      </c>
      <c r="D18" s="32">
        <v>57.76</v>
      </c>
      <c r="E18" s="32">
        <v>23.56</v>
      </c>
      <c r="F18" s="32">
        <v>24.98</v>
      </c>
      <c r="G18" s="33">
        <v>268.49</v>
      </c>
      <c r="H18" s="33">
        <v>258.77999999999997</v>
      </c>
      <c r="I18" s="33">
        <f t="shared" si="0"/>
        <v>527.27</v>
      </c>
      <c r="J18" s="33">
        <v>411</v>
      </c>
      <c r="K18" s="33">
        <v>411</v>
      </c>
      <c r="L18" s="33">
        <f t="shared" si="1"/>
        <v>822</v>
      </c>
      <c r="M18" s="34">
        <f t="shared" si="2"/>
        <v>14985.013399999998</v>
      </c>
      <c r="N18" s="34">
        <f t="shared" si="3"/>
        <v>26945.16</v>
      </c>
      <c r="O18" s="34">
        <f t="shared" si="4"/>
        <v>41930.1734</v>
      </c>
      <c r="P18" s="34"/>
      <c r="Q18" s="34">
        <f t="shared" si="5"/>
        <v>4490.8599999999997</v>
      </c>
      <c r="R18" s="34">
        <f t="shared" si="6"/>
        <v>37439.313399999999</v>
      </c>
      <c r="S18" s="19"/>
    </row>
    <row r="19" spans="1:19" ht="14.25">
      <c r="A19" s="40" t="s">
        <v>9</v>
      </c>
      <c r="B19" s="41"/>
      <c r="C19" s="36"/>
      <c r="D19" s="36"/>
      <c r="E19" s="36"/>
      <c r="F19" s="36"/>
      <c r="G19" s="29"/>
      <c r="H19" s="29"/>
      <c r="I19" s="29">
        <f>SUM(I20:I21)</f>
        <v>15805.5</v>
      </c>
      <c r="J19" s="29"/>
      <c r="K19" s="29"/>
      <c r="L19" s="29">
        <f t="shared" ref="L19:R19" si="7">SUM(L20:L21)</f>
        <v>17780.5</v>
      </c>
      <c r="M19" s="30">
        <f t="shared" si="7"/>
        <v>258695.658</v>
      </c>
      <c r="N19" s="30">
        <f t="shared" si="7"/>
        <v>297112.15500000003</v>
      </c>
      <c r="O19" s="30">
        <f t="shared" si="7"/>
        <v>555807.81300000008</v>
      </c>
      <c r="P19" s="30">
        <f t="shared" si="7"/>
        <v>0</v>
      </c>
      <c r="Q19" s="30">
        <f t="shared" si="7"/>
        <v>49518.692500000005</v>
      </c>
      <c r="R19" s="30">
        <f t="shared" si="7"/>
        <v>506289.12050000008</v>
      </c>
      <c r="S19" s="19"/>
    </row>
    <row r="20" spans="1:19">
      <c r="A20" s="31" t="s">
        <v>99</v>
      </c>
      <c r="B20" s="31" t="s">
        <v>10</v>
      </c>
      <c r="C20" s="32">
        <v>50.71</v>
      </c>
      <c r="D20" s="32">
        <v>56.45</v>
      </c>
      <c r="E20" s="32">
        <v>37.49</v>
      </c>
      <c r="F20" s="32">
        <v>39.74</v>
      </c>
      <c r="G20" s="33"/>
      <c r="H20" s="33">
        <v>10718.9</v>
      </c>
      <c r="I20" s="33">
        <f>H20+G20</f>
        <v>10718.9</v>
      </c>
      <c r="J20" s="33"/>
      <c r="K20" s="33"/>
      <c r="L20" s="33">
        <f>K20+J20</f>
        <v>0</v>
      </c>
      <c r="M20" s="34">
        <f>I20*(C20-E20)</f>
        <v>141703.85799999998</v>
      </c>
      <c r="N20" s="34">
        <f>L20*(D20-F20)</f>
        <v>0</v>
      </c>
      <c r="O20" s="34">
        <f>M20+N20</f>
        <v>141703.85799999998</v>
      </c>
      <c r="P20" s="34"/>
      <c r="Q20" s="34">
        <f>N20/6</f>
        <v>0</v>
      </c>
      <c r="R20" s="34">
        <f>O20+P20-Q20</f>
        <v>141703.85799999998</v>
      </c>
      <c r="S20" s="19"/>
    </row>
    <row r="21" spans="1:19">
      <c r="A21" s="31" t="s">
        <v>155</v>
      </c>
      <c r="B21" s="31" t="s">
        <v>10</v>
      </c>
      <c r="C21" s="32">
        <v>54.77</v>
      </c>
      <c r="D21" s="32">
        <v>56.45</v>
      </c>
      <c r="E21" s="32">
        <v>31.77</v>
      </c>
      <c r="F21" s="32">
        <v>39.74</v>
      </c>
      <c r="G21" s="33"/>
      <c r="H21" s="33">
        <v>5086.6000000000004</v>
      </c>
      <c r="I21" s="33">
        <f>H21+G21</f>
        <v>5086.6000000000004</v>
      </c>
      <c r="J21" s="33">
        <v>8890.25</v>
      </c>
      <c r="K21" s="33">
        <v>8890.25</v>
      </c>
      <c r="L21" s="33">
        <f>K21+J21</f>
        <v>17780.5</v>
      </c>
      <c r="M21" s="34">
        <f>I21*(C21-E21)</f>
        <v>116991.80000000003</v>
      </c>
      <c r="N21" s="34">
        <f>L21*(D21-F21)</f>
        <v>297112.15500000003</v>
      </c>
      <c r="O21" s="34">
        <f>M21+N21</f>
        <v>414103.95500000007</v>
      </c>
      <c r="P21" s="34"/>
      <c r="Q21" s="34">
        <f>N21/6</f>
        <v>49518.692500000005</v>
      </c>
      <c r="R21" s="34">
        <f>O21+P21-Q21</f>
        <v>364585.26250000007</v>
      </c>
      <c r="S21" s="19"/>
    </row>
    <row r="22" spans="1:19" ht="14.25">
      <c r="A22" s="40" t="s">
        <v>73</v>
      </c>
      <c r="B22" s="41"/>
      <c r="C22" s="32"/>
      <c r="D22" s="32"/>
      <c r="E22" s="32"/>
      <c r="F22" s="32"/>
      <c r="G22" s="29"/>
      <c r="H22" s="29"/>
      <c r="I22" s="29">
        <v>0</v>
      </c>
      <c r="J22" s="29"/>
      <c r="K22" s="29"/>
      <c r="L22" s="29">
        <v>0</v>
      </c>
      <c r="M22" s="30">
        <v>0</v>
      </c>
      <c r="N22" s="30">
        <v>0</v>
      </c>
      <c r="O22" s="30">
        <v>0</v>
      </c>
      <c r="P22" s="30"/>
      <c r="Q22" s="30">
        <v>0</v>
      </c>
      <c r="R22" s="30">
        <v>0</v>
      </c>
      <c r="S22" s="19"/>
    </row>
    <row r="23" spans="1:19" ht="14.25">
      <c r="A23" s="40" t="s">
        <v>11</v>
      </c>
      <c r="B23" s="41"/>
      <c r="C23" s="32"/>
      <c r="D23" s="32"/>
      <c r="E23" s="32"/>
      <c r="F23" s="32"/>
      <c r="G23" s="29"/>
      <c r="H23" s="29"/>
      <c r="I23" s="29">
        <f t="shared" ref="I23:O23" si="8">SUM(I24:I25)</f>
        <v>17206.506000000001</v>
      </c>
      <c r="J23" s="29"/>
      <c r="K23" s="29"/>
      <c r="L23" s="29">
        <f t="shared" si="8"/>
        <v>16025</v>
      </c>
      <c r="M23" s="30">
        <f t="shared" si="8"/>
        <v>999339.03865999985</v>
      </c>
      <c r="N23" s="30">
        <f t="shared" si="8"/>
        <v>928972.74999999988</v>
      </c>
      <c r="O23" s="30">
        <f t="shared" si="8"/>
        <v>1928311.7886599998</v>
      </c>
      <c r="P23" s="30"/>
      <c r="Q23" s="30">
        <f>SUM(Q24:Q25)</f>
        <v>154828.79166666666</v>
      </c>
      <c r="R23" s="30">
        <f>SUM(R24:R25)</f>
        <v>1773482.9969933331</v>
      </c>
      <c r="S23" s="19"/>
    </row>
    <row r="24" spans="1:19">
      <c r="A24" s="31" t="s">
        <v>76</v>
      </c>
      <c r="B24" s="31" t="s">
        <v>77</v>
      </c>
      <c r="C24" s="32">
        <v>117.04</v>
      </c>
      <c r="D24" s="32">
        <v>121.59</v>
      </c>
      <c r="E24" s="32">
        <v>32.130000000000003</v>
      </c>
      <c r="F24" s="32">
        <v>34.06</v>
      </c>
      <c r="G24" s="33">
        <v>1469.95</v>
      </c>
      <c r="H24" s="33">
        <v>1443.51</v>
      </c>
      <c r="I24" s="33">
        <f>H24+G24</f>
        <v>2913.46</v>
      </c>
      <c r="J24" s="33">
        <v>1750</v>
      </c>
      <c r="K24" s="33">
        <v>1750</v>
      </c>
      <c r="L24" s="33">
        <f>K24+J24</f>
        <v>3500</v>
      </c>
      <c r="M24" s="34">
        <f>I24*(C24-E24)</f>
        <v>247381.88860000001</v>
      </c>
      <c r="N24" s="34">
        <f>L24*(D24-F24)</f>
        <v>306355</v>
      </c>
      <c r="O24" s="34">
        <f>M24+N24</f>
        <v>553736.88859999995</v>
      </c>
      <c r="P24" s="34"/>
      <c r="Q24" s="34">
        <f>N24/6</f>
        <v>51059.166666666664</v>
      </c>
      <c r="R24" s="34">
        <f>O24+P24-Q24</f>
        <v>502677.72193333326</v>
      </c>
      <c r="S24" s="19"/>
    </row>
    <row r="25" spans="1:19">
      <c r="A25" s="31" t="s">
        <v>80</v>
      </c>
      <c r="B25" s="31" t="s">
        <v>12</v>
      </c>
      <c r="C25" s="32">
        <v>84.74</v>
      </c>
      <c r="D25" s="32">
        <v>83.13</v>
      </c>
      <c r="E25" s="32">
        <v>32.130000000000003</v>
      </c>
      <c r="F25" s="32">
        <v>33.42</v>
      </c>
      <c r="G25" s="33">
        <v>7305.8680000000004</v>
      </c>
      <c r="H25" s="33">
        <v>6987.1779999999999</v>
      </c>
      <c r="I25" s="33">
        <f>H25+G25</f>
        <v>14293.046</v>
      </c>
      <c r="J25" s="33">
        <v>6262.5</v>
      </c>
      <c r="K25" s="33">
        <v>6262.5</v>
      </c>
      <c r="L25" s="33">
        <f>K25+J25</f>
        <v>12525</v>
      </c>
      <c r="M25" s="34">
        <f>I25*(C25-E25)</f>
        <v>751957.1500599999</v>
      </c>
      <c r="N25" s="34">
        <f>L25*(D25-F25)</f>
        <v>622617.74999999988</v>
      </c>
      <c r="O25" s="34">
        <f>M25+N25</f>
        <v>1374574.9000599999</v>
      </c>
      <c r="P25" s="34"/>
      <c r="Q25" s="34">
        <f>N25/6</f>
        <v>103769.62499999999</v>
      </c>
      <c r="R25" s="34">
        <f>O25+P25-Q25</f>
        <v>1270805.2750599999</v>
      </c>
      <c r="S25" s="19"/>
    </row>
    <row r="26" spans="1:19" ht="14.25">
      <c r="A26" s="40" t="s">
        <v>13</v>
      </c>
      <c r="B26" s="41"/>
      <c r="C26" s="32"/>
      <c r="D26" s="32"/>
      <c r="E26" s="32"/>
      <c r="F26" s="32"/>
      <c r="G26" s="29"/>
      <c r="H26" s="29"/>
      <c r="I26" s="29">
        <f t="shared" ref="I26:O26" si="9">SUM(I27:I30)</f>
        <v>8192987.6459999997</v>
      </c>
      <c r="J26" s="29"/>
      <c r="K26" s="29"/>
      <c r="L26" s="29">
        <f t="shared" si="9"/>
        <v>7720318.4129999997</v>
      </c>
      <c r="M26" s="30">
        <f t="shared" si="9"/>
        <v>102192456.59478</v>
      </c>
      <c r="N26" s="30">
        <f t="shared" si="9"/>
        <v>94913572.814860001</v>
      </c>
      <c r="O26" s="30">
        <f t="shared" si="9"/>
        <v>197106029.40963998</v>
      </c>
      <c r="P26" s="30"/>
      <c r="Q26" s="30">
        <f>SUM(Q27:Q30)</f>
        <v>15818928.802476667</v>
      </c>
      <c r="R26" s="30">
        <f>SUM(R27:R30)</f>
        <v>181287100.60716331</v>
      </c>
      <c r="S26" s="19"/>
    </row>
    <row r="27" spans="1:19">
      <c r="A27" s="31" t="s">
        <v>14</v>
      </c>
      <c r="B27" s="31"/>
      <c r="C27" s="32">
        <v>148.13</v>
      </c>
      <c r="D27" s="32">
        <v>172.62</v>
      </c>
      <c r="E27" s="32">
        <v>20.69</v>
      </c>
      <c r="F27" s="32">
        <v>27.31</v>
      </c>
      <c r="G27" s="33">
        <v>177089.87299999999</v>
      </c>
      <c r="H27" s="33">
        <v>168894.29</v>
      </c>
      <c r="I27" s="33">
        <f>H27+G27</f>
        <v>345984.163</v>
      </c>
      <c r="J27" s="33">
        <v>157416.25</v>
      </c>
      <c r="K27" s="33">
        <v>157416.25</v>
      </c>
      <c r="L27" s="33">
        <f>K27+J27</f>
        <v>314832.5</v>
      </c>
      <c r="M27" s="34">
        <f>I27*(C27-E27)</f>
        <v>44092221.732720003</v>
      </c>
      <c r="N27" s="34">
        <f>L27*(D27-F27)</f>
        <v>45748310.575000003</v>
      </c>
      <c r="O27" s="34">
        <f>M27+N27</f>
        <v>89840532.307720006</v>
      </c>
      <c r="P27" s="34"/>
      <c r="Q27" s="34">
        <f>N27/6</f>
        <v>7624718.4291666672</v>
      </c>
      <c r="R27" s="34">
        <f>O27+P27-Q27</f>
        <v>82215813.878553331</v>
      </c>
      <c r="S27" s="19"/>
    </row>
    <row r="28" spans="1:19" s="14" customFormat="1">
      <c r="A28" s="31" t="s">
        <v>84</v>
      </c>
      <c r="B28" s="31"/>
      <c r="C28" s="32">
        <v>32.119999999999997</v>
      </c>
      <c r="D28" s="32">
        <v>34.229999999999997</v>
      </c>
      <c r="E28" s="32">
        <v>24.83</v>
      </c>
      <c r="F28" s="32">
        <v>27.31</v>
      </c>
      <c r="G28" s="33">
        <v>3657692.61</v>
      </c>
      <c r="H28" s="33">
        <v>3551917.7100000004</v>
      </c>
      <c r="I28" s="33">
        <f>H28+G28</f>
        <v>7209610.3200000003</v>
      </c>
      <c r="J28" s="33">
        <v>3404000</v>
      </c>
      <c r="K28" s="33">
        <v>3404000</v>
      </c>
      <c r="L28" s="33">
        <f>K28+J28</f>
        <v>6808000</v>
      </c>
      <c r="M28" s="34">
        <f>I28*(C28-E28)</f>
        <v>52558059.232799999</v>
      </c>
      <c r="N28" s="34">
        <f>L28*(D28-F28)</f>
        <v>47111359.999999985</v>
      </c>
      <c r="O28" s="34">
        <f>M28+N28</f>
        <v>99669419.232799977</v>
      </c>
      <c r="P28" s="34"/>
      <c r="Q28" s="34">
        <f>N28/6</f>
        <v>7851893.3333333312</v>
      </c>
      <c r="R28" s="34">
        <f>O28+P28-Q28</f>
        <v>91817525.899466649</v>
      </c>
      <c r="S28" s="19"/>
    </row>
    <row r="29" spans="1:19">
      <c r="A29" s="31" t="s">
        <v>93</v>
      </c>
      <c r="B29" s="31"/>
      <c r="C29" s="32">
        <v>47.51</v>
      </c>
      <c r="D29" s="32">
        <v>68.319999999999993</v>
      </c>
      <c r="E29" s="32">
        <v>20.69</v>
      </c>
      <c r="F29" s="32">
        <v>27.31</v>
      </c>
      <c r="G29" s="33">
        <v>1230.7729999999999</v>
      </c>
      <c r="H29" s="33">
        <v>0</v>
      </c>
      <c r="I29" s="33">
        <f>H29+G29</f>
        <v>1230.7729999999999</v>
      </c>
      <c r="J29" s="33">
        <v>1720</v>
      </c>
      <c r="K29" s="33">
        <v>1720</v>
      </c>
      <c r="L29" s="33">
        <f>K29+J29</f>
        <v>3440</v>
      </c>
      <c r="M29" s="34">
        <f>I29*(C29-E29)</f>
        <v>33009.331859999991</v>
      </c>
      <c r="N29" s="34">
        <f>L29*(D29-F29)</f>
        <v>141074.39999999997</v>
      </c>
      <c r="O29" s="34">
        <f>M29+N29</f>
        <v>174083.73185999994</v>
      </c>
      <c r="P29" s="34"/>
      <c r="Q29" s="34">
        <f>N29/6</f>
        <v>23512.399999999994</v>
      </c>
      <c r="R29" s="34">
        <f>O29+P29-Q29</f>
        <v>150571.33185999995</v>
      </c>
      <c r="S29" s="19"/>
    </row>
    <row r="30" spans="1:19" ht="31.5">
      <c r="A30" s="31" t="s">
        <v>14</v>
      </c>
      <c r="B30" s="31" t="s">
        <v>15</v>
      </c>
      <c r="C30" s="32">
        <v>29.35</v>
      </c>
      <c r="D30" s="32">
        <v>30.53</v>
      </c>
      <c r="E30" s="32">
        <v>20.69</v>
      </c>
      <c r="F30" s="32">
        <v>27.31</v>
      </c>
      <c r="G30" s="33">
        <v>314936.83</v>
      </c>
      <c r="H30" s="33">
        <v>321225.56</v>
      </c>
      <c r="I30" s="33">
        <f>H30+G30</f>
        <v>636162.39</v>
      </c>
      <c r="J30" s="33">
        <v>297022.95649999997</v>
      </c>
      <c r="K30" s="33">
        <v>297022.95649999997</v>
      </c>
      <c r="L30" s="33">
        <f>K30+J30</f>
        <v>594045.91299999994</v>
      </c>
      <c r="M30" s="34">
        <f>I30*(C30-E30)</f>
        <v>5509166.2974000005</v>
      </c>
      <c r="N30" s="34">
        <f>L30*(D30-F30)</f>
        <v>1912827.8398600013</v>
      </c>
      <c r="O30" s="34">
        <f>M30+N30</f>
        <v>7421994.1372600021</v>
      </c>
      <c r="P30" s="34"/>
      <c r="Q30" s="34">
        <f>N30/6</f>
        <v>318804.63997666689</v>
      </c>
      <c r="R30" s="34">
        <f>O30+P30-Q30</f>
        <v>7103189.4972833348</v>
      </c>
      <c r="S30" s="19"/>
    </row>
    <row r="31" spans="1:19" ht="14.25">
      <c r="A31" s="40" t="s">
        <v>82</v>
      </c>
      <c r="B31" s="41"/>
      <c r="C31" s="36"/>
      <c r="D31" s="36"/>
      <c r="E31" s="36"/>
      <c r="F31" s="36"/>
      <c r="G31" s="29"/>
      <c r="H31" s="29"/>
      <c r="I31" s="29">
        <v>0</v>
      </c>
      <c r="J31" s="29"/>
      <c r="K31" s="29"/>
      <c r="L31" s="29">
        <v>0</v>
      </c>
      <c r="M31" s="30">
        <v>0</v>
      </c>
      <c r="N31" s="30">
        <v>0</v>
      </c>
      <c r="O31" s="30">
        <v>0</v>
      </c>
      <c r="P31" s="30"/>
      <c r="Q31" s="30">
        <v>0</v>
      </c>
      <c r="R31" s="30">
        <v>0</v>
      </c>
      <c r="S31" s="19"/>
    </row>
    <row r="32" spans="1:19" ht="14.25">
      <c r="A32" s="40" t="s">
        <v>16</v>
      </c>
      <c r="B32" s="41"/>
      <c r="C32" s="32"/>
      <c r="D32" s="32"/>
      <c r="E32" s="32"/>
      <c r="F32" s="32"/>
      <c r="G32" s="29"/>
      <c r="H32" s="29"/>
      <c r="I32" s="29">
        <f t="shared" ref="I32:O32" si="10">I33</f>
        <v>24350.046999999999</v>
      </c>
      <c r="J32" s="29"/>
      <c r="K32" s="29"/>
      <c r="L32" s="29">
        <f t="shared" si="10"/>
        <v>24023</v>
      </c>
      <c r="M32" s="30">
        <f t="shared" si="10"/>
        <v>376938.72756000009</v>
      </c>
      <c r="N32" s="30">
        <f t="shared" si="10"/>
        <v>329595.56</v>
      </c>
      <c r="O32" s="30">
        <f t="shared" si="10"/>
        <v>706534.28756000008</v>
      </c>
      <c r="P32" s="30"/>
      <c r="Q32" s="30">
        <f>Q33</f>
        <v>54932.593333333331</v>
      </c>
      <c r="R32" s="30">
        <f>R33</f>
        <v>651601.6942266667</v>
      </c>
      <c r="S32" s="19"/>
    </row>
    <row r="33" spans="1:19">
      <c r="A33" s="31" t="s">
        <v>18</v>
      </c>
      <c r="B33" s="31" t="s">
        <v>17</v>
      </c>
      <c r="C33" s="32">
        <v>59.39</v>
      </c>
      <c r="D33" s="32">
        <v>59.39</v>
      </c>
      <c r="E33" s="32">
        <v>43.91</v>
      </c>
      <c r="F33" s="32">
        <v>45.67</v>
      </c>
      <c r="G33" s="33">
        <v>12167.191999999999</v>
      </c>
      <c r="H33" s="33">
        <v>12182.855</v>
      </c>
      <c r="I33" s="33">
        <f>H33+G33</f>
        <v>24350.046999999999</v>
      </c>
      <c r="J33" s="33">
        <v>12011.5</v>
      </c>
      <c r="K33" s="33">
        <v>12011.5</v>
      </c>
      <c r="L33" s="33">
        <f>K33+J33</f>
        <v>24023</v>
      </c>
      <c r="M33" s="34">
        <f>I33*(C33-E33)</f>
        <v>376938.72756000009</v>
      </c>
      <c r="N33" s="34">
        <f>L33*(D33-F33)</f>
        <v>329595.56</v>
      </c>
      <c r="O33" s="34">
        <f>M33+N33</f>
        <v>706534.28756000008</v>
      </c>
      <c r="P33" s="34"/>
      <c r="Q33" s="34">
        <f>N33/6</f>
        <v>54932.593333333331</v>
      </c>
      <c r="R33" s="34">
        <f>O33+P33-Q33</f>
        <v>651601.6942266667</v>
      </c>
      <c r="S33" s="19"/>
    </row>
    <row r="34" spans="1:19" ht="14.25">
      <c r="A34" s="40" t="s">
        <v>19</v>
      </c>
      <c r="B34" s="41"/>
      <c r="C34" s="32"/>
      <c r="D34" s="32"/>
      <c r="E34" s="32"/>
      <c r="F34" s="32"/>
      <c r="G34" s="29"/>
      <c r="H34" s="29"/>
      <c r="I34" s="29">
        <f t="shared" ref="I34:O34" si="11">SUM(I35:I36)</f>
        <v>66886.111999999994</v>
      </c>
      <c r="J34" s="29"/>
      <c r="K34" s="29"/>
      <c r="L34" s="29">
        <f t="shared" si="11"/>
        <v>90820</v>
      </c>
      <c r="M34" s="30">
        <f t="shared" si="11"/>
        <v>1429456.8934399995</v>
      </c>
      <c r="N34" s="30">
        <f t="shared" si="11"/>
        <v>2492566.5</v>
      </c>
      <c r="O34" s="30">
        <f t="shared" si="11"/>
        <v>3922023.3934399998</v>
      </c>
      <c r="P34" s="30"/>
      <c r="Q34" s="30">
        <f>SUM(Q35:Q36)</f>
        <v>415427.75</v>
      </c>
      <c r="R34" s="30">
        <f>SUM(R35:R36)</f>
        <v>3506595.6434399998</v>
      </c>
      <c r="S34" s="19"/>
    </row>
    <row r="35" spans="1:19">
      <c r="A35" s="31" t="s">
        <v>93</v>
      </c>
      <c r="B35" s="31" t="s">
        <v>20</v>
      </c>
      <c r="C35" s="32">
        <v>118.37</v>
      </c>
      <c r="D35" s="32">
        <v>122.8</v>
      </c>
      <c r="E35" s="32">
        <v>55</v>
      </c>
      <c r="F35" s="32">
        <v>57.2</v>
      </c>
      <c r="G35" s="33">
        <v>1405.5519999999999</v>
      </c>
      <c r="H35" s="33">
        <v>0</v>
      </c>
      <c r="I35" s="33">
        <f>H35+G35</f>
        <v>1405.5519999999999</v>
      </c>
      <c r="J35" s="33">
        <v>2235</v>
      </c>
      <c r="K35" s="33">
        <v>2235</v>
      </c>
      <c r="L35" s="33">
        <f>K35+J35</f>
        <v>4470</v>
      </c>
      <c r="M35" s="34">
        <f>I35*(C35-E35)</f>
        <v>89069.830239999996</v>
      </c>
      <c r="N35" s="34">
        <f>L35*(D35-F35)</f>
        <v>293232</v>
      </c>
      <c r="O35" s="34">
        <f>M35+N35</f>
        <v>382301.83023999998</v>
      </c>
      <c r="P35" s="34"/>
      <c r="Q35" s="34">
        <f>N35/6</f>
        <v>48872</v>
      </c>
      <c r="R35" s="34">
        <f>O35+P35-Q35</f>
        <v>333429.83023999998</v>
      </c>
      <c r="S35" s="19"/>
    </row>
    <row r="36" spans="1:19" s="15" customFormat="1" ht="21">
      <c r="A36" s="31" t="s">
        <v>124</v>
      </c>
      <c r="B36" s="31" t="s">
        <v>20</v>
      </c>
      <c r="C36" s="32">
        <v>75.459999999999994</v>
      </c>
      <c r="D36" s="32">
        <v>83.77</v>
      </c>
      <c r="E36" s="32">
        <v>54.99</v>
      </c>
      <c r="F36" s="32">
        <v>58.3</v>
      </c>
      <c r="G36" s="33">
        <v>33762.18</v>
      </c>
      <c r="H36" s="33">
        <v>31718.379999999997</v>
      </c>
      <c r="I36" s="33">
        <f>H36+G36</f>
        <v>65480.56</v>
      </c>
      <c r="J36" s="33">
        <v>43175</v>
      </c>
      <c r="K36" s="33">
        <v>43175</v>
      </c>
      <c r="L36" s="33">
        <f>K36+J36</f>
        <v>86350</v>
      </c>
      <c r="M36" s="34">
        <f>I36*(C36-E36)</f>
        <v>1340387.0631999995</v>
      </c>
      <c r="N36" s="34">
        <f>L36*(D36-F36)</f>
        <v>2199334.5</v>
      </c>
      <c r="O36" s="34">
        <f>M36+N36</f>
        <v>3539721.5631999997</v>
      </c>
      <c r="P36" s="34"/>
      <c r="Q36" s="34">
        <f>N36/6</f>
        <v>366555.75</v>
      </c>
      <c r="R36" s="34">
        <f>O36+P36-Q36</f>
        <v>3173165.8131999997</v>
      </c>
      <c r="S36" s="19"/>
    </row>
    <row r="37" spans="1:19" ht="14.25">
      <c r="A37" s="40" t="s">
        <v>81</v>
      </c>
      <c r="B37" s="41"/>
      <c r="C37" s="36"/>
      <c r="D37" s="36"/>
      <c r="E37" s="36"/>
      <c r="F37" s="36"/>
      <c r="G37" s="29"/>
      <c r="H37" s="29"/>
      <c r="I37" s="29">
        <v>0</v>
      </c>
      <c r="J37" s="29"/>
      <c r="K37" s="29"/>
      <c r="L37" s="29">
        <v>0</v>
      </c>
      <c r="M37" s="30">
        <v>0</v>
      </c>
      <c r="N37" s="30">
        <v>0</v>
      </c>
      <c r="O37" s="30">
        <v>0</v>
      </c>
      <c r="P37" s="30"/>
      <c r="Q37" s="30">
        <v>0</v>
      </c>
      <c r="R37" s="30">
        <v>0</v>
      </c>
      <c r="S37" s="19"/>
    </row>
    <row r="38" spans="1:19" ht="14.25">
      <c r="A38" s="40" t="s">
        <v>22</v>
      </c>
      <c r="B38" s="41"/>
      <c r="C38" s="32"/>
      <c r="D38" s="32"/>
      <c r="E38" s="32"/>
      <c r="F38" s="32"/>
      <c r="G38" s="29"/>
      <c r="H38" s="29"/>
      <c r="I38" s="29">
        <f t="shared" ref="I38:O38" si="12">SUM(I39:I41)</f>
        <v>1426541.416</v>
      </c>
      <c r="J38" s="29"/>
      <c r="K38" s="29"/>
      <c r="L38" s="29">
        <f t="shared" si="12"/>
        <v>1408860</v>
      </c>
      <c r="M38" s="30">
        <f t="shared" si="12"/>
        <v>4316188.7163699996</v>
      </c>
      <c r="N38" s="30">
        <f t="shared" si="12"/>
        <v>6633317.700000002</v>
      </c>
      <c r="O38" s="30">
        <f t="shared" si="12"/>
        <v>10949506.416370001</v>
      </c>
      <c r="P38" s="30"/>
      <c r="Q38" s="30">
        <f>SUM(Q39:Q41)</f>
        <v>1105552.9500000002</v>
      </c>
      <c r="R38" s="30">
        <f>SUM(R39:R41)</f>
        <v>9843953.4663700014</v>
      </c>
      <c r="S38" s="19"/>
    </row>
    <row r="39" spans="1:19">
      <c r="A39" s="31" t="s">
        <v>23</v>
      </c>
      <c r="B39" s="31"/>
      <c r="C39" s="32">
        <v>25.13</v>
      </c>
      <c r="D39" s="32">
        <v>26.64</v>
      </c>
      <c r="E39" s="32">
        <v>22.5</v>
      </c>
      <c r="F39" s="32">
        <v>23.47</v>
      </c>
      <c r="G39" s="33">
        <v>591555.73699999996</v>
      </c>
      <c r="H39" s="33">
        <v>611908.68599999999</v>
      </c>
      <c r="I39" s="33">
        <f>H39+G39</f>
        <v>1203464.423</v>
      </c>
      <c r="J39" s="33">
        <v>575000</v>
      </c>
      <c r="K39" s="33">
        <v>575000</v>
      </c>
      <c r="L39" s="33">
        <f>K39+J39</f>
        <v>1150000</v>
      </c>
      <c r="M39" s="34">
        <f>I39*(C39-E39)</f>
        <v>3165111.4324899986</v>
      </c>
      <c r="N39" s="34">
        <f>L39*(D39-F39)</f>
        <v>3645500.0000000019</v>
      </c>
      <c r="O39" s="34">
        <f>M39+N39</f>
        <v>6810611.4324900005</v>
      </c>
      <c r="P39" s="34"/>
      <c r="Q39" s="34">
        <f>N39/6</f>
        <v>607583.3333333336</v>
      </c>
      <c r="R39" s="34">
        <f>O39+P39-Q39</f>
        <v>6203028.0991566665</v>
      </c>
      <c r="S39" s="19"/>
    </row>
    <row r="40" spans="1:19">
      <c r="A40" s="31" t="s">
        <v>127</v>
      </c>
      <c r="B40" s="31" t="s">
        <v>128</v>
      </c>
      <c r="C40" s="32">
        <v>29.71</v>
      </c>
      <c r="D40" s="32">
        <v>33.119999999999997</v>
      </c>
      <c r="E40" s="32">
        <v>29.71</v>
      </c>
      <c r="F40" s="32">
        <v>30.9</v>
      </c>
      <c r="G40" s="33">
        <v>0</v>
      </c>
      <c r="H40" s="33">
        <v>0</v>
      </c>
      <c r="I40" s="33">
        <f>H40+G40</f>
        <v>0</v>
      </c>
      <c r="J40" s="33">
        <v>4655</v>
      </c>
      <c r="K40" s="33">
        <v>4655</v>
      </c>
      <c r="L40" s="33">
        <f>K40+J40</f>
        <v>9310</v>
      </c>
      <c r="M40" s="34">
        <f>I40*(C40-E40)</f>
        <v>0</v>
      </c>
      <c r="N40" s="34">
        <f>L40*(D40-F40)</f>
        <v>20668.19999999999</v>
      </c>
      <c r="O40" s="34">
        <f>M40+N40</f>
        <v>20668.19999999999</v>
      </c>
      <c r="P40" s="34"/>
      <c r="Q40" s="34">
        <f>N40/6</f>
        <v>3444.6999999999985</v>
      </c>
      <c r="R40" s="34">
        <f>O40+P40-Q40</f>
        <v>17223.499999999993</v>
      </c>
      <c r="S40" s="19"/>
    </row>
    <row r="41" spans="1:19" ht="21">
      <c r="A41" s="31" t="s">
        <v>24</v>
      </c>
      <c r="B41" s="31"/>
      <c r="C41" s="32">
        <v>40.840000000000003</v>
      </c>
      <c r="D41" s="32">
        <v>49.07</v>
      </c>
      <c r="E41" s="32">
        <v>35.68</v>
      </c>
      <c r="F41" s="32">
        <v>37.18</v>
      </c>
      <c r="G41" s="33">
        <v>111737.05</v>
      </c>
      <c r="H41" s="33">
        <v>111339.94299999998</v>
      </c>
      <c r="I41" s="33">
        <f>H41+G41</f>
        <v>223076.99299999999</v>
      </c>
      <c r="J41" s="33">
        <v>124775</v>
      </c>
      <c r="K41" s="33">
        <v>124775</v>
      </c>
      <c r="L41" s="33">
        <f>K41+J41</f>
        <v>249550</v>
      </c>
      <c r="M41" s="34">
        <f>I41*(C41-E41)</f>
        <v>1151077.2838800007</v>
      </c>
      <c r="N41" s="34">
        <f>L41*(D41-F41)</f>
        <v>2967149.5</v>
      </c>
      <c r="O41" s="34">
        <f>M41+N41</f>
        <v>4118226.7838800009</v>
      </c>
      <c r="P41" s="34"/>
      <c r="Q41" s="34">
        <f>N41/6</f>
        <v>494524.91666666669</v>
      </c>
      <c r="R41" s="34">
        <f>O41+P41-Q41</f>
        <v>3623701.8672133344</v>
      </c>
      <c r="S41" s="19"/>
    </row>
    <row r="42" spans="1:19" ht="14.25">
      <c r="A42" s="40" t="s">
        <v>25</v>
      </c>
      <c r="B42" s="41"/>
      <c r="C42" s="32"/>
      <c r="D42" s="32"/>
      <c r="E42" s="32"/>
      <c r="F42" s="32"/>
      <c r="G42" s="29"/>
      <c r="H42" s="29"/>
      <c r="I42" s="29">
        <f>SUM(I43:I46)</f>
        <v>35897.241000000002</v>
      </c>
      <c r="J42" s="29"/>
      <c r="K42" s="29"/>
      <c r="L42" s="29">
        <f>SUM(L43:L46)</f>
        <v>71620.5</v>
      </c>
      <c r="M42" s="30">
        <f>SUM(M43:M46)</f>
        <v>1395641.9646699999</v>
      </c>
      <c r="N42" s="30">
        <f>SUM(N43:N46)</f>
        <v>2145821</v>
      </c>
      <c r="O42" s="30">
        <f>SUM(O43:O46)</f>
        <v>3541462.9646699997</v>
      </c>
      <c r="P42" s="30"/>
      <c r="Q42" s="30">
        <f>SUM(Q43:Q46)</f>
        <v>357636.83333333337</v>
      </c>
      <c r="R42" s="30">
        <f>SUM(R43:R46)</f>
        <v>3183826.1313366666</v>
      </c>
      <c r="S42" s="19"/>
    </row>
    <row r="43" spans="1:19">
      <c r="A43" s="31" t="s">
        <v>93</v>
      </c>
      <c r="B43" s="31" t="s">
        <v>26</v>
      </c>
      <c r="C43" s="32">
        <v>32.479999999999997</v>
      </c>
      <c r="D43" s="32">
        <v>34.840000000000003</v>
      </c>
      <c r="E43" s="32">
        <v>22.78</v>
      </c>
      <c r="F43" s="32">
        <v>23.69</v>
      </c>
      <c r="G43" s="33">
        <v>6136.5829999999996</v>
      </c>
      <c r="H43" s="33">
        <v>0</v>
      </c>
      <c r="I43" s="33">
        <f>H43+G43</f>
        <v>6136.5829999999996</v>
      </c>
      <c r="J43" s="33">
        <v>16222.5</v>
      </c>
      <c r="K43" s="33">
        <v>16222.5</v>
      </c>
      <c r="L43" s="33">
        <f>K43+J43</f>
        <v>32445</v>
      </c>
      <c r="M43" s="34">
        <f>I43*(C43-E43)</f>
        <v>59524.855099999972</v>
      </c>
      <c r="N43" s="34">
        <f>L43*(D43-F43)</f>
        <v>361761.75000000006</v>
      </c>
      <c r="O43" s="34">
        <f>M43+N43</f>
        <v>421286.60510000004</v>
      </c>
      <c r="P43" s="34"/>
      <c r="Q43" s="34">
        <f>N43/6</f>
        <v>60293.625000000007</v>
      </c>
      <c r="R43" s="34">
        <f>O43+P43-Q43</f>
        <v>360992.98010000004</v>
      </c>
      <c r="S43" s="19"/>
    </row>
    <row r="44" spans="1:19" s="14" customFormat="1" ht="34.5" customHeight="1">
      <c r="A44" s="31" t="s">
        <v>152</v>
      </c>
      <c r="B44" s="31" t="s">
        <v>103</v>
      </c>
      <c r="C44" s="32">
        <v>126.25</v>
      </c>
      <c r="D44" s="32">
        <v>115.6</v>
      </c>
      <c r="E44" s="32">
        <v>90.05</v>
      </c>
      <c r="F44" s="32">
        <v>95.45</v>
      </c>
      <c r="G44" s="33"/>
      <c r="H44" s="33">
        <v>1973.8810000000001</v>
      </c>
      <c r="I44" s="33">
        <f>H44+G44</f>
        <v>1973.8810000000001</v>
      </c>
      <c r="J44" s="33">
        <v>4559</v>
      </c>
      <c r="K44" s="33">
        <v>4559</v>
      </c>
      <c r="L44" s="33">
        <f>K44+J44</f>
        <v>9118</v>
      </c>
      <c r="M44" s="34">
        <f>I44*(C44-E44)</f>
        <v>71454.492200000008</v>
      </c>
      <c r="N44" s="34">
        <f>L44*(D44-F44)</f>
        <v>183727.69999999992</v>
      </c>
      <c r="O44" s="34">
        <f>M44+N44</f>
        <v>255182.19219999993</v>
      </c>
      <c r="P44" s="34"/>
      <c r="Q44" s="34">
        <f>N44/6</f>
        <v>30621.283333333322</v>
      </c>
      <c r="R44" s="34">
        <f>O44+P44-Q44</f>
        <v>224560.90886666661</v>
      </c>
      <c r="S44" s="19"/>
    </row>
    <row r="45" spans="1:19" s="14" customFormat="1" ht="34.5" customHeight="1">
      <c r="A45" s="31" t="s">
        <v>86</v>
      </c>
      <c r="B45" s="31" t="s">
        <v>27</v>
      </c>
      <c r="C45" s="32">
        <v>83.97</v>
      </c>
      <c r="D45" s="32">
        <v>91.93</v>
      </c>
      <c r="E45" s="32">
        <v>75.56</v>
      </c>
      <c r="F45" s="32">
        <v>80.099999999999994</v>
      </c>
      <c r="G45" s="33">
        <v>0</v>
      </c>
      <c r="H45" s="33">
        <v>20420.032999999999</v>
      </c>
      <c r="I45" s="33">
        <f>H45+G45</f>
        <v>20420.032999999999</v>
      </c>
      <c r="J45" s="33">
        <v>10790</v>
      </c>
      <c r="K45" s="33">
        <v>10790</v>
      </c>
      <c r="L45" s="33">
        <f>K45+J45</f>
        <v>21580</v>
      </c>
      <c r="M45" s="34">
        <f>I45*(C45-E45)</f>
        <v>171732.47752999992</v>
      </c>
      <c r="N45" s="34">
        <f>L45*(D45-F45)</f>
        <v>255291.40000000026</v>
      </c>
      <c r="O45" s="34">
        <f>M45+N45</f>
        <v>427023.87753000017</v>
      </c>
      <c r="P45" s="34"/>
      <c r="Q45" s="34">
        <f>N45/6</f>
        <v>42548.566666666709</v>
      </c>
      <c r="R45" s="34">
        <f>O45+P45-Q45</f>
        <v>384475.31086333346</v>
      </c>
      <c r="S45" s="19"/>
    </row>
    <row r="46" spans="1:19" ht="21">
      <c r="A46" s="31" t="s">
        <v>146</v>
      </c>
      <c r="B46" s="31" t="s">
        <v>136</v>
      </c>
      <c r="C46" s="32">
        <v>193.31</v>
      </c>
      <c r="D46" s="32">
        <v>205.41</v>
      </c>
      <c r="E46" s="32">
        <v>44.95</v>
      </c>
      <c r="F46" s="32">
        <v>46.75</v>
      </c>
      <c r="G46" s="33">
        <v>3847.6550000000002</v>
      </c>
      <c r="H46" s="33">
        <v>3519.0889999999995</v>
      </c>
      <c r="I46" s="33">
        <f>H46+G46</f>
        <v>7366.7439999999997</v>
      </c>
      <c r="J46" s="33">
        <v>4238.75</v>
      </c>
      <c r="K46" s="33">
        <v>4238.75</v>
      </c>
      <c r="L46" s="33">
        <f>K46+J46</f>
        <v>8477.5</v>
      </c>
      <c r="M46" s="34">
        <f>I46*(C46-E46)</f>
        <v>1092930.1398400001</v>
      </c>
      <c r="N46" s="34">
        <f>L46*(D46-F46)</f>
        <v>1345040.15</v>
      </c>
      <c r="O46" s="34">
        <f>M46+N46</f>
        <v>2437970.2898399998</v>
      </c>
      <c r="P46" s="34"/>
      <c r="Q46" s="34">
        <f>N46/6</f>
        <v>224173.35833333331</v>
      </c>
      <c r="R46" s="34">
        <f>O46+P46-Q46</f>
        <v>2213796.9315066664</v>
      </c>
      <c r="S46" s="19"/>
    </row>
    <row r="47" spans="1:19" ht="14.25">
      <c r="A47" s="40" t="s">
        <v>28</v>
      </c>
      <c r="B47" s="41"/>
      <c r="C47" s="32"/>
      <c r="D47" s="32"/>
      <c r="E47" s="32"/>
      <c r="F47" s="32"/>
      <c r="G47" s="29"/>
      <c r="H47" s="29"/>
      <c r="I47" s="29">
        <v>0</v>
      </c>
      <c r="J47" s="29"/>
      <c r="K47" s="29"/>
      <c r="L47" s="29">
        <v>0</v>
      </c>
      <c r="M47" s="30">
        <v>0</v>
      </c>
      <c r="N47" s="30">
        <v>0</v>
      </c>
      <c r="O47" s="30">
        <v>0</v>
      </c>
      <c r="P47" s="30"/>
      <c r="Q47" s="30">
        <v>0</v>
      </c>
      <c r="R47" s="30">
        <v>0</v>
      </c>
      <c r="S47" s="19"/>
    </row>
    <row r="48" spans="1:19" ht="14.25">
      <c r="A48" s="40" t="s">
        <v>29</v>
      </c>
      <c r="B48" s="41"/>
      <c r="C48" s="32"/>
      <c r="D48" s="32"/>
      <c r="E48" s="32"/>
      <c r="F48" s="32"/>
      <c r="G48" s="29"/>
      <c r="H48" s="29"/>
      <c r="I48" s="29">
        <f t="shared" ref="I48:O48" si="13">SUM(I49:I51)</f>
        <v>39925.005999999994</v>
      </c>
      <c r="J48" s="29"/>
      <c r="K48" s="29"/>
      <c r="L48" s="29">
        <f t="shared" si="13"/>
        <v>44945</v>
      </c>
      <c r="M48" s="30">
        <f t="shared" si="13"/>
        <v>1714764.45239</v>
      </c>
      <c r="N48" s="30">
        <f t="shared" si="13"/>
        <v>2265701.1830000002</v>
      </c>
      <c r="O48" s="30">
        <f t="shared" si="13"/>
        <v>3980465.6353900004</v>
      </c>
      <c r="P48" s="30"/>
      <c r="Q48" s="30">
        <f>SUM(Q49:Q51)</f>
        <v>377616.86383333337</v>
      </c>
      <c r="R48" s="30">
        <f>SUM(R49:R51)</f>
        <v>3602848.7715566666</v>
      </c>
      <c r="S48" s="19"/>
    </row>
    <row r="49" spans="1:19">
      <c r="A49" s="31" t="s">
        <v>32</v>
      </c>
      <c r="B49" s="31" t="s">
        <v>31</v>
      </c>
      <c r="C49" s="32">
        <v>71.95</v>
      </c>
      <c r="D49" s="32">
        <v>74.41</v>
      </c>
      <c r="E49" s="32">
        <v>38.33</v>
      </c>
      <c r="F49" s="32">
        <v>40.630000000000003</v>
      </c>
      <c r="G49" s="33">
        <v>2537.6799999999998</v>
      </c>
      <c r="H49" s="33">
        <v>2600.5300000000002</v>
      </c>
      <c r="I49" s="33">
        <f>H49+G49</f>
        <v>5138.21</v>
      </c>
      <c r="J49" s="33">
        <v>2750</v>
      </c>
      <c r="K49" s="33">
        <v>2750</v>
      </c>
      <c r="L49" s="33">
        <f>K49+J49</f>
        <v>5500</v>
      </c>
      <c r="M49" s="34">
        <f>I49*(C49-E49)</f>
        <v>172746.62020000003</v>
      </c>
      <c r="N49" s="34">
        <f>L49*(D49-F49)</f>
        <v>185789.99999999997</v>
      </c>
      <c r="O49" s="34">
        <f>M49+N49</f>
        <v>358536.6202</v>
      </c>
      <c r="P49" s="34"/>
      <c r="Q49" s="34">
        <f>N49/6</f>
        <v>30964.999999999996</v>
      </c>
      <c r="R49" s="34">
        <f>O49+P49-Q49</f>
        <v>327571.6202</v>
      </c>
      <c r="S49" s="19"/>
    </row>
    <row r="50" spans="1:19">
      <c r="A50" s="31" t="s">
        <v>158</v>
      </c>
      <c r="B50" s="31" t="s">
        <v>30</v>
      </c>
      <c r="C50" s="32">
        <v>71.33</v>
      </c>
      <c r="D50" s="32">
        <v>80.94</v>
      </c>
      <c r="E50" s="32">
        <v>37.53</v>
      </c>
      <c r="F50" s="32">
        <v>39.03</v>
      </c>
      <c r="G50" s="33">
        <v>0</v>
      </c>
      <c r="H50" s="33">
        <v>1704.2190000000001</v>
      </c>
      <c r="I50" s="33">
        <f>H50+G50</f>
        <v>1704.2190000000001</v>
      </c>
      <c r="J50" s="33">
        <v>1183.3499999999999</v>
      </c>
      <c r="K50" s="33">
        <v>1183.3499999999999</v>
      </c>
      <c r="L50" s="33">
        <f>K50+J50</f>
        <v>2366.6999999999998</v>
      </c>
      <c r="M50" s="34">
        <f>I50*(C50-E50)</f>
        <v>57602.602199999994</v>
      </c>
      <c r="N50" s="34">
        <f>L50*(D50-F50)</f>
        <v>99188.396999999983</v>
      </c>
      <c r="O50" s="34">
        <f>M50+N50</f>
        <v>156790.99919999996</v>
      </c>
      <c r="P50" s="34"/>
      <c r="Q50" s="34">
        <f>N50/6</f>
        <v>16531.399499999996</v>
      </c>
      <c r="R50" s="34">
        <f>O50+P50-Q50</f>
        <v>140259.59969999996</v>
      </c>
      <c r="S50" s="19"/>
    </row>
    <row r="51" spans="1:19" ht="21">
      <c r="A51" s="31" t="s">
        <v>158</v>
      </c>
      <c r="B51" s="31" t="s">
        <v>139</v>
      </c>
      <c r="C51" s="32">
        <v>71.33</v>
      </c>
      <c r="D51" s="32">
        <v>80.94</v>
      </c>
      <c r="E51" s="32">
        <v>26.46</v>
      </c>
      <c r="F51" s="32">
        <v>27.52</v>
      </c>
      <c r="G51" s="33">
        <v>0</v>
      </c>
      <c r="H51" s="33">
        <v>33082.576999999997</v>
      </c>
      <c r="I51" s="33">
        <f>H51+G51</f>
        <v>33082.576999999997</v>
      </c>
      <c r="J51" s="33">
        <v>18539.150000000001</v>
      </c>
      <c r="K51" s="33">
        <v>18539.150000000001</v>
      </c>
      <c r="L51" s="33">
        <f>K51+J51</f>
        <v>37078.300000000003</v>
      </c>
      <c r="M51" s="34">
        <f>I51*(C51-E51)</f>
        <v>1484415.2299899999</v>
      </c>
      <c r="N51" s="34">
        <f>L51*(D51-F51)</f>
        <v>1980722.7860000003</v>
      </c>
      <c r="O51" s="34">
        <f>M51+N51</f>
        <v>3465138.0159900002</v>
      </c>
      <c r="P51" s="34"/>
      <c r="Q51" s="34">
        <f>N51/6</f>
        <v>330120.46433333337</v>
      </c>
      <c r="R51" s="34">
        <f>O51+P51-Q51</f>
        <v>3135017.5516566667</v>
      </c>
      <c r="S51" s="19"/>
    </row>
    <row r="52" spans="1:19" ht="14.25">
      <c r="A52" s="40" t="s">
        <v>33</v>
      </c>
      <c r="B52" s="41"/>
      <c r="C52" s="32"/>
      <c r="D52" s="32"/>
      <c r="E52" s="32"/>
      <c r="F52" s="32"/>
      <c r="G52" s="29"/>
      <c r="H52" s="29"/>
      <c r="I52" s="29">
        <v>0</v>
      </c>
      <c r="J52" s="29"/>
      <c r="K52" s="29"/>
      <c r="L52" s="29">
        <v>0</v>
      </c>
      <c r="M52" s="30">
        <v>0</v>
      </c>
      <c r="N52" s="30">
        <v>0</v>
      </c>
      <c r="O52" s="30">
        <v>0</v>
      </c>
      <c r="P52" s="30"/>
      <c r="Q52" s="30">
        <v>0</v>
      </c>
      <c r="R52" s="30">
        <v>0</v>
      </c>
      <c r="S52" s="19"/>
    </row>
    <row r="53" spans="1:19" ht="14.25">
      <c r="A53" s="40" t="s">
        <v>34</v>
      </c>
      <c r="B53" s="41"/>
      <c r="C53" s="32"/>
      <c r="D53" s="32"/>
      <c r="E53" s="32"/>
      <c r="F53" s="32"/>
      <c r="G53" s="29"/>
      <c r="H53" s="29"/>
      <c r="I53" s="29">
        <v>0</v>
      </c>
      <c r="J53" s="29"/>
      <c r="K53" s="29"/>
      <c r="L53" s="29">
        <v>0</v>
      </c>
      <c r="M53" s="30">
        <v>0</v>
      </c>
      <c r="N53" s="30">
        <v>0</v>
      </c>
      <c r="O53" s="30">
        <v>0</v>
      </c>
      <c r="P53" s="30"/>
      <c r="Q53" s="30">
        <v>0</v>
      </c>
      <c r="R53" s="30">
        <v>0</v>
      </c>
      <c r="S53" s="19"/>
    </row>
    <row r="54" spans="1:19" ht="14.25">
      <c r="A54" s="40" t="s">
        <v>21</v>
      </c>
      <c r="B54" s="41"/>
      <c r="C54" s="32"/>
      <c r="D54" s="32"/>
      <c r="E54" s="32"/>
      <c r="F54" s="32"/>
      <c r="G54" s="29"/>
      <c r="H54" s="29"/>
      <c r="I54" s="29">
        <f t="shared" ref="I54:O54" si="14">I55</f>
        <v>0</v>
      </c>
      <c r="J54" s="29"/>
      <c r="K54" s="29"/>
      <c r="L54" s="29">
        <f t="shared" si="14"/>
        <v>78945</v>
      </c>
      <c r="M54" s="30">
        <f t="shared" si="14"/>
        <v>0</v>
      </c>
      <c r="N54" s="30">
        <f t="shared" si="14"/>
        <v>980496.89999999991</v>
      </c>
      <c r="O54" s="30">
        <f t="shared" si="14"/>
        <v>980496.89999999991</v>
      </c>
      <c r="P54" s="30"/>
      <c r="Q54" s="30">
        <f>Q55</f>
        <v>163416.15</v>
      </c>
      <c r="R54" s="30">
        <f>R55</f>
        <v>817080.74999999988</v>
      </c>
      <c r="S54" s="19"/>
    </row>
    <row r="55" spans="1:19" s="14" customFormat="1">
      <c r="A55" s="31" t="s">
        <v>93</v>
      </c>
      <c r="B55" s="31" t="s">
        <v>78</v>
      </c>
      <c r="C55" s="32">
        <v>29.71</v>
      </c>
      <c r="D55" s="32">
        <v>33.119999999999997</v>
      </c>
      <c r="E55" s="32">
        <v>19.91</v>
      </c>
      <c r="F55" s="32">
        <v>20.7</v>
      </c>
      <c r="G55" s="33">
        <v>0</v>
      </c>
      <c r="H55" s="33">
        <v>0</v>
      </c>
      <c r="I55" s="33">
        <f>H55+G55</f>
        <v>0</v>
      </c>
      <c r="J55" s="33">
        <v>39472.5</v>
      </c>
      <c r="K55" s="33">
        <v>39472.5</v>
      </c>
      <c r="L55" s="33">
        <f>K55+J55</f>
        <v>78945</v>
      </c>
      <c r="M55" s="34">
        <f>I55*(C55-E55)</f>
        <v>0</v>
      </c>
      <c r="N55" s="34">
        <f>L55*(D55-F55)</f>
        <v>980496.89999999991</v>
      </c>
      <c r="O55" s="34">
        <f>M55+N55</f>
        <v>980496.89999999991</v>
      </c>
      <c r="P55" s="34"/>
      <c r="Q55" s="34">
        <f>N55/6</f>
        <v>163416.15</v>
      </c>
      <c r="R55" s="34">
        <f>O55+P55-Q55</f>
        <v>817080.74999999988</v>
      </c>
      <c r="S55" s="19"/>
    </row>
    <row r="56" spans="1:19" ht="14.25">
      <c r="A56" s="40" t="s">
        <v>35</v>
      </c>
      <c r="B56" s="41"/>
      <c r="C56" s="32"/>
      <c r="D56" s="32"/>
      <c r="E56" s="32"/>
      <c r="F56" s="32"/>
      <c r="G56" s="29"/>
      <c r="H56" s="29"/>
      <c r="I56" s="29">
        <f t="shared" ref="I56:R56" si="15">SUM(I57:I58)</f>
        <v>229080.272</v>
      </c>
      <c r="J56" s="29"/>
      <c r="K56" s="29"/>
      <c r="L56" s="29">
        <f t="shared" si="15"/>
        <v>227607</v>
      </c>
      <c r="M56" s="30">
        <f t="shared" si="15"/>
        <v>1172890.9926399994</v>
      </c>
      <c r="N56" s="30">
        <f t="shared" si="15"/>
        <v>1835846.0300000003</v>
      </c>
      <c r="O56" s="30">
        <f t="shared" si="15"/>
        <v>3008737.0226399996</v>
      </c>
      <c r="P56" s="30"/>
      <c r="Q56" s="30">
        <f t="shared" si="15"/>
        <v>305974.33833333338</v>
      </c>
      <c r="R56" s="30">
        <f t="shared" si="15"/>
        <v>2702762.6843066658</v>
      </c>
      <c r="S56" s="19"/>
    </row>
    <row r="57" spans="1:19">
      <c r="A57" s="31" t="s">
        <v>138</v>
      </c>
      <c r="B57" s="31" t="s">
        <v>36</v>
      </c>
      <c r="C57" s="32">
        <v>42.51</v>
      </c>
      <c r="D57" s="32">
        <v>47.52</v>
      </c>
      <c r="E57" s="32">
        <v>37.39</v>
      </c>
      <c r="F57" s="32">
        <v>39.630000000000003</v>
      </c>
      <c r="G57" s="33">
        <v>118568.732</v>
      </c>
      <c r="H57" s="33">
        <v>110511.54</v>
      </c>
      <c r="I57" s="33">
        <f>H57+G57</f>
        <v>229080.272</v>
      </c>
      <c r="J57" s="33">
        <v>112593.5</v>
      </c>
      <c r="K57" s="33">
        <v>112593.5</v>
      </c>
      <c r="L57" s="33">
        <f>K57+J57</f>
        <v>225187</v>
      </c>
      <c r="M57" s="34">
        <f>I57*(C57-E57)</f>
        <v>1172890.9926399994</v>
      </c>
      <c r="N57" s="34">
        <f>L57*(D57-F57)</f>
        <v>1776725.4300000002</v>
      </c>
      <c r="O57" s="34">
        <f>M57+N57</f>
        <v>2949616.4226399995</v>
      </c>
      <c r="P57" s="34"/>
      <c r="Q57" s="34">
        <f>N57/6</f>
        <v>296120.90500000003</v>
      </c>
      <c r="R57" s="34">
        <f>O57+P57-Q57</f>
        <v>2653495.5176399993</v>
      </c>
      <c r="S57" s="19"/>
    </row>
    <row r="58" spans="1:19" s="14" customFormat="1">
      <c r="A58" s="31" t="s">
        <v>137</v>
      </c>
      <c r="B58" s="31" t="s">
        <v>37</v>
      </c>
      <c r="C58" s="32">
        <v>54.9</v>
      </c>
      <c r="D58" s="32">
        <v>57.93</v>
      </c>
      <c r="E58" s="32">
        <v>31.69</v>
      </c>
      <c r="F58" s="32">
        <v>33.5</v>
      </c>
      <c r="G58" s="33">
        <v>0</v>
      </c>
      <c r="H58" s="33">
        <v>0</v>
      </c>
      <c r="I58" s="33">
        <f>H58+G58</f>
        <v>0</v>
      </c>
      <c r="J58" s="33">
        <v>1210</v>
      </c>
      <c r="K58" s="33">
        <v>1210</v>
      </c>
      <c r="L58" s="33">
        <f>K58+J58</f>
        <v>2420</v>
      </c>
      <c r="M58" s="34">
        <f>I58*(C58-E58)</f>
        <v>0</v>
      </c>
      <c r="N58" s="34">
        <f>L58*(D58-F58)</f>
        <v>59120.6</v>
      </c>
      <c r="O58" s="34">
        <f>M58+N58</f>
        <v>59120.6</v>
      </c>
      <c r="P58" s="34"/>
      <c r="Q58" s="34">
        <f>N58/6</f>
        <v>9853.4333333333325</v>
      </c>
      <c r="R58" s="34">
        <f>O58+P58-Q58</f>
        <v>49267.166666666664</v>
      </c>
      <c r="S58" s="19"/>
    </row>
    <row r="59" spans="1:19" ht="14.25">
      <c r="A59" s="40" t="s">
        <v>38</v>
      </c>
      <c r="B59" s="41"/>
      <c r="C59" s="32"/>
      <c r="D59" s="32"/>
      <c r="E59" s="32"/>
      <c r="F59" s="32"/>
      <c r="G59" s="29"/>
      <c r="H59" s="29"/>
      <c r="I59" s="29">
        <f t="shared" ref="I59:O59" si="16">SUM(I60:I62)</f>
        <v>171753.33900000001</v>
      </c>
      <c r="J59" s="29"/>
      <c r="K59" s="29"/>
      <c r="L59" s="29">
        <f t="shared" si="16"/>
        <v>163625</v>
      </c>
      <c r="M59" s="30">
        <f t="shared" si="16"/>
        <v>1755731.8548299992</v>
      </c>
      <c r="N59" s="30">
        <f t="shared" si="16"/>
        <v>2442337.25</v>
      </c>
      <c r="O59" s="30">
        <f t="shared" si="16"/>
        <v>4198069.1048299987</v>
      </c>
      <c r="P59" s="30"/>
      <c r="Q59" s="30">
        <f>SUM(Q60:Q62)</f>
        <v>407056.20833333331</v>
      </c>
      <c r="R59" s="30">
        <f>SUM(R60:R62)</f>
        <v>3791012.8964966657</v>
      </c>
      <c r="S59" s="19"/>
    </row>
    <row r="60" spans="1:19" s="14" customFormat="1">
      <c r="A60" s="31" t="s">
        <v>159</v>
      </c>
      <c r="B60" s="31" t="s">
        <v>101</v>
      </c>
      <c r="C60" s="32">
        <v>36.549999999999997</v>
      </c>
      <c r="D60" s="32">
        <v>40.92</v>
      </c>
      <c r="E60" s="32">
        <v>20.28</v>
      </c>
      <c r="F60" s="32">
        <v>21.09</v>
      </c>
      <c r="G60" s="33">
        <v>1987.55</v>
      </c>
      <c r="H60" s="33">
        <v>1945.6000000000001</v>
      </c>
      <c r="I60" s="33">
        <f>H60+G60</f>
        <v>3933.15</v>
      </c>
      <c r="J60" s="33">
        <v>2037.5</v>
      </c>
      <c r="K60" s="33">
        <v>2037.5</v>
      </c>
      <c r="L60" s="33">
        <f>K60+J60</f>
        <v>4075</v>
      </c>
      <c r="M60" s="34">
        <f>I60*(C60-E60)</f>
        <v>63992.350499999986</v>
      </c>
      <c r="N60" s="34">
        <f>L60*(D60-F60)</f>
        <v>80807.250000000015</v>
      </c>
      <c r="O60" s="34">
        <f>M60+N60</f>
        <v>144799.6005</v>
      </c>
      <c r="P60" s="34"/>
      <c r="Q60" s="34">
        <f>N60/6</f>
        <v>13467.875000000002</v>
      </c>
      <c r="R60" s="34">
        <f>O60+P60-Q60</f>
        <v>131331.7255</v>
      </c>
      <c r="S60" s="19"/>
    </row>
    <row r="61" spans="1:19" s="14" customFormat="1">
      <c r="A61" s="31" t="s">
        <v>159</v>
      </c>
      <c r="B61" s="31" t="s">
        <v>102</v>
      </c>
      <c r="C61" s="32">
        <v>50.25</v>
      </c>
      <c r="D61" s="32">
        <v>55.69</v>
      </c>
      <c r="E61" s="32">
        <v>20.28</v>
      </c>
      <c r="F61" s="32">
        <v>21.09</v>
      </c>
      <c r="G61" s="33">
        <v>2265.6419999999998</v>
      </c>
      <c r="H61" s="33">
        <v>2255.5470000000005</v>
      </c>
      <c r="I61" s="33">
        <f>H61+G61</f>
        <v>4521.1890000000003</v>
      </c>
      <c r="J61" s="33">
        <v>2275</v>
      </c>
      <c r="K61" s="33">
        <v>2275</v>
      </c>
      <c r="L61" s="33">
        <f>K61+J61</f>
        <v>4550</v>
      </c>
      <c r="M61" s="34">
        <f>I61*(C61-E61)</f>
        <v>135500.03432999999</v>
      </c>
      <c r="N61" s="34">
        <f>L61*(D61-F61)</f>
        <v>157429.99999999997</v>
      </c>
      <c r="O61" s="34">
        <f>M61+N61</f>
        <v>292930.03432999994</v>
      </c>
      <c r="P61" s="34"/>
      <c r="Q61" s="34">
        <f>N61/6</f>
        <v>26238.333333333328</v>
      </c>
      <c r="R61" s="34">
        <f>O61+P61-Q61</f>
        <v>266691.70099666662</v>
      </c>
      <c r="S61" s="19"/>
    </row>
    <row r="62" spans="1:19">
      <c r="A62" s="31" t="s">
        <v>100</v>
      </c>
      <c r="B62" s="31" t="s">
        <v>39</v>
      </c>
      <c r="C62" s="32">
        <v>51.3</v>
      </c>
      <c r="D62" s="32">
        <v>57.66</v>
      </c>
      <c r="E62" s="32">
        <v>41.77</v>
      </c>
      <c r="F62" s="32">
        <v>43.44</v>
      </c>
      <c r="G62" s="33">
        <v>78998</v>
      </c>
      <c r="H62" s="33">
        <v>84301</v>
      </c>
      <c r="I62" s="33">
        <f>H62+G62</f>
        <v>163299</v>
      </c>
      <c r="J62" s="33">
        <v>77500</v>
      </c>
      <c r="K62" s="33">
        <v>77500</v>
      </c>
      <c r="L62" s="33">
        <f>K62+J62</f>
        <v>155000</v>
      </c>
      <c r="M62" s="34">
        <f>I62*(C62-E62)</f>
        <v>1556239.469999999</v>
      </c>
      <c r="N62" s="34">
        <f>L62*(D62-F62)</f>
        <v>2204100</v>
      </c>
      <c r="O62" s="34">
        <f>M62+N62</f>
        <v>3760339.4699999988</v>
      </c>
      <c r="P62" s="34"/>
      <c r="Q62" s="34">
        <f>N62/6</f>
        <v>367350</v>
      </c>
      <c r="R62" s="34">
        <f>O62+P62-Q62</f>
        <v>3392989.4699999988</v>
      </c>
      <c r="S62" s="19"/>
    </row>
    <row r="63" spans="1:19" ht="14.25">
      <c r="A63" s="40" t="s">
        <v>40</v>
      </c>
      <c r="B63" s="41"/>
      <c r="C63" s="32"/>
      <c r="D63" s="32"/>
      <c r="E63" s="32"/>
      <c r="F63" s="32"/>
      <c r="G63" s="29"/>
      <c r="H63" s="29"/>
      <c r="I63" s="29">
        <f t="shared" ref="I63:R63" si="17">SUM(I64:I66)</f>
        <v>30564.696</v>
      </c>
      <c r="J63" s="29"/>
      <c r="K63" s="29"/>
      <c r="L63" s="29">
        <f t="shared" si="17"/>
        <v>38462.5</v>
      </c>
      <c r="M63" s="30">
        <f t="shared" si="17"/>
        <v>526433.2159200001</v>
      </c>
      <c r="N63" s="30">
        <f t="shared" si="17"/>
        <v>846313.26</v>
      </c>
      <c r="O63" s="30">
        <f t="shared" si="17"/>
        <v>1372746.4759200001</v>
      </c>
      <c r="P63" s="30"/>
      <c r="Q63" s="30">
        <f t="shared" si="17"/>
        <v>141052.21000000002</v>
      </c>
      <c r="R63" s="30">
        <f t="shared" si="17"/>
        <v>1231694.2659200002</v>
      </c>
      <c r="S63" s="19"/>
    </row>
    <row r="64" spans="1:19" s="14" customFormat="1">
      <c r="A64" s="31" t="s">
        <v>122</v>
      </c>
      <c r="B64" s="31" t="s">
        <v>123</v>
      </c>
      <c r="C64" s="32">
        <v>55.03</v>
      </c>
      <c r="D64" s="32">
        <v>58.33</v>
      </c>
      <c r="E64" s="32">
        <v>54.73</v>
      </c>
      <c r="F64" s="32">
        <v>58.01</v>
      </c>
      <c r="G64" s="33">
        <v>8688.2000000000007</v>
      </c>
      <c r="H64" s="33">
        <v>8848.0999999999985</v>
      </c>
      <c r="I64" s="33">
        <f>H64+G64</f>
        <v>17536.3</v>
      </c>
      <c r="J64" s="33">
        <v>9056.25</v>
      </c>
      <c r="K64" s="33">
        <v>9056.25</v>
      </c>
      <c r="L64" s="33">
        <f>K64+J64</f>
        <v>18112.5</v>
      </c>
      <c r="M64" s="34">
        <f>I64*(C64-E64)</f>
        <v>5260.8900000000749</v>
      </c>
      <c r="N64" s="34">
        <f>L64*(D64-F64)</f>
        <v>5796.0000000000055</v>
      </c>
      <c r="O64" s="34">
        <f>M64+N64</f>
        <v>11056.890000000079</v>
      </c>
      <c r="P64" s="34"/>
      <c r="Q64" s="34">
        <f>N64/6</f>
        <v>966.00000000000091</v>
      </c>
      <c r="R64" s="34">
        <f>O64+P64-Q64</f>
        <v>10090.890000000079</v>
      </c>
      <c r="S64" s="19"/>
    </row>
    <row r="65" spans="1:19">
      <c r="A65" s="31" t="s">
        <v>153</v>
      </c>
      <c r="B65" s="31" t="s">
        <v>154</v>
      </c>
      <c r="C65" s="32">
        <v>111.55</v>
      </c>
      <c r="D65" s="32">
        <v>111.55</v>
      </c>
      <c r="E65" s="32">
        <v>68.53</v>
      </c>
      <c r="F65" s="32">
        <v>72.430000000000007</v>
      </c>
      <c r="G65" s="33"/>
      <c r="H65" s="33">
        <v>2017.396</v>
      </c>
      <c r="I65" s="33">
        <f>H65+G65</f>
        <v>2017.396</v>
      </c>
      <c r="J65" s="33">
        <v>2156</v>
      </c>
      <c r="K65" s="33">
        <v>2156</v>
      </c>
      <c r="L65" s="33">
        <f>K65+J65</f>
        <v>4312</v>
      </c>
      <c r="M65" s="34">
        <f>I65*(C65-E65)</f>
        <v>86788.375919999991</v>
      </c>
      <c r="N65" s="34">
        <f>L65*(D65-F65)</f>
        <v>168685.43999999994</v>
      </c>
      <c r="O65" s="34">
        <f>M65+N65</f>
        <v>255473.81591999994</v>
      </c>
      <c r="P65" s="34"/>
      <c r="Q65" s="34">
        <f>N65/6</f>
        <v>28114.239999999991</v>
      </c>
      <c r="R65" s="34">
        <f>O65+P65-Q65</f>
        <v>227359.57591999994</v>
      </c>
      <c r="S65" s="19"/>
    </row>
    <row r="66" spans="1:19">
      <c r="A66" s="31" t="s">
        <v>74</v>
      </c>
      <c r="B66" s="31" t="s">
        <v>75</v>
      </c>
      <c r="C66" s="32">
        <v>109</v>
      </c>
      <c r="D66" s="32">
        <v>115.61</v>
      </c>
      <c r="E66" s="32">
        <v>69.55</v>
      </c>
      <c r="F66" s="32">
        <v>73.72</v>
      </c>
      <c r="G66" s="33">
        <v>5532</v>
      </c>
      <c r="H66" s="33">
        <v>5479</v>
      </c>
      <c r="I66" s="33">
        <f>H66+G66</f>
        <v>11011</v>
      </c>
      <c r="J66" s="33">
        <v>8019</v>
      </c>
      <c r="K66" s="33">
        <v>8019</v>
      </c>
      <c r="L66" s="33">
        <f>K66+J66</f>
        <v>16038</v>
      </c>
      <c r="M66" s="34">
        <f>I66*(C66-E66)</f>
        <v>434383.95</v>
      </c>
      <c r="N66" s="34">
        <f>L66*(D66-F66)</f>
        <v>671831.82000000007</v>
      </c>
      <c r="O66" s="34">
        <f>M66+N66</f>
        <v>1106215.77</v>
      </c>
      <c r="P66" s="34"/>
      <c r="Q66" s="34">
        <f>N66/6</f>
        <v>111971.97000000002</v>
      </c>
      <c r="R66" s="34">
        <f>O66+P66-Q66</f>
        <v>994243.8</v>
      </c>
      <c r="S66" s="19"/>
    </row>
    <row r="67" spans="1:19" ht="14.25">
      <c r="A67" s="40" t="s">
        <v>42</v>
      </c>
      <c r="B67" s="41"/>
      <c r="C67" s="32"/>
      <c r="D67" s="32"/>
      <c r="E67" s="32"/>
      <c r="F67" s="32"/>
      <c r="G67" s="29"/>
      <c r="H67" s="29"/>
      <c r="I67" s="29">
        <f t="shared" ref="I67:O67" si="18">SUM(I68:I74)</f>
        <v>273214.78399999999</v>
      </c>
      <c r="J67" s="29"/>
      <c r="K67" s="29"/>
      <c r="L67" s="29">
        <f t="shared" si="18"/>
        <v>289480</v>
      </c>
      <c r="M67" s="30">
        <f t="shared" si="18"/>
        <v>6110605.2215499999</v>
      </c>
      <c r="N67" s="30">
        <f t="shared" si="18"/>
        <v>7730825.1999999993</v>
      </c>
      <c r="O67" s="30">
        <f t="shared" si="18"/>
        <v>13841430.42155</v>
      </c>
      <c r="P67" s="30"/>
      <c r="Q67" s="30">
        <f>SUM(Q68:Q74)</f>
        <v>1288470.8666666667</v>
      </c>
      <c r="R67" s="30">
        <f>SUM(R68:R74)</f>
        <v>12552959.554883335</v>
      </c>
      <c r="S67" s="19"/>
    </row>
    <row r="68" spans="1:19" s="15" customFormat="1">
      <c r="A68" s="31" t="s">
        <v>94</v>
      </c>
      <c r="B68" s="31" t="s">
        <v>43</v>
      </c>
      <c r="C68" s="32">
        <v>35.369999999999997</v>
      </c>
      <c r="D68" s="32">
        <v>39.61</v>
      </c>
      <c r="E68" s="32">
        <v>28.1</v>
      </c>
      <c r="F68" s="32">
        <v>29.22</v>
      </c>
      <c r="G68" s="33">
        <v>7353.1670000000004</v>
      </c>
      <c r="H68" s="33">
        <v>6934.7599999999993</v>
      </c>
      <c r="I68" s="33">
        <f t="shared" ref="I68:I74" si="19">H68+G68</f>
        <v>14287.927</v>
      </c>
      <c r="J68" s="33">
        <v>7375</v>
      </c>
      <c r="K68" s="33">
        <v>7375</v>
      </c>
      <c r="L68" s="33">
        <f t="shared" ref="L68:L74" si="20">K68+J68</f>
        <v>14750</v>
      </c>
      <c r="M68" s="34">
        <f t="shared" ref="M68:M74" si="21">I68*(C68-E68)</f>
        <v>103873.22928999994</v>
      </c>
      <c r="N68" s="34">
        <f t="shared" ref="N68:N74" si="22">L68*(D68-F68)</f>
        <v>153252.5</v>
      </c>
      <c r="O68" s="34">
        <f t="shared" ref="O68:O74" si="23">M68+N68</f>
        <v>257125.72928999993</v>
      </c>
      <c r="P68" s="34"/>
      <c r="Q68" s="34">
        <f t="shared" ref="Q68:Q74" si="24">N68/6</f>
        <v>25542.083333333332</v>
      </c>
      <c r="R68" s="34">
        <f t="shared" ref="R68:R74" si="25">O68+P68-Q68</f>
        <v>231583.64595666659</v>
      </c>
      <c r="S68" s="19"/>
    </row>
    <row r="69" spans="1:19" ht="21">
      <c r="A69" s="31" t="s">
        <v>44</v>
      </c>
      <c r="B69" s="31" t="s">
        <v>43</v>
      </c>
      <c r="C69" s="32">
        <v>55.52</v>
      </c>
      <c r="D69" s="32">
        <v>58.79</v>
      </c>
      <c r="E69" s="32">
        <v>23.81</v>
      </c>
      <c r="F69" s="32">
        <v>24.76</v>
      </c>
      <c r="G69" s="33">
        <v>9428.5290000000005</v>
      </c>
      <c r="H69" s="33">
        <v>7949.7780000000002</v>
      </c>
      <c r="I69" s="33">
        <f t="shared" si="19"/>
        <v>17378.307000000001</v>
      </c>
      <c r="J69" s="33">
        <v>6675</v>
      </c>
      <c r="K69" s="33">
        <v>6675</v>
      </c>
      <c r="L69" s="33">
        <f t="shared" si="20"/>
        <v>13350</v>
      </c>
      <c r="M69" s="34">
        <f t="shared" si="21"/>
        <v>551066.11497000011</v>
      </c>
      <c r="N69" s="34">
        <f t="shared" si="22"/>
        <v>454300.5</v>
      </c>
      <c r="O69" s="34">
        <f t="shared" si="23"/>
        <v>1005366.6149700001</v>
      </c>
      <c r="P69" s="34"/>
      <c r="Q69" s="34">
        <f t="shared" si="24"/>
        <v>75716.75</v>
      </c>
      <c r="R69" s="34">
        <f t="shared" si="25"/>
        <v>929649.86497000011</v>
      </c>
      <c r="S69" s="19"/>
    </row>
    <row r="70" spans="1:19">
      <c r="A70" s="31" t="s">
        <v>46</v>
      </c>
      <c r="B70" s="31" t="s">
        <v>45</v>
      </c>
      <c r="C70" s="32">
        <v>36.83</v>
      </c>
      <c r="D70" s="32">
        <v>41.98</v>
      </c>
      <c r="E70" s="32">
        <v>16.239999999999998</v>
      </c>
      <c r="F70" s="32">
        <v>16.89</v>
      </c>
      <c r="G70" s="33">
        <v>70930.532000000007</v>
      </c>
      <c r="H70" s="33">
        <v>60823.987999999983</v>
      </c>
      <c r="I70" s="33">
        <f t="shared" si="19"/>
        <v>131754.51999999999</v>
      </c>
      <c r="J70" s="33">
        <v>71810</v>
      </c>
      <c r="K70" s="33">
        <v>71810</v>
      </c>
      <c r="L70" s="33">
        <f t="shared" si="20"/>
        <v>143620</v>
      </c>
      <c r="M70" s="34">
        <f t="shared" si="21"/>
        <v>2712825.5667999997</v>
      </c>
      <c r="N70" s="34">
        <f t="shared" si="22"/>
        <v>3603425.7999999993</v>
      </c>
      <c r="O70" s="34">
        <f t="shared" si="23"/>
        <v>6316251.366799999</v>
      </c>
      <c r="P70" s="34"/>
      <c r="Q70" s="34">
        <f t="shared" si="24"/>
        <v>600570.96666666656</v>
      </c>
      <c r="R70" s="34">
        <f t="shared" si="25"/>
        <v>5715680.4001333322</v>
      </c>
      <c r="S70" s="19"/>
    </row>
    <row r="71" spans="1:19">
      <c r="A71" s="31" t="s">
        <v>46</v>
      </c>
      <c r="B71" s="31" t="s">
        <v>45</v>
      </c>
      <c r="C71" s="32">
        <v>27.46</v>
      </c>
      <c r="D71" s="32"/>
      <c r="E71" s="32">
        <v>12.71</v>
      </c>
      <c r="F71" s="32"/>
      <c r="G71" s="33">
        <v>-11.818</v>
      </c>
      <c r="H71" s="33"/>
      <c r="I71" s="33">
        <f t="shared" si="19"/>
        <v>-11.818</v>
      </c>
      <c r="J71" s="33"/>
      <c r="K71" s="33"/>
      <c r="L71" s="33">
        <f t="shared" si="20"/>
        <v>0</v>
      </c>
      <c r="M71" s="34">
        <f t="shared" si="21"/>
        <v>-174.31549999999999</v>
      </c>
      <c r="N71" s="34">
        <f t="shared" si="22"/>
        <v>0</v>
      </c>
      <c r="O71" s="34">
        <f t="shared" si="23"/>
        <v>-174.31549999999999</v>
      </c>
      <c r="P71" s="34"/>
      <c r="Q71" s="34">
        <f t="shared" si="24"/>
        <v>0</v>
      </c>
      <c r="R71" s="34">
        <f t="shared" si="25"/>
        <v>-174.31549999999999</v>
      </c>
      <c r="S71" s="19"/>
    </row>
    <row r="72" spans="1:19">
      <c r="A72" s="31" t="s">
        <v>46</v>
      </c>
      <c r="B72" s="31" t="s">
        <v>45</v>
      </c>
      <c r="C72" s="32">
        <v>28.77</v>
      </c>
      <c r="D72" s="32"/>
      <c r="E72" s="32">
        <v>13.24</v>
      </c>
      <c r="F72" s="32"/>
      <c r="G72" s="33">
        <v>89.049000000000007</v>
      </c>
      <c r="H72" s="33"/>
      <c r="I72" s="33">
        <f t="shared" si="19"/>
        <v>89.049000000000007</v>
      </c>
      <c r="J72" s="33"/>
      <c r="K72" s="33"/>
      <c r="L72" s="33">
        <f t="shared" si="20"/>
        <v>0</v>
      </c>
      <c r="M72" s="34">
        <f t="shared" si="21"/>
        <v>1382.9309700000001</v>
      </c>
      <c r="N72" s="34">
        <f t="shared" si="22"/>
        <v>0</v>
      </c>
      <c r="O72" s="34">
        <f t="shared" si="23"/>
        <v>1382.9309700000001</v>
      </c>
      <c r="P72" s="34"/>
      <c r="Q72" s="34">
        <f t="shared" si="24"/>
        <v>0</v>
      </c>
      <c r="R72" s="34">
        <f t="shared" si="25"/>
        <v>1382.9309700000001</v>
      </c>
      <c r="S72" s="19"/>
    </row>
    <row r="73" spans="1:19">
      <c r="A73" s="31" t="s">
        <v>46</v>
      </c>
      <c r="B73" s="31" t="s">
        <v>45</v>
      </c>
      <c r="C73" s="32">
        <v>32.74</v>
      </c>
      <c r="D73" s="32"/>
      <c r="E73" s="32">
        <v>15.16</v>
      </c>
      <c r="F73" s="32"/>
      <c r="G73" s="33">
        <v>-122.44</v>
      </c>
      <c r="H73" s="33"/>
      <c r="I73" s="33">
        <f t="shared" si="19"/>
        <v>-122.44</v>
      </c>
      <c r="J73" s="33"/>
      <c r="K73" s="33"/>
      <c r="L73" s="33">
        <f t="shared" si="20"/>
        <v>0</v>
      </c>
      <c r="M73" s="34">
        <f t="shared" si="21"/>
        <v>-2152.4952000000003</v>
      </c>
      <c r="N73" s="34">
        <f t="shared" si="22"/>
        <v>0</v>
      </c>
      <c r="O73" s="34">
        <f t="shared" si="23"/>
        <v>-2152.4952000000003</v>
      </c>
      <c r="P73" s="34"/>
      <c r="Q73" s="34">
        <f t="shared" si="24"/>
        <v>0</v>
      </c>
      <c r="R73" s="34">
        <f t="shared" si="25"/>
        <v>-2152.4952000000003</v>
      </c>
      <c r="S73" s="19"/>
    </row>
    <row r="74" spans="1:19">
      <c r="A74" s="31" t="s">
        <v>48</v>
      </c>
      <c r="B74" s="31" t="s">
        <v>47</v>
      </c>
      <c r="C74" s="32">
        <v>53.58</v>
      </c>
      <c r="D74" s="32">
        <v>59.63</v>
      </c>
      <c r="E74" s="32">
        <v>28.6</v>
      </c>
      <c r="F74" s="32">
        <v>29.74</v>
      </c>
      <c r="G74" s="33">
        <v>54594.357000000004</v>
      </c>
      <c r="H74" s="33">
        <v>55244.881999999998</v>
      </c>
      <c r="I74" s="33">
        <f t="shared" si="19"/>
        <v>109839.239</v>
      </c>
      <c r="J74" s="33">
        <v>58880</v>
      </c>
      <c r="K74" s="33">
        <v>58880</v>
      </c>
      <c r="L74" s="33">
        <f t="shared" si="20"/>
        <v>117760</v>
      </c>
      <c r="M74" s="34">
        <f t="shared" si="21"/>
        <v>2743784.1902199998</v>
      </c>
      <c r="N74" s="34">
        <f t="shared" si="22"/>
        <v>3519846.4000000004</v>
      </c>
      <c r="O74" s="34">
        <f t="shared" si="23"/>
        <v>6263630.5902200006</v>
      </c>
      <c r="P74" s="34"/>
      <c r="Q74" s="34">
        <f t="shared" si="24"/>
        <v>586641.06666666677</v>
      </c>
      <c r="R74" s="34">
        <f t="shared" si="25"/>
        <v>5676989.5235533342</v>
      </c>
      <c r="S74" s="19"/>
    </row>
    <row r="75" spans="1:19" ht="14.25">
      <c r="A75" s="40" t="s">
        <v>49</v>
      </c>
      <c r="B75" s="41"/>
      <c r="C75" s="32"/>
      <c r="D75" s="32"/>
      <c r="E75" s="32"/>
      <c r="F75" s="32"/>
      <c r="G75" s="29"/>
      <c r="H75" s="29"/>
      <c r="I75" s="29">
        <f>SUM(I76:I96)</f>
        <v>229984.69400000002</v>
      </c>
      <c r="J75" s="29"/>
      <c r="K75" s="29"/>
      <c r="L75" s="29">
        <f>SUM(L76:L96)</f>
        <v>264280.5</v>
      </c>
      <c r="M75" s="30">
        <f>SUM(M76:M96)</f>
        <v>7087472.6694999998</v>
      </c>
      <c r="N75" s="30">
        <f>SUM(N76:N96)</f>
        <v>9040295.2449999992</v>
      </c>
      <c r="O75" s="30">
        <f>SUM(O76:O96)</f>
        <v>16127767.914499998</v>
      </c>
      <c r="P75" s="30"/>
      <c r="Q75" s="30">
        <f>SUM(Q76:Q96)</f>
        <v>1506715.8741666668</v>
      </c>
      <c r="R75" s="30">
        <f>SUM(R76:R96)</f>
        <v>14621052.04033334</v>
      </c>
      <c r="S75" s="19"/>
    </row>
    <row r="76" spans="1:19">
      <c r="A76" s="31" t="s">
        <v>88</v>
      </c>
      <c r="B76" s="31" t="s">
        <v>50</v>
      </c>
      <c r="C76" s="32">
        <v>50.04</v>
      </c>
      <c r="D76" s="32">
        <v>51.37</v>
      </c>
      <c r="E76" s="32">
        <v>22.17</v>
      </c>
      <c r="F76" s="32">
        <v>23.5</v>
      </c>
      <c r="G76" s="33">
        <v>11543.85</v>
      </c>
      <c r="H76" s="33">
        <v>10684.38</v>
      </c>
      <c r="I76" s="33">
        <f t="shared" ref="I76:I81" si="26">H76+G76</f>
        <v>22228.23</v>
      </c>
      <c r="J76" s="33">
        <v>10767</v>
      </c>
      <c r="K76" s="33">
        <v>10767</v>
      </c>
      <c r="L76" s="33">
        <f t="shared" ref="L76:L81" si="27">K76+J76</f>
        <v>21534</v>
      </c>
      <c r="M76" s="34">
        <f t="shared" ref="M76:M96" si="28">I76*(C76-E76)</f>
        <v>619500.77009999997</v>
      </c>
      <c r="N76" s="34">
        <f t="shared" ref="N76:N96" si="29">L76*(D76-F76)</f>
        <v>600152.57999999996</v>
      </c>
      <c r="O76" s="34">
        <f t="shared" ref="O76:O96" si="30">M76+N76</f>
        <v>1219653.3500999999</v>
      </c>
      <c r="P76" s="34"/>
      <c r="Q76" s="34">
        <f t="shared" ref="Q76:Q96" si="31">N76/6</f>
        <v>100025.43</v>
      </c>
      <c r="R76" s="34">
        <f t="shared" ref="R76:R96" si="32">O76+P76-Q76</f>
        <v>1119627.9201</v>
      </c>
      <c r="S76" s="19"/>
    </row>
    <row r="77" spans="1:19" ht="24.75" customHeight="1">
      <c r="A77" s="31" t="s">
        <v>88</v>
      </c>
      <c r="B77" s="31" t="s">
        <v>147</v>
      </c>
      <c r="C77" s="32">
        <v>38.93</v>
      </c>
      <c r="D77" s="32">
        <v>41.93</v>
      </c>
      <c r="E77" s="32">
        <v>30.67</v>
      </c>
      <c r="F77" s="32">
        <v>32.51</v>
      </c>
      <c r="G77" s="33">
        <v>5641.2740000000003</v>
      </c>
      <c r="H77" s="33">
        <v>5921.3550000000005</v>
      </c>
      <c r="I77" s="33">
        <f t="shared" si="26"/>
        <v>11562.629000000001</v>
      </c>
      <c r="J77" s="33">
        <v>6217.25</v>
      </c>
      <c r="K77" s="33">
        <v>6217.25</v>
      </c>
      <c r="L77" s="33">
        <f t="shared" si="27"/>
        <v>12434.5</v>
      </c>
      <c r="M77" s="34">
        <f t="shared" si="28"/>
        <v>95507.315539999981</v>
      </c>
      <c r="N77" s="34">
        <f t="shared" si="29"/>
        <v>117132.99000000002</v>
      </c>
      <c r="O77" s="34">
        <f t="shared" si="30"/>
        <v>212640.30554</v>
      </c>
      <c r="P77" s="34"/>
      <c r="Q77" s="34">
        <f t="shared" si="31"/>
        <v>19522.165000000005</v>
      </c>
      <c r="R77" s="34">
        <f t="shared" si="32"/>
        <v>193118.14053999999</v>
      </c>
      <c r="S77" s="19"/>
    </row>
    <row r="78" spans="1:19" ht="21">
      <c r="A78" s="31" t="s">
        <v>88</v>
      </c>
      <c r="B78" s="31" t="s">
        <v>148</v>
      </c>
      <c r="C78" s="32">
        <v>175.34</v>
      </c>
      <c r="D78" s="32">
        <v>201.63</v>
      </c>
      <c r="E78" s="32">
        <v>30.67</v>
      </c>
      <c r="F78" s="32">
        <v>32.51</v>
      </c>
      <c r="G78" s="33">
        <v>556.51</v>
      </c>
      <c r="H78" s="33">
        <v>564.47</v>
      </c>
      <c r="I78" s="33">
        <f t="shared" si="26"/>
        <v>1120.98</v>
      </c>
      <c r="J78" s="33">
        <v>746.5</v>
      </c>
      <c r="K78" s="33">
        <v>746.5</v>
      </c>
      <c r="L78" s="33">
        <f t="shared" si="27"/>
        <v>1493</v>
      </c>
      <c r="M78" s="34">
        <f t="shared" si="28"/>
        <v>162172.17660000001</v>
      </c>
      <c r="N78" s="34">
        <f t="shared" si="29"/>
        <v>252496.16</v>
      </c>
      <c r="O78" s="34">
        <f t="shared" si="30"/>
        <v>414668.33660000004</v>
      </c>
      <c r="P78" s="34"/>
      <c r="Q78" s="34">
        <f t="shared" si="31"/>
        <v>42082.693333333336</v>
      </c>
      <c r="R78" s="34">
        <f t="shared" si="32"/>
        <v>372585.64326666668</v>
      </c>
      <c r="S78" s="19"/>
    </row>
    <row r="79" spans="1:19" ht="21">
      <c r="A79" s="31" t="s">
        <v>89</v>
      </c>
      <c r="B79" s="31" t="s">
        <v>149</v>
      </c>
      <c r="C79" s="32">
        <v>40.54</v>
      </c>
      <c r="D79" s="32">
        <v>44.13</v>
      </c>
      <c r="E79" s="32">
        <v>17.46</v>
      </c>
      <c r="F79" s="32">
        <v>18.5</v>
      </c>
      <c r="G79" s="33">
        <v>14192.81</v>
      </c>
      <c r="H79" s="33">
        <v>14031.230000000001</v>
      </c>
      <c r="I79" s="33">
        <f t="shared" si="26"/>
        <v>28224.04</v>
      </c>
      <c r="J79" s="33">
        <v>13092.5</v>
      </c>
      <c r="K79" s="33">
        <v>13092.5</v>
      </c>
      <c r="L79" s="33">
        <f t="shared" si="27"/>
        <v>26185</v>
      </c>
      <c r="M79" s="34">
        <f t="shared" si="28"/>
        <v>651410.8432</v>
      </c>
      <c r="N79" s="34">
        <f t="shared" si="29"/>
        <v>671121.55</v>
      </c>
      <c r="O79" s="34">
        <f t="shared" si="30"/>
        <v>1322532.3932</v>
      </c>
      <c r="P79" s="34"/>
      <c r="Q79" s="34">
        <f t="shared" si="31"/>
        <v>111853.59166666667</v>
      </c>
      <c r="R79" s="34">
        <f t="shared" si="32"/>
        <v>1210678.8015333335</v>
      </c>
      <c r="S79" s="19"/>
    </row>
    <row r="80" spans="1:19" ht="21">
      <c r="A80" s="31" t="s">
        <v>88</v>
      </c>
      <c r="B80" s="31" t="s">
        <v>140</v>
      </c>
      <c r="C80" s="32">
        <v>68.77</v>
      </c>
      <c r="D80" s="32">
        <v>76.81</v>
      </c>
      <c r="E80" s="32">
        <v>27</v>
      </c>
      <c r="F80" s="32">
        <v>28.62</v>
      </c>
      <c r="G80" s="33">
        <v>3170.82</v>
      </c>
      <c r="H80" s="33">
        <v>3737.4540000000002</v>
      </c>
      <c r="I80" s="33">
        <f t="shared" si="26"/>
        <v>6908.2740000000003</v>
      </c>
      <c r="J80" s="33">
        <v>3427.5</v>
      </c>
      <c r="K80" s="33">
        <v>3427.5</v>
      </c>
      <c r="L80" s="33">
        <f t="shared" si="27"/>
        <v>6855</v>
      </c>
      <c r="M80" s="34">
        <f t="shared" si="28"/>
        <v>288558.60498</v>
      </c>
      <c r="N80" s="34">
        <f t="shared" si="29"/>
        <v>330342.45</v>
      </c>
      <c r="O80" s="34">
        <f t="shared" si="30"/>
        <v>618901.05498000002</v>
      </c>
      <c r="P80" s="34"/>
      <c r="Q80" s="34">
        <f t="shared" si="31"/>
        <v>55057.075000000004</v>
      </c>
      <c r="R80" s="34">
        <f t="shared" si="32"/>
        <v>563843.97998000006</v>
      </c>
      <c r="S80" s="19"/>
    </row>
    <row r="81" spans="1:19">
      <c r="A81" s="31" t="s">
        <v>52</v>
      </c>
      <c r="B81" s="31" t="s">
        <v>51</v>
      </c>
      <c r="C81" s="32">
        <v>34.68</v>
      </c>
      <c r="D81" s="32">
        <v>34.68</v>
      </c>
      <c r="E81" s="32">
        <v>25.26</v>
      </c>
      <c r="F81" s="32">
        <v>26.27</v>
      </c>
      <c r="G81" s="33">
        <v>3287.22</v>
      </c>
      <c r="H81" s="33">
        <v>800.94</v>
      </c>
      <c r="I81" s="33">
        <f t="shared" si="26"/>
        <v>4088.16</v>
      </c>
      <c r="J81" s="33">
        <v>9471.25</v>
      </c>
      <c r="K81" s="33">
        <v>9471.25</v>
      </c>
      <c r="L81" s="33">
        <f t="shared" si="27"/>
        <v>18942.5</v>
      </c>
      <c r="M81" s="34">
        <f t="shared" si="28"/>
        <v>38510.467199999992</v>
      </c>
      <c r="N81" s="34">
        <f t="shared" si="29"/>
        <v>159306.42499999999</v>
      </c>
      <c r="O81" s="34">
        <f t="shared" si="30"/>
        <v>197816.89219999997</v>
      </c>
      <c r="P81" s="34"/>
      <c r="Q81" s="34">
        <f t="shared" si="31"/>
        <v>26551.070833333331</v>
      </c>
      <c r="R81" s="34">
        <f t="shared" si="32"/>
        <v>171265.82136666664</v>
      </c>
      <c r="S81" s="19"/>
    </row>
    <row r="82" spans="1:19">
      <c r="A82" s="31" t="s">
        <v>96</v>
      </c>
      <c r="B82" s="31" t="s">
        <v>50</v>
      </c>
      <c r="C82" s="32">
        <v>106.48</v>
      </c>
      <c r="D82" s="32">
        <v>118.89</v>
      </c>
      <c r="E82" s="32">
        <v>19.600000000000001</v>
      </c>
      <c r="F82" s="32">
        <v>20.38</v>
      </c>
      <c r="G82" s="33">
        <v>3433.6060000000002</v>
      </c>
      <c r="H82" s="33">
        <v>3114.377</v>
      </c>
      <c r="I82" s="33">
        <f>H82+G82</f>
        <v>6547.9830000000002</v>
      </c>
      <c r="J82" s="33">
        <v>3395</v>
      </c>
      <c r="K82" s="33">
        <v>3395</v>
      </c>
      <c r="L82" s="33">
        <f>K82+J82</f>
        <v>6790</v>
      </c>
      <c r="M82" s="34">
        <f>I82*(C82-E82)</f>
        <v>568888.76303999999</v>
      </c>
      <c r="N82" s="34">
        <f>L82*(D82-F82)</f>
        <v>668882.9</v>
      </c>
      <c r="O82" s="34">
        <f>M82+N82</f>
        <v>1237771.66304</v>
      </c>
      <c r="P82" s="34"/>
      <c r="Q82" s="34">
        <f>N82/6</f>
        <v>111480.48333333334</v>
      </c>
      <c r="R82" s="34">
        <f>O82+P82-Q82</f>
        <v>1126291.1797066666</v>
      </c>
      <c r="S82" s="19"/>
    </row>
    <row r="83" spans="1:19">
      <c r="A83" s="31" t="s">
        <v>157</v>
      </c>
      <c r="B83" s="31" t="s">
        <v>54</v>
      </c>
      <c r="C83" s="32">
        <v>46.2</v>
      </c>
      <c r="D83" s="32">
        <v>50.92</v>
      </c>
      <c r="E83" s="32">
        <v>35.409999999999997</v>
      </c>
      <c r="F83" s="32">
        <v>37.53</v>
      </c>
      <c r="G83" s="33">
        <v>5011.6139999999996</v>
      </c>
      <c r="H83" s="33">
        <v>6031.0650000000005</v>
      </c>
      <c r="I83" s="33">
        <f t="shared" ref="I83:I96" si="33">H83+G83</f>
        <v>11042.679</v>
      </c>
      <c r="J83" s="33">
        <v>5712.75</v>
      </c>
      <c r="K83" s="33">
        <v>5712.75</v>
      </c>
      <c r="L83" s="33">
        <f t="shared" ref="L83:L96" si="34">K83+J83</f>
        <v>11425.5</v>
      </c>
      <c r="M83" s="34">
        <f t="shared" si="28"/>
        <v>119150.50641000007</v>
      </c>
      <c r="N83" s="34">
        <f t="shared" si="29"/>
        <v>152987.44500000001</v>
      </c>
      <c r="O83" s="34">
        <f t="shared" si="30"/>
        <v>272137.9514100001</v>
      </c>
      <c r="P83" s="34"/>
      <c r="Q83" s="34">
        <f t="shared" si="31"/>
        <v>25497.907500000001</v>
      </c>
      <c r="R83" s="34">
        <f t="shared" si="32"/>
        <v>246640.04391000009</v>
      </c>
      <c r="S83" s="19"/>
    </row>
    <row r="84" spans="1:19">
      <c r="A84" s="31" t="s">
        <v>55</v>
      </c>
      <c r="B84" s="31" t="s">
        <v>135</v>
      </c>
      <c r="C84" s="32">
        <v>78.63</v>
      </c>
      <c r="D84" s="32">
        <v>84.41</v>
      </c>
      <c r="E84" s="32">
        <v>32.700000000000003</v>
      </c>
      <c r="F84" s="32">
        <v>34.659999999999997</v>
      </c>
      <c r="G84" s="33">
        <v>4386</v>
      </c>
      <c r="H84" s="33">
        <v>4386</v>
      </c>
      <c r="I84" s="33">
        <f t="shared" si="33"/>
        <v>8772</v>
      </c>
      <c r="J84" s="33">
        <v>4383.25</v>
      </c>
      <c r="K84" s="33">
        <v>4383.25</v>
      </c>
      <c r="L84" s="33">
        <f t="shared" si="34"/>
        <v>8766.5</v>
      </c>
      <c r="M84" s="34">
        <f t="shared" si="28"/>
        <v>402897.95999999996</v>
      </c>
      <c r="N84" s="34">
        <f t="shared" si="29"/>
        <v>436133.375</v>
      </c>
      <c r="O84" s="34">
        <f t="shared" si="30"/>
        <v>839031.33499999996</v>
      </c>
      <c r="P84" s="34"/>
      <c r="Q84" s="34">
        <f t="shared" si="31"/>
        <v>72688.895833333328</v>
      </c>
      <c r="R84" s="34">
        <f t="shared" si="32"/>
        <v>766342.43916666659</v>
      </c>
      <c r="S84" s="19"/>
    </row>
    <row r="85" spans="1:19">
      <c r="A85" s="31" t="s">
        <v>55</v>
      </c>
      <c r="B85" s="31" t="s">
        <v>133</v>
      </c>
      <c r="C85" s="32">
        <v>68.84</v>
      </c>
      <c r="D85" s="32">
        <v>72.91</v>
      </c>
      <c r="E85" s="32">
        <v>28</v>
      </c>
      <c r="F85" s="32">
        <v>29.68</v>
      </c>
      <c r="G85" s="33">
        <v>3075</v>
      </c>
      <c r="H85" s="33">
        <v>3065</v>
      </c>
      <c r="I85" s="33">
        <f t="shared" si="33"/>
        <v>6140</v>
      </c>
      <c r="J85" s="33">
        <v>3072.25</v>
      </c>
      <c r="K85" s="33">
        <v>3072.25</v>
      </c>
      <c r="L85" s="33">
        <f t="shared" si="34"/>
        <v>6144.5</v>
      </c>
      <c r="M85" s="34">
        <f t="shared" si="28"/>
        <v>250757.60000000003</v>
      </c>
      <c r="N85" s="34">
        <f t="shared" si="29"/>
        <v>265626.73499999999</v>
      </c>
      <c r="O85" s="34">
        <f t="shared" si="30"/>
        <v>516384.33500000002</v>
      </c>
      <c r="P85" s="34"/>
      <c r="Q85" s="34">
        <f t="shared" si="31"/>
        <v>44271.122499999998</v>
      </c>
      <c r="R85" s="34">
        <f t="shared" si="32"/>
        <v>472113.21250000002</v>
      </c>
      <c r="S85" s="19"/>
    </row>
    <row r="86" spans="1:19" ht="24.75" customHeight="1">
      <c r="A86" s="31" t="s">
        <v>55</v>
      </c>
      <c r="B86" s="31" t="s">
        <v>134</v>
      </c>
      <c r="C86" s="32">
        <v>177.03</v>
      </c>
      <c r="D86" s="32">
        <v>177.03</v>
      </c>
      <c r="E86" s="32">
        <v>23</v>
      </c>
      <c r="F86" s="32">
        <v>23.92</v>
      </c>
      <c r="G86" s="33">
        <v>3959</v>
      </c>
      <c r="H86" s="33">
        <v>3687</v>
      </c>
      <c r="I86" s="33">
        <f t="shared" si="33"/>
        <v>7646</v>
      </c>
      <c r="J86" s="33">
        <v>3637</v>
      </c>
      <c r="K86" s="33">
        <v>3637</v>
      </c>
      <c r="L86" s="33">
        <f t="shared" si="34"/>
        <v>7274</v>
      </c>
      <c r="M86" s="34">
        <f t="shared" si="28"/>
        <v>1177713.3800000001</v>
      </c>
      <c r="N86" s="34">
        <f t="shared" si="29"/>
        <v>1113722.1400000001</v>
      </c>
      <c r="O86" s="34">
        <f t="shared" si="30"/>
        <v>2291435.5200000005</v>
      </c>
      <c r="P86" s="34"/>
      <c r="Q86" s="34">
        <f t="shared" si="31"/>
        <v>185620.35666666669</v>
      </c>
      <c r="R86" s="34">
        <f t="shared" si="32"/>
        <v>2105815.163333334</v>
      </c>
      <c r="S86" s="19"/>
    </row>
    <row r="87" spans="1:19" ht="21">
      <c r="A87" s="31" t="s">
        <v>57</v>
      </c>
      <c r="B87" s="31" t="s">
        <v>150</v>
      </c>
      <c r="C87" s="32">
        <v>48.32</v>
      </c>
      <c r="D87" s="32">
        <v>53.78</v>
      </c>
      <c r="E87" s="32">
        <v>22.99</v>
      </c>
      <c r="F87" s="32">
        <v>24.37</v>
      </c>
      <c r="G87" s="33">
        <v>2999.4749999999999</v>
      </c>
      <c r="H87" s="33">
        <v>2908.1460000000002</v>
      </c>
      <c r="I87" s="33">
        <f t="shared" si="33"/>
        <v>5907.6210000000001</v>
      </c>
      <c r="J87" s="33">
        <v>3246.5</v>
      </c>
      <c r="K87" s="33">
        <v>3246.5</v>
      </c>
      <c r="L87" s="33">
        <f t="shared" si="34"/>
        <v>6493</v>
      </c>
      <c r="M87" s="34">
        <f t="shared" si="28"/>
        <v>149640.03993</v>
      </c>
      <c r="N87" s="34">
        <f t="shared" si="29"/>
        <v>190959.13</v>
      </c>
      <c r="O87" s="34">
        <f t="shared" si="30"/>
        <v>340599.16992999997</v>
      </c>
      <c r="P87" s="34"/>
      <c r="Q87" s="34">
        <f t="shared" si="31"/>
        <v>31826.521666666667</v>
      </c>
      <c r="R87" s="34">
        <f t="shared" si="32"/>
        <v>308772.64826333331</v>
      </c>
      <c r="S87" s="19"/>
    </row>
    <row r="88" spans="1:19">
      <c r="A88" s="31" t="s">
        <v>57</v>
      </c>
      <c r="B88" s="31" t="s">
        <v>151</v>
      </c>
      <c r="C88" s="32">
        <v>65.900000000000006</v>
      </c>
      <c r="D88" s="32">
        <v>72.84</v>
      </c>
      <c r="E88" s="32">
        <v>25.96</v>
      </c>
      <c r="F88" s="32">
        <v>27</v>
      </c>
      <c r="G88" s="33">
        <v>14335.876</v>
      </c>
      <c r="H88" s="33">
        <v>0</v>
      </c>
      <c r="I88" s="33">
        <f>H88+G88</f>
        <v>14335.876</v>
      </c>
      <c r="J88" s="33"/>
      <c r="K88" s="33"/>
      <c r="L88" s="33">
        <f>K88+J88</f>
        <v>0</v>
      </c>
      <c r="M88" s="34">
        <f>I88*(C88-E88)</f>
        <v>572574.88744000008</v>
      </c>
      <c r="N88" s="34">
        <f>L88*(D88-F88)</f>
        <v>0</v>
      </c>
      <c r="O88" s="34">
        <f>M88+N88</f>
        <v>572574.88744000008</v>
      </c>
      <c r="P88" s="34"/>
      <c r="Q88" s="34">
        <f>N88/6</f>
        <v>0</v>
      </c>
      <c r="R88" s="34">
        <f>O88+P88-Q88</f>
        <v>572574.88744000008</v>
      </c>
      <c r="S88" s="19"/>
    </row>
    <row r="89" spans="1:19" ht="21">
      <c r="A89" s="31" t="s">
        <v>53</v>
      </c>
      <c r="B89" s="31" t="s">
        <v>131</v>
      </c>
      <c r="C89" s="32">
        <v>45.02</v>
      </c>
      <c r="D89" s="32">
        <v>54.62</v>
      </c>
      <c r="E89" s="32">
        <v>32.19</v>
      </c>
      <c r="F89" s="32">
        <v>33.479999999999997</v>
      </c>
      <c r="G89" s="33">
        <v>14576.757</v>
      </c>
      <c r="H89" s="33">
        <v>14934.875000000002</v>
      </c>
      <c r="I89" s="33">
        <f>H89+G89</f>
        <v>29511.632000000001</v>
      </c>
      <c r="J89" s="33">
        <v>15785.75</v>
      </c>
      <c r="K89" s="33">
        <v>15785.75</v>
      </c>
      <c r="L89" s="33">
        <f>K89+J89</f>
        <v>31571.5</v>
      </c>
      <c r="M89" s="34">
        <f>I89*(C89-E89)</f>
        <v>378634.2385600002</v>
      </c>
      <c r="N89" s="34">
        <f>L89*(D89-F89)</f>
        <v>667421.51</v>
      </c>
      <c r="O89" s="34">
        <f>M89+N89</f>
        <v>1046055.7485600002</v>
      </c>
      <c r="P89" s="34"/>
      <c r="Q89" s="34">
        <f>N89/6</f>
        <v>111236.91833333333</v>
      </c>
      <c r="R89" s="34">
        <f>O89+P89-Q89</f>
        <v>934818.83022666688</v>
      </c>
      <c r="S89" s="19"/>
    </row>
    <row r="90" spans="1:19" ht="21">
      <c r="A90" s="31" t="s">
        <v>53</v>
      </c>
      <c r="B90" s="31" t="s">
        <v>132</v>
      </c>
      <c r="C90" s="32">
        <v>32.53</v>
      </c>
      <c r="D90" s="32">
        <v>36.94</v>
      </c>
      <c r="E90" s="32">
        <v>32.19</v>
      </c>
      <c r="F90" s="32">
        <v>33.479999999999997</v>
      </c>
      <c r="G90" s="33">
        <v>18301.256000000001</v>
      </c>
      <c r="H90" s="33">
        <v>16171.504000000001</v>
      </c>
      <c r="I90" s="33">
        <f>H90+G90</f>
        <v>34472.76</v>
      </c>
      <c r="J90" s="33">
        <v>16629.5</v>
      </c>
      <c r="K90" s="33">
        <v>16629.5</v>
      </c>
      <c r="L90" s="33">
        <f>K90+J90</f>
        <v>33259</v>
      </c>
      <c r="M90" s="34">
        <f>I90*(C90-E90)</f>
        <v>11720.738400000118</v>
      </c>
      <c r="N90" s="34">
        <f>L90*(D90-F90)</f>
        <v>115076.14000000003</v>
      </c>
      <c r="O90" s="34">
        <f>M90+N90</f>
        <v>126796.87840000015</v>
      </c>
      <c r="P90" s="34"/>
      <c r="Q90" s="34">
        <f>N90/6</f>
        <v>19179.35666666667</v>
      </c>
      <c r="R90" s="34">
        <f>O90+P90-Q90</f>
        <v>107617.52173333347</v>
      </c>
      <c r="S90" s="19"/>
    </row>
    <row r="91" spans="1:19" ht="21">
      <c r="A91" s="31" t="s">
        <v>59</v>
      </c>
      <c r="B91" s="31" t="s">
        <v>56</v>
      </c>
      <c r="C91" s="32">
        <v>22.3</v>
      </c>
      <c r="D91" s="32">
        <v>23.6</v>
      </c>
      <c r="E91" s="32">
        <v>19.48</v>
      </c>
      <c r="F91" s="32">
        <v>20.65</v>
      </c>
      <c r="G91" s="33">
        <v>292</v>
      </c>
      <c r="H91" s="33">
        <v>293</v>
      </c>
      <c r="I91" s="33">
        <f t="shared" si="33"/>
        <v>585</v>
      </c>
      <c r="J91" s="33">
        <v>352</v>
      </c>
      <c r="K91" s="33">
        <v>352</v>
      </c>
      <c r="L91" s="33">
        <f t="shared" si="34"/>
        <v>704</v>
      </c>
      <c r="M91" s="34">
        <f t="shared" si="28"/>
        <v>1649.7000000000003</v>
      </c>
      <c r="N91" s="34">
        <f t="shared" si="29"/>
        <v>2076.800000000002</v>
      </c>
      <c r="O91" s="34">
        <f t="shared" si="30"/>
        <v>3726.5000000000023</v>
      </c>
      <c r="P91" s="34"/>
      <c r="Q91" s="34">
        <f t="shared" si="31"/>
        <v>346.13333333333367</v>
      </c>
      <c r="R91" s="34">
        <f t="shared" si="32"/>
        <v>3380.3666666666686</v>
      </c>
      <c r="S91" s="19"/>
    </row>
    <row r="92" spans="1:19">
      <c r="A92" s="31" t="s">
        <v>160</v>
      </c>
      <c r="B92" s="31" t="s">
        <v>151</v>
      </c>
      <c r="C92" s="32">
        <v>75.5</v>
      </c>
      <c r="D92" s="32">
        <v>75.5</v>
      </c>
      <c r="E92" s="32">
        <v>25.96</v>
      </c>
      <c r="F92" s="32">
        <v>27</v>
      </c>
      <c r="G92" s="33"/>
      <c r="H92" s="33">
        <v>17759.37</v>
      </c>
      <c r="I92" s="33">
        <f>H92+G92</f>
        <v>17759.37</v>
      </c>
      <c r="J92" s="33">
        <v>22269</v>
      </c>
      <c r="K92" s="33">
        <v>22269</v>
      </c>
      <c r="L92" s="33">
        <f>K92+J92</f>
        <v>44538</v>
      </c>
      <c r="M92" s="34">
        <f>I92*(C92-E92)</f>
        <v>879799.18979999993</v>
      </c>
      <c r="N92" s="34">
        <f>L92*(D92-F92)</f>
        <v>2160093</v>
      </c>
      <c r="O92" s="34">
        <f>M92+N92</f>
        <v>3039892.1897999998</v>
      </c>
      <c r="P92" s="34"/>
      <c r="Q92" s="34">
        <f>N92/6</f>
        <v>360015.5</v>
      </c>
      <c r="R92" s="34">
        <f>O92+P92-Q92</f>
        <v>2679876.6897999998</v>
      </c>
      <c r="S92" s="19"/>
    </row>
    <row r="93" spans="1:19" ht="21">
      <c r="A93" s="31" t="s">
        <v>144</v>
      </c>
      <c r="B93" s="31" t="s">
        <v>145</v>
      </c>
      <c r="C93" s="32">
        <v>106.63</v>
      </c>
      <c r="D93" s="32">
        <v>106.63</v>
      </c>
      <c r="E93" s="32">
        <v>25.96</v>
      </c>
      <c r="F93" s="32">
        <v>27.52</v>
      </c>
      <c r="G93" s="33">
        <v>568.96</v>
      </c>
      <c r="H93" s="33">
        <v>3638.71</v>
      </c>
      <c r="I93" s="33">
        <f>H93+G93</f>
        <v>4207.67</v>
      </c>
      <c r="J93" s="33">
        <v>2978</v>
      </c>
      <c r="K93" s="33">
        <v>2977</v>
      </c>
      <c r="L93" s="33">
        <f>K93+J93</f>
        <v>5955</v>
      </c>
      <c r="M93" s="34">
        <f>I93*(C93-E93)</f>
        <v>339432.73889999994</v>
      </c>
      <c r="N93" s="34">
        <f>L93*(D93-F93)</f>
        <v>471100.05</v>
      </c>
      <c r="O93" s="34">
        <f>M93+N93</f>
        <v>810532.78889999993</v>
      </c>
      <c r="P93" s="34"/>
      <c r="Q93" s="34">
        <f>N93/6</f>
        <v>78516.675000000003</v>
      </c>
      <c r="R93" s="34">
        <f>O93+P93-Q93</f>
        <v>732016.11389999988</v>
      </c>
      <c r="S93" s="19"/>
    </row>
    <row r="94" spans="1:19" ht="21">
      <c r="A94" s="31" t="s">
        <v>41</v>
      </c>
      <c r="B94" s="31" t="s">
        <v>145</v>
      </c>
      <c r="C94" s="32">
        <v>94.3</v>
      </c>
      <c r="D94" s="32">
        <v>101.52</v>
      </c>
      <c r="E94" s="32">
        <v>25.96</v>
      </c>
      <c r="F94" s="32">
        <v>27.52</v>
      </c>
      <c r="G94" s="33">
        <v>945.12</v>
      </c>
      <c r="H94" s="33">
        <v>0</v>
      </c>
      <c r="I94" s="33">
        <f t="shared" si="33"/>
        <v>945.12</v>
      </c>
      <c r="J94" s="33"/>
      <c r="K94" s="33"/>
      <c r="L94" s="33">
        <f t="shared" si="34"/>
        <v>0</v>
      </c>
      <c r="M94" s="34">
        <f t="shared" si="28"/>
        <v>64589.500800000002</v>
      </c>
      <c r="N94" s="34">
        <f t="shared" si="29"/>
        <v>0</v>
      </c>
      <c r="O94" s="34">
        <f t="shared" si="30"/>
        <v>64589.500800000002</v>
      </c>
      <c r="P94" s="34"/>
      <c r="Q94" s="34">
        <f t="shared" si="31"/>
        <v>0</v>
      </c>
      <c r="R94" s="34">
        <f t="shared" si="32"/>
        <v>64589.500800000002</v>
      </c>
      <c r="S94" s="19"/>
    </row>
    <row r="95" spans="1:19">
      <c r="A95" s="31" t="s">
        <v>93</v>
      </c>
      <c r="B95" s="31" t="s">
        <v>87</v>
      </c>
      <c r="C95" s="32">
        <v>70.39</v>
      </c>
      <c r="D95" s="32">
        <v>79.760000000000005</v>
      </c>
      <c r="E95" s="32">
        <v>27.29</v>
      </c>
      <c r="F95" s="32">
        <v>28.38</v>
      </c>
      <c r="G95" s="33">
        <v>900.15</v>
      </c>
      <c r="H95" s="33">
        <v>0</v>
      </c>
      <c r="I95" s="33">
        <f t="shared" si="33"/>
        <v>900.15</v>
      </c>
      <c r="J95" s="33">
        <v>1831.5</v>
      </c>
      <c r="K95" s="33">
        <v>1831.5</v>
      </c>
      <c r="L95" s="33">
        <f t="shared" si="34"/>
        <v>3663</v>
      </c>
      <c r="M95" s="34">
        <f t="shared" si="28"/>
        <v>38796.465000000004</v>
      </c>
      <c r="N95" s="34">
        <f t="shared" si="29"/>
        <v>188204.94000000003</v>
      </c>
      <c r="O95" s="34">
        <f t="shared" si="30"/>
        <v>227001.40500000003</v>
      </c>
      <c r="P95" s="34"/>
      <c r="Q95" s="34">
        <f t="shared" si="31"/>
        <v>31367.490000000005</v>
      </c>
      <c r="R95" s="34">
        <f t="shared" si="32"/>
        <v>195633.91500000004</v>
      </c>
      <c r="S95" s="19"/>
    </row>
    <row r="96" spans="1:19">
      <c r="A96" s="31" t="s">
        <v>60</v>
      </c>
      <c r="B96" s="31" t="s">
        <v>58</v>
      </c>
      <c r="C96" s="32">
        <v>66.930000000000007</v>
      </c>
      <c r="D96" s="32">
        <v>76.25</v>
      </c>
      <c r="E96" s="32">
        <v>28</v>
      </c>
      <c r="F96" s="32">
        <v>29.68</v>
      </c>
      <c r="G96" s="33">
        <v>3520.61</v>
      </c>
      <c r="H96" s="33">
        <v>3557.9100000000003</v>
      </c>
      <c r="I96" s="33">
        <f t="shared" si="33"/>
        <v>7078.52</v>
      </c>
      <c r="J96" s="33">
        <v>5126.25</v>
      </c>
      <c r="K96" s="33">
        <v>5126.25</v>
      </c>
      <c r="L96" s="33">
        <f t="shared" si="34"/>
        <v>10252.5</v>
      </c>
      <c r="M96" s="34">
        <f t="shared" si="28"/>
        <v>275566.78360000008</v>
      </c>
      <c r="N96" s="34">
        <f t="shared" si="29"/>
        <v>477458.92499999999</v>
      </c>
      <c r="O96" s="34">
        <f t="shared" si="30"/>
        <v>753025.70860000001</v>
      </c>
      <c r="P96" s="34"/>
      <c r="Q96" s="34">
        <f t="shared" si="31"/>
        <v>79576.487500000003</v>
      </c>
      <c r="R96" s="34">
        <f t="shared" si="32"/>
        <v>673449.22109999997</v>
      </c>
      <c r="S96" s="19"/>
    </row>
    <row r="97" spans="1:19" ht="14.25">
      <c r="A97" s="40" t="s">
        <v>61</v>
      </c>
      <c r="B97" s="41"/>
      <c r="C97" s="32"/>
      <c r="D97" s="32"/>
      <c r="E97" s="32"/>
      <c r="F97" s="32"/>
      <c r="G97" s="29"/>
      <c r="H97" s="29"/>
      <c r="I97" s="29">
        <f t="shared" ref="I97:O97" si="35">SUM(I98:I100)</f>
        <v>778032.56599999999</v>
      </c>
      <c r="J97" s="29"/>
      <c r="K97" s="29"/>
      <c r="L97" s="29">
        <f t="shared" si="35"/>
        <v>966115</v>
      </c>
      <c r="M97" s="30">
        <f t="shared" si="35"/>
        <v>1692521.7944899993</v>
      </c>
      <c r="N97" s="30">
        <f t="shared" si="35"/>
        <v>3850469.5500000017</v>
      </c>
      <c r="O97" s="30">
        <f t="shared" si="35"/>
        <v>5542991.344490001</v>
      </c>
      <c r="P97" s="30"/>
      <c r="Q97" s="30">
        <f>SUM(Q98:Q100)</f>
        <v>641744.92500000028</v>
      </c>
      <c r="R97" s="30">
        <f>SUM(R98:R100)</f>
        <v>4901246.4194900002</v>
      </c>
      <c r="S97" s="19"/>
    </row>
    <row r="98" spans="1:19">
      <c r="A98" s="31" t="s">
        <v>93</v>
      </c>
      <c r="B98" s="31" t="s">
        <v>126</v>
      </c>
      <c r="C98" s="32">
        <v>29.71</v>
      </c>
      <c r="D98" s="32">
        <v>33.119999999999997</v>
      </c>
      <c r="E98" s="32">
        <v>20.76</v>
      </c>
      <c r="F98" s="32">
        <v>21.59</v>
      </c>
      <c r="G98" s="33">
        <v>9734.107</v>
      </c>
      <c r="H98" s="33">
        <v>0</v>
      </c>
      <c r="I98" s="33">
        <f>H98+G98</f>
        <v>9734.107</v>
      </c>
      <c r="J98" s="33">
        <v>10083.75</v>
      </c>
      <c r="K98" s="33">
        <v>10083.75</v>
      </c>
      <c r="L98" s="33">
        <f>K98+J98</f>
        <v>20167.5</v>
      </c>
      <c r="M98" s="34">
        <f>I98*(C98-E98)</f>
        <v>87120.25765</v>
      </c>
      <c r="N98" s="34">
        <f>L98*(D98-F98)</f>
        <v>232531.27499999997</v>
      </c>
      <c r="O98" s="34">
        <f>M98+N98</f>
        <v>319651.53264999995</v>
      </c>
      <c r="P98" s="34"/>
      <c r="Q98" s="34">
        <f>N98/6</f>
        <v>38755.212499999994</v>
      </c>
      <c r="R98" s="34">
        <f>O98+P98-Q98</f>
        <v>280896.32014999993</v>
      </c>
      <c r="S98" s="19"/>
    </row>
    <row r="99" spans="1:19" ht="21">
      <c r="A99" s="31" t="s">
        <v>93</v>
      </c>
      <c r="B99" s="31" t="s">
        <v>125</v>
      </c>
      <c r="C99" s="32">
        <v>59.27</v>
      </c>
      <c r="D99" s="32">
        <v>60.06</v>
      </c>
      <c r="E99" s="32">
        <v>16.510000000000002</v>
      </c>
      <c r="F99" s="32">
        <v>17.170000000000002</v>
      </c>
      <c r="G99" s="33">
        <v>5617.4589999999998</v>
      </c>
      <c r="H99" s="33">
        <v>0</v>
      </c>
      <c r="I99" s="33">
        <f>H99+G99</f>
        <v>5617.4589999999998</v>
      </c>
      <c r="J99" s="33">
        <v>10473.75</v>
      </c>
      <c r="K99" s="33">
        <v>10473.75</v>
      </c>
      <c r="L99" s="33">
        <f>K99+J99</f>
        <v>20947.5</v>
      </c>
      <c r="M99" s="34">
        <f>I99*(C99-E99)</f>
        <v>240202.54684000002</v>
      </c>
      <c r="N99" s="34">
        <f>L99*(D99-F99)</f>
        <v>898438.27500000002</v>
      </c>
      <c r="O99" s="34">
        <f>M99+N99</f>
        <v>1138640.8218400001</v>
      </c>
      <c r="P99" s="34"/>
      <c r="Q99" s="34">
        <f>N99/6</f>
        <v>149739.71249999999</v>
      </c>
      <c r="R99" s="34">
        <f>O99+P99-Q99</f>
        <v>988901.10934000008</v>
      </c>
      <c r="S99" s="19"/>
    </row>
    <row r="100" spans="1:19">
      <c r="A100" s="31" t="s">
        <v>85</v>
      </c>
      <c r="B100" s="31"/>
      <c r="C100" s="32">
        <v>23.29</v>
      </c>
      <c r="D100" s="32">
        <v>25.3</v>
      </c>
      <c r="E100" s="32">
        <v>21.5</v>
      </c>
      <c r="F100" s="32">
        <v>22.36</v>
      </c>
      <c r="G100" s="33">
        <v>384829</v>
      </c>
      <c r="H100" s="33">
        <v>377852</v>
      </c>
      <c r="I100" s="33">
        <f>H100+G100</f>
        <v>762681</v>
      </c>
      <c r="J100" s="33">
        <v>462500</v>
      </c>
      <c r="K100" s="33">
        <v>462500</v>
      </c>
      <c r="L100" s="33">
        <f>K100+J100</f>
        <v>925000</v>
      </c>
      <c r="M100" s="34">
        <f>I100*(C100-E100)</f>
        <v>1365198.9899999993</v>
      </c>
      <c r="N100" s="34">
        <f>L100*(D100-F100)</f>
        <v>2719500.0000000014</v>
      </c>
      <c r="O100" s="34">
        <f>M100+N100</f>
        <v>4084698.9900000007</v>
      </c>
      <c r="P100" s="34"/>
      <c r="Q100" s="34">
        <f>N100/6</f>
        <v>453250.00000000023</v>
      </c>
      <c r="R100" s="34">
        <f>O100+P100-Q100</f>
        <v>3631448.99</v>
      </c>
      <c r="S100" s="19"/>
    </row>
    <row r="101" spans="1:19" ht="14.25">
      <c r="A101" s="40" t="s">
        <v>62</v>
      </c>
      <c r="B101" s="41"/>
      <c r="C101" s="32"/>
      <c r="D101" s="32"/>
      <c r="E101" s="32"/>
      <c r="F101" s="32"/>
      <c r="G101" s="29"/>
      <c r="H101" s="29"/>
      <c r="I101" s="29">
        <f t="shared" ref="I101:O101" si="36">SUM(I102:I104)</f>
        <v>154056.94600000003</v>
      </c>
      <c r="J101" s="29"/>
      <c r="K101" s="29"/>
      <c r="L101" s="29">
        <f t="shared" si="36"/>
        <v>197925</v>
      </c>
      <c r="M101" s="30">
        <f t="shared" si="36"/>
        <v>3577397.1855200008</v>
      </c>
      <c r="N101" s="30">
        <f t="shared" si="36"/>
        <v>5569402.5499999998</v>
      </c>
      <c r="O101" s="30">
        <f t="shared" si="36"/>
        <v>9146799.7355200015</v>
      </c>
      <c r="P101" s="30"/>
      <c r="Q101" s="30">
        <f>SUM(Q102:Q104)</f>
        <v>928233.7583333333</v>
      </c>
      <c r="R101" s="30">
        <f>SUM(R102:R104)</f>
        <v>8218565.9771866668</v>
      </c>
      <c r="S101" s="19"/>
    </row>
    <row r="102" spans="1:19">
      <c r="A102" s="31" t="s">
        <v>156</v>
      </c>
      <c r="B102" s="31" t="s">
        <v>63</v>
      </c>
      <c r="C102" s="32">
        <v>43.44</v>
      </c>
      <c r="D102" s="32">
        <v>48.91</v>
      </c>
      <c r="E102" s="32">
        <v>26.83</v>
      </c>
      <c r="F102" s="32">
        <v>27.9</v>
      </c>
      <c r="G102" s="33">
        <v>69089.654999999999</v>
      </c>
      <c r="H102" s="33">
        <v>64878.496000000014</v>
      </c>
      <c r="I102" s="33">
        <f>H102+G102</f>
        <v>133968.15100000001</v>
      </c>
      <c r="J102" s="33">
        <v>87805</v>
      </c>
      <c r="K102" s="33">
        <v>87805</v>
      </c>
      <c r="L102" s="33">
        <f>K102+J102</f>
        <v>175610</v>
      </c>
      <c r="M102" s="34">
        <f>I102*(C102-E102)</f>
        <v>2225210.9881100003</v>
      </c>
      <c r="N102" s="34">
        <f>L102*(D102-F102)</f>
        <v>3689566.0999999996</v>
      </c>
      <c r="O102" s="34">
        <f>M102+N102</f>
        <v>5914777.0881099999</v>
      </c>
      <c r="P102" s="34"/>
      <c r="Q102" s="34">
        <f>N102/6</f>
        <v>614927.68333333323</v>
      </c>
      <c r="R102" s="34">
        <f>O102+P102-Q102</f>
        <v>5299849.4047766663</v>
      </c>
      <c r="S102" s="19"/>
    </row>
    <row r="103" spans="1:19" s="15" customFormat="1" ht="21.75" customHeight="1">
      <c r="A103" s="31" t="s">
        <v>95</v>
      </c>
      <c r="B103" s="31" t="s">
        <v>64</v>
      </c>
      <c r="C103" s="32">
        <v>57.62</v>
      </c>
      <c r="D103" s="32">
        <v>64.53</v>
      </c>
      <c r="E103" s="32">
        <v>31.44</v>
      </c>
      <c r="F103" s="32">
        <v>32.700000000000003</v>
      </c>
      <c r="G103" s="33">
        <v>4139.1530000000002</v>
      </c>
      <c r="H103" s="33">
        <v>3927.7950000000001</v>
      </c>
      <c r="I103" s="33">
        <f>H103+G103</f>
        <v>8066.9480000000003</v>
      </c>
      <c r="J103" s="33">
        <v>4257.5</v>
      </c>
      <c r="K103" s="33">
        <v>4257.5</v>
      </c>
      <c r="L103" s="33">
        <f>K103+J103</f>
        <v>8515</v>
      </c>
      <c r="M103" s="34">
        <f>I103*(C103-E103)</f>
        <v>211192.69863999999</v>
      </c>
      <c r="N103" s="34">
        <f>L103*(D103-F103)</f>
        <v>271032.45</v>
      </c>
      <c r="O103" s="34">
        <f>M103+N103</f>
        <v>482225.14864000003</v>
      </c>
      <c r="P103" s="34"/>
      <c r="Q103" s="34">
        <f>N103/6</f>
        <v>45172.075000000004</v>
      </c>
      <c r="R103" s="34">
        <f>O103+P103-Q103</f>
        <v>437053.07364000002</v>
      </c>
      <c r="S103" s="19"/>
    </row>
    <row r="104" spans="1:19" ht="21">
      <c r="A104" s="31" t="s">
        <v>66</v>
      </c>
      <c r="B104" s="31" t="s">
        <v>65</v>
      </c>
      <c r="C104" s="32">
        <v>117.65</v>
      </c>
      <c r="D104" s="32">
        <v>140.68</v>
      </c>
      <c r="E104" s="32">
        <v>22.74</v>
      </c>
      <c r="F104" s="32">
        <v>24.1</v>
      </c>
      <c r="G104" s="33">
        <v>5909.7120000000004</v>
      </c>
      <c r="H104" s="33">
        <v>6112.1349999999993</v>
      </c>
      <c r="I104" s="33">
        <f>H104+G104</f>
        <v>12021.847</v>
      </c>
      <c r="J104" s="33">
        <v>6900</v>
      </c>
      <c r="K104" s="33">
        <v>6900</v>
      </c>
      <c r="L104" s="33">
        <f>K104+J104</f>
        <v>13800</v>
      </c>
      <c r="M104" s="34">
        <f>I104*(C104-E104)</f>
        <v>1140993.4987700002</v>
      </c>
      <c r="N104" s="34">
        <f>L104*(D104-F104)</f>
        <v>1608804.0000000002</v>
      </c>
      <c r="O104" s="34">
        <f>M104+N104</f>
        <v>2749797.4987700004</v>
      </c>
      <c r="P104" s="34"/>
      <c r="Q104" s="34">
        <f>N104/6</f>
        <v>268134.00000000006</v>
      </c>
      <c r="R104" s="34">
        <f>O104+P104-Q104</f>
        <v>2481663.4987700004</v>
      </c>
      <c r="S104" s="19"/>
    </row>
    <row r="105" spans="1:19" ht="14.25">
      <c r="A105" s="40" t="s">
        <v>67</v>
      </c>
      <c r="B105" s="41"/>
      <c r="C105" s="32"/>
      <c r="D105" s="32"/>
      <c r="E105" s="32"/>
      <c r="F105" s="32"/>
      <c r="G105" s="29"/>
      <c r="H105" s="29"/>
      <c r="I105" s="29">
        <f t="shared" ref="I105:O105" si="37">SUM(I106:I112)</f>
        <v>105429.79300000001</v>
      </c>
      <c r="J105" s="29"/>
      <c r="K105" s="29"/>
      <c r="L105" s="29">
        <f t="shared" si="37"/>
        <v>116159.5</v>
      </c>
      <c r="M105" s="30">
        <f t="shared" si="37"/>
        <v>1362261.1721999999</v>
      </c>
      <c r="N105" s="30">
        <f t="shared" si="37"/>
        <v>1852372.4</v>
      </c>
      <c r="O105" s="30">
        <f t="shared" si="37"/>
        <v>3214633.5721999998</v>
      </c>
      <c r="P105" s="30"/>
      <c r="Q105" s="30">
        <f>SUM(Q106:Q112)</f>
        <v>308728.73333333328</v>
      </c>
      <c r="R105" s="30">
        <f>SUM(R106:R112)</f>
        <v>2905904.8388666674</v>
      </c>
      <c r="S105" s="19"/>
    </row>
    <row r="106" spans="1:19">
      <c r="A106" s="31" t="s">
        <v>91</v>
      </c>
      <c r="B106" s="31" t="s">
        <v>68</v>
      </c>
      <c r="C106" s="32">
        <v>78.62</v>
      </c>
      <c r="D106" s="32">
        <v>83.31</v>
      </c>
      <c r="E106" s="32">
        <v>67.260000000000005</v>
      </c>
      <c r="F106" s="32">
        <v>71.290000000000006</v>
      </c>
      <c r="G106" s="33">
        <v>19321.531999999999</v>
      </c>
      <c r="H106" s="33">
        <v>19158.118999999999</v>
      </c>
      <c r="I106" s="33">
        <f t="shared" ref="I106:I112" si="38">H106+G106</f>
        <v>38479.650999999998</v>
      </c>
      <c r="J106" s="33">
        <v>22395</v>
      </c>
      <c r="K106" s="33">
        <v>22395</v>
      </c>
      <c r="L106" s="33">
        <f t="shared" ref="L106:L112" si="39">K106+J106</f>
        <v>44790</v>
      </c>
      <c r="M106" s="34">
        <f t="shared" ref="M106:M112" si="40">I106*(C106-E106)</f>
        <v>437128.83535999997</v>
      </c>
      <c r="N106" s="34">
        <f t="shared" ref="N106:N112" si="41">L106*(D106-F106)</f>
        <v>538375.79999999981</v>
      </c>
      <c r="O106" s="34">
        <f t="shared" ref="O106:O112" si="42">M106+N106</f>
        <v>975504.63535999972</v>
      </c>
      <c r="P106" s="34"/>
      <c r="Q106" s="34">
        <f t="shared" ref="Q106:Q112" si="43">N106/6</f>
        <v>89729.299999999974</v>
      </c>
      <c r="R106" s="34">
        <f t="shared" ref="R106:R112" si="44">O106+P106-Q106</f>
        <v>885775.33535999979</v>
      </c>
      <c r="S106" s="19"/>
    </row>
    <row r="107" spans="1:19">
      <c r="A107" s="31" t="s">
        <v>91</v>
      </c>
      <c r="B107" s="31" t="s">
        <v>69</v>
      </c>
      <c r="C107" s="32">
        <v>112.01</v>
      </c>
      <c r="D107" s="32">
        <v>122.51</v>
      </c>
      <c r="E107" s="32">
        <v>105.8</v>
      </c>
      <c r="F107" s="32">
        <v>112.15</v>
      </c>
      <c r="G107" s="33">
        <v>6716.0510000000004</v>
      </c>
      <c r="H107" s="33">
        <v>6868.0860000000002</v>
      </c>
      <c r="I107" s="33">
        <f t="shared" si="38"/>
        <v>13584.137000000001</v>
      </c>
      <c r="J107" s="33">
        <v>8092.5</v>
      </c>
      <c r="K107" s="33">
        <v>8092.5</v>
      </c>
      <c r="L107" s="33">
        <f t="shared" si="39"/>
        <v>16185</v>
      </c>
      <c r="M107" s="34">
        <f t="shared" si="40"/>
        <v>84357.490770000106</v>
      </c>
      <c r="N107" s="34">
        <f t="shared" si="41"/>
        <v>167676.59999999998</v>
      </c>
      <c r="O107" s="34">
        <f t="shared" si="42"/>
        <v>252034.09077000007</v>
      </c>
      <c r="P107" s="34"/>
      <c r="Q107" s="34">
        <f t="shared" si="43"/>
        <v>27946.099999999995</v>
      </c>
      <c r="R107" s="34">
        <f t="shared" si="44"/>
        <v>224087.99077000006</v>
      </c>
      <c r="S107" s="19"/>
    </row>
    <row r="108" spans="1:19" ht="21">
      <c r="A108" s="31" t="s">
        <v>71</v>
      </c>
      <c r="B108" s="31" t="s">
        <v>70</v>
      </c>
      <c r="C108" s="32">
        <v>181.18</v>
      </c>
      <c r="D108" s="32">
        <v>184.15</v>
      </c>
      <c r="E108" s="32">
        <v>162.15</v>
      </c>
      <c r="F108" s="32">
        <v>162.15</v>
      </c>
      <c r="G108" s="33">
        <v>2998.2660000000001</v>
      </c>
      <c r="H108" s="33">
        <v>2812.78</v>
      </c>
      <c r="I108" s="33">
        <f t="shared" si="38"/>
        <v>5811.0460000000003</v>
      </c>
      <c r="J108" s="33">
        <v>2804.75</v>
      </c>
      <c r="K108" s="33">
        <v>2804.75</v>
      </c>
      <c r="L108" s="33">
        <f t="shared" si="39"/>
        <v>5609.5</v>
      </c>
      <c r="M108" s="34">
        <f t="shared" si="40"/>
        <v>110584.20538000001</v>
      </c>
      <c r="N108" s="34">
        <f t="shared" si="41"/>
        <v>123409</v>
      </c>
      <c r="O108" s="34">
        <f t="shared" si="42"/>
        <v>233993.20538</v>
      </c>
      <c r="P108" s="34"/>
      <c r="Q108" s="34">
        <f t="shared" si="43"/>
        <v>20568.166666666668</v>
      </c>
      <c r="R108" s="34">
        <f t="shared" si="44"/>
        <v>213425.03871333334</v>
      </c>
      <c r="S108" s="19"/>
    </row>
    <row r="109" spans="1:19">
      <c r="A109" s="31" t="s">
        <v>92</v>
      </c>
      <c r="B109" s="31" t="s">
        <v>83</v>
      </c>
      <c r="C109" s="32">
        <v>88.71</v>
      </c>
      <c r="D109" s="32">
        <v>99.01</v>
      </c>
      <c r="E109" s="32">
        <v>81.72</v>
      </c>
      <c r="F109" s="32">
        <v>86.62</v>
      </c>
      <c r="G109" s="33">
        <v>16951</v>
      </c>
      <c r="H109" s="33">
        <v>17071</v>
      </c>
      <c r="I109" s="33">
        <f t="shared" si="38"/>
        <v>34022</v>
      </c>
      <c r="J109" s="33">
        <v>15815</v>
      </c>
      <c r="K109" s="33">
        <v>15815</v>
      </c>
      <c r="L109" s="33">
        <f t="shared" si="39"/>
        <v>31630</v>
      </c>
      <c r="M109" s="34">
        <f t="shared" si="40"/>
        <v>237813.77999999982</v>
      </c>
      <c r="N109" s="34">
        <f t="shared" si="41"/>
        <v>391895.7</v>
      </c>
      <c r="O109" s="34">
        <f t="shared" si="42"/>
        <v>629709.47999999986</v>
      </c>
      <c r="P109" s="34"/>
      <c r="Q109" s="34">
        <f t="shared" si="43"/>
        <v>65315.950000000004</v>
      </c>
      <c r="R109" s="34">
        <f t="shared" si="44"/>
        <v>564393.52999999991</v>
      </c>
      <c r="S109" s="19"/>
    </row>
    <row r="110" spans="1:19">
      <c r="A110" s="31" t="s">
        <v>91</v>
      </c>
      <c r="B110" s="31" t="s">
        <v>90</v>
      </c>
      <c r="C110" s="32">
        <v>123.1</v>
      </c>
      <c r="D110" s="32">
        <v>132.08000000000001</v>
      </c>
      <c r="E110" s="32">
        <v>83.6</v>
      </c>
      <c r="F110" s="32">
        <v>88.62</v>
      </c>
      <c r="G110" s="33">
        <v>2900.87</v>
      </c>
      <c r="H110" s="33">
        <v>2894.9400000000005</v>
      </c>
      <c r="I110" s="33">
        <f t="shared" si="38"/>
        <v>5795.81</v>
      </c>
      <c r="J110" s="33">
        <v>3392.5</v>
      </c>
      <c r="K110" s="33">
        <v>3392.5</v>
      </c>
      <c r="L110" s="33">
        <f t="shared" si="39"/>
        <v>6785</v>
      </c>
      <c r="M110" s="34">
        <f t="shared" si="40"/>
        <v>228934.49500000002</v>
      </c>
      <c r="N110" s="34">
        <f t="shared" si="41"/>
        <v>294876.10000000003</v>
      </c>
      <c r="O110" s="34">
        <f t="shared" si="42"/>
        <v>523810.59500000009</v>
      </c>
      <c r="P110" s="34"/>
      <c r="Q110" s="34">
        <f t="shared" si="43"/>
        <v>49146.01666666667</v>
      </c>
      <c r="R110" s="34">
        <f t="shared" si="44"/>
        <v>474664.57833333343</v>
      </c>
      <c r="S110" s="19"/>
    </row>
    <row r="111" spans="1:19" ht="21">
      <c r="A111" s="31" t="s">
        <v>142</v>
      </c>
      <c r="B111" s="31" t="s">
        <v>72</v>
      </c>
      <c r="C111" s="32">
        <v>180.43</v>
      </c>
      <c r="D111" s="32">
        <v>180.43</v>
      </c>
      <c r="E111" s="32">
        <v>141.80000000000001</v>
      </c>
      <c r="F111" s="32">
        <v>150.31</v>
      </c>
      <c r="G111" s="33">
        <v>0</v>
      </c>
      <c r="H111" s="33">
        <v>6215.3069999999998</v>
      </c>
      <c r="I111" s="33">
        <f>H111+G111</f>
        <v>6215.3069999999998</v>
      </c>
      <c r="J111" s="33">
        <v>5580</v>
      </c>
      <c r="K111" s="33">
        <v>5580</v>
      </c>
      <c r="L111" s="33">
        <f>K111+J111</f>
        <v>11160</v>
      </c>
      <c r="M111" s="34">
        <f>I111*(C111-E111)</f>
        <v>240097.30940999996</v>
      </c>
      <c r="N111" s="34">
        <f>L111*(D111-F111)</f>
        <v>336139.20000000007</v>
      </c>
      <c r="O111" s="34">
        <f>M111+N111</f>
        <v>576236.50941000006</v>
      </c>
      <c r="P111" s="34"/>
      <c r="Q111" s="34">
        <f>N111/6</f>
        <v>56023.200000000012</v>
      </c>
      <c r="R111" s="34">
        <f>O111+P111-Q111</f>
        <v>520213.30941000005</v>
      </c>
      <c r="S111" s="19"/>
    </row>
    <row r="112" spans="1:19">
      <c r="A112" s="31" t="s">
        <v>141</v>
      </c>
      <c r="B112" s="31" t="s">
        <v>72</v>
      </c>
      <c r="C112" s="32">
        <v>157.13999999999999</v>
      </c>
      <c r="D112" s="32">
        <v>175.06</v>
      </c>
      <c r="E112" s="32">
        <v>141.80000000000001</v>
      </c>
      <c r="F112" s="32">
        <v>150.31</v>
      </c>
      <c r="G112" s="33">
        <v>1521.8420000000001</v>
      </c>
      <c r="H112" s="33">
        <v>0</v>
      </c>
      <c r="I112" s="33">
        <f t="shared" si="38"/>
        <v>1521.8420000000001</v>
      </c>
      <c r="J112" s="33">
        <v>0</v>
      </c>
      <c r="K112" s="33">
        <v>0</v>
      </c>
      <c r="L112" s="33">
        <f t="shared" si="39"/>
        <v>0</v>
      </c>
      <c r="M112" s="34">
        <f t="shared" si="40"/>
        <v>23345.056279999964</v>
      </c>
      <c r="N112" s="34">
        <f t="shared" si="41"/>
        <v>0</v>
      </c>
      <c r="O112" s="34">
        <f t="shared" si="42"/>
        <v>23345.056279999964</v>
      </c>
      <c r="P112" s="34"/>
      <c r="Q112" s="34">
        <f t="shared" si="43"/>
        <v>0</v>
      </c>
      <c r="R112" s="34">
        <f t="shared" si="44"/>
        <v>23345.056279999964</v>
      </c>
      <c r="S112" s="19"/>
    </row>
    <row r="113" spans="1:21" ht="14.25">
      <c r="A113" s="40" t="s">
        <v>79</v>
      </c>
      <c r="B113" s="35"/>
      <c r="C113" s="32"/>
      <c r="D113" s="32"/>
      <c r="E113" s="32"/>
      <c r="F113" s="32"/>
      <c r="G113" s="29"/>
      <c r="H113" s="29"/>
      <c r="I113" s="29">
        <f t="shared" ref="I113:R113" si="45">SUM(I114:I114)</f>
        <v>5865.7750000000005</v>
      </c>
      <c r="J113" s="29"/>
      <c r="K113" s="29"/>
      <c r="L113" s="29">
        <f t="shared" si="45"/>
        <v>6717</v>
      </c>
      <c r="M113" s="30">
        <f t="shared" si="45"/>
        <v>49096.536749999992</v>
      </c>
      <c r="N113" s="30">
        <f t="shared" si="45"/>
        <v>61594.890000000014</v>
      </c>
      <c r="O113" s="30">
        <f t="shared" si="45"/>
        <v>110691.42675000001</v>
      </c>
      <c r="P113" s="30"/>
      <c r="Q113" s="30">
        <f t="shared" si="45"/>
        <v>10265.815000000002</v>
      </c>
      <c r="R113" s="30">
        <f t="shared" si="45"/>
        <v>100425.61175000001</v>
      </c>
      <c r="S113" s="19"/>
    </row>
    <row r="114" spans="1:21" ht="21">
      <c r="A114" s="31" t="s">
        <v>80</v>
      </c>
      <c r="B114" s="31" t="s">
        <v>130</v>
      </c>
      <c r="C114" s="32">
        <v>42.64</v>
      </c>
      <c r="D114" s="32">
        <v>45.5</v>
      </c>
      <c r="E114" s="32">
        <v>34.270000000000003</v>
      </c>
      <c r="F114" s="32">
        <v>36.33</v>
      </c>
      <c r="G114" s="33">
        <f>538.337+2403.249</f>
        <v>2941.5859999999998</v>
      </c>
      <c r="H114" s="33">
        <v>2924.1890000000008</v>
      </c>
      <c r="I114" s="33">
        <f>H114+G114</f>
        <v>5865.7750000000005</v>
      </c>
      <c r="J114" s="33">
        <v>3358.5</v>
      </c>
      <c r="K114" s="33">
        <v>3358.5</v>
      </c>
      <c r="L114" s="33">
        <f>K114+J114</f>
        <v>6717</v>
      </c>
      <c r="M114" s="34">
        <f>I114*(C114-E114)</f>
        <v>49096.536749999992</v>
      </c>
      <c r="N114" s="34">
        <f>L114*(D114-F114)</f>
        <v>61594.890000000014</v>
      </c>
      <c r="O114" s="34">
        <f>M114+N114</f>
        <v>110691.42675000001</v>
      </c>
      <c r="P114" s="34"/>
      <c r="Q114" s="34">
        <f>N114/6</f>
        <v>10265.815000000002</v>
      </c>
      <c r="R114" s="34">
        <f>O114+P114-Q114</f>
        <v>100425.61175000001</v>
      </c>
      <c r="S114" s="19"/>
    </row>
    <row r="115" spans="1:21" hidden="1">
      <c r="A115" s="18"/>
      <c r="B115" s="18"/>
      <c r="C115" s="16"/>
      <c r="D115" s="16"/>
      <c r="E115" s="16"/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>
        <f>SUM(Q11:Q114)/2</f>
        <v>24753268.085268341</v>
      </c>
      <c r="R115" s="17"/>
    </row>
    <row r="116" spans="1:21" ht="28.5" customHeight="1">
      <c r="A116" s="1"/>
      <c r="B116" s="1"/>
      <c r="C116" s="1"/>
      <c r="D116" s="1"/>
      <c r="E116" s="1"/>
      <c r="F116" s="1"/>
      <c r="G116" s="1"/>
      <c r="H116" s="1"/>
      <c r="I116" s="9"/>
      <c r="J116" s="9"/>
      <c r="K116" s="9"/>
      <c r="L116" s="9"/>
      <c r="M116" s="13"/>
      <c r="N116" s="13"/>
      <c r="O116" s="13"/>
      <c r="P116" s="13"/>
      <c r="Q116" s="13"/>
      <c r="R116" s="13"/>
    </row>
    <row r="117" spans="1:21">
      <c r="A117" s="1"/>
      <c r="B117" s="1"/>
      <c r="C117" s="1"/>
      <c r="D117" s="1"/>
      <c r="E117" s="1"/>
      <c r="F117" s="1"/>
      <c r="G117" s="1"/>
      <c r="H117" s="1"/>
      <c r="I117" s="9"/>
      <c r="J117" s="9"/>
      <c r="K117" s="9"/>
      <c r="L117" s="9"/>
      <c r="M117" s="13"/>
      <c r="N117" s="13"/>
      <c r="O117" s="13"/>
      <c r="P117" s="13"/>
      <c r="Q117" s="13"/>
      <c r="R117" s="13"/>
    </row>
    <row r="118" spans="1:21">
      <c r="A118" s="1"/>
      <c r="B118" s="1"/>
      <c r="C118" s="1"/>
      <c r="D118" s="1"/>
      <c r="E118" s="1"/>
      <c r="F118" s="1"/>
      <c r="G118" s="1"/>
      <c r="H118" s="1"/>
      <c r="I118" s="9"/>
      <c r="J118" s="9"/>
      <c r="K118" s="9"/>
      <c r="L118" s="9"/>
      <c r="M118" s="13"/>
      <c r="N118" s="13"/>
      <c r="O118" s="13"/>
      <c r="P118" s="13"/>
      <c r="Q118" s="13"/>
      <c r="R118" s="13"/>
    </row>
    <row r="119" spans="1:21">
      <c r="A119" s="1"/>
      <c r="B119" s="1"/>
      <c r="C119" s="1"/>
      <c r="D119" s="1"/>
      <c r="E119" s="1"/>
      <c r="F119" s="1"/>
      <c r="G119" s="1"/>
      <c r="H119" s="1"/>
      <c r="I119" s="9"/>
      <c r="J119" s="9"/>
      <c r="K119" s="9"/>
      <c r="L119" s="9"/>
      <c r="M119" s="13"/>
      <c r="N119" s="13"/>
      <c r="O119" s="13"/>
      <c r="P119" s="13"/>
      <c r="Q119" s="13"/>
      <c r="R119" s="13"/>
    </row>
    <row r="120" spans="1:21">
      <c r="A120" s="1"/>
      <c r="B120" s="1"/>
      <c r="C120" s="1"/>
      <c r="D120" s="1"/>
      <c r="E120" s="1"/>
      <c r="F120" s="1"/>
      <c r="G120" s="1"/>
      <c r="H120" s="1"/>
      <c r="I120" s="9"/>
      <c r="J120" s="9"/>
      <c r="K120" s="9"/>
      <c r="L120" s="9"/>
      <c r="M120" s="13"/>
      <c r="N120" s="13"/>
      <c r="O120" s="13"/>
      <c r="P120" s="13"/>
      <c r="Q120" s="13"/>
      <c r="R120" s="13"/>
    </row>
    <row r="121" spans="1:21">
      <c r="A121" s="1"/>
      <c r="B121" s="1"/>
      <c r="C121" s="1"/>
      <c r="D121" s="1"/>
      <c r="E121" s="1"/>
      <c r="F121" s="1"/>
      <c r="G121" s="1"/>
      <c r="H121" s="1"/>
      <c r="I121" s="9"/>
      <c r="J121" s="9"/>
      <c r="K121" s="9"/>
      <c r="L121" s="9"/>
      <c r="M121" s="13"/>
      <c r="N121" s="13"/>
      <c r="O121" s="13"/>
      <c r="P121" s="13"/>
      <c r="Q121" s="13"/>
      <c r="R121" s="13"/>
    </row>
    <row r="122" spans="1:21">
      <c r="A122" s="1"/>
      <c r="B122" s="1"/>
      <c r="C122" s="1"/>
      <c r="D122" s="1"/>
      <c r="E122" s="1"/>
      <c r="F122" s="1"/>
      <c r="G122" s="1"/>
      <c r="H122" s="1"/>
      <c r="I122" s="9"/>
      <c r="J122" s="9"/>
      <c r="K122" s="9"/>
      <c r="L122" s="9"/>
      <c r="M122" s="13"/>
      <c r="N122" s="13"/>
      <c r="O122" s="13"/>
      <c r="P122" s="13"/>
      <c r="Q122" s="13"/>
      <c r="R122" s="13"/>
    </row>
    <row r="123" spans="1:21">
      <c r="A123" s="1"/>
      <c r="B123" s="1"/>
      <c r="C123" s="1"/>
      <c r="D123" s="1"/>
      <c r="E123" s="1"/>
      <c r="F123" s="1"/>
      <c r="G123" s="1"/>
      <c r="H123" s="1"/>
      <c r="I123" s="9"/>
      <c r="J123" s="9"/>
      <c r="K123" s="9"/>
      <c r="L123" s="9"/>
      <c r="M123" s="13"/>
      <c r="N123" s="13"/>
      <c r="O123" s="13"/>
      <c r="P123" s="13"/>
      <c r="Q123" s="13"/>
      <c r="R123" s="13"/>
    </row>
    <row r="124" spans="1:21">
      <c r="A124" s="1"/>
      <c r="B124" s="1"/>
      <c r="C124" s="1"/>
      <c r="D124" s="1"/>
      <c r="E124" s="1"/>
      <c r="F124" s="1"/>
      <c r="G124" s="1"/>
      <c r="H124" s="1"/>
      <c r="I124" s="9"/>
      <c r="J124" s="9"/>
      <c r="K124" s="9"/>
      <c r="L124" s="9"/>
      <c r="M124" s="13"/>
      <c r="N124" s="13"/>
      <c r="O124" s="13"/>
      <c r="P124" s="13"/>
      <c r="Q124" s="13"/>
      <c r="R124" s="13"/>
    </row>
    <row r="125" spans="1:21" ht="14.25">
      <c r="A125" s="1"/>
      <c r="B125" s="1"/>
      <c r="C125" s="1"/>
      <c r="D125" s="1"/>
      <c r="E125" s="42"/>
      <c r="F125" s="1"/>
      <c r="G125" s="43"/>
      <c r="H125" s="43"/>
      <c r="I125" s="44"/>
      <c r="J125" s="44"/>
      <c r="K125" s="44"/>
      <c r="L125" s="44"/>
      <c r="M125" s="42"/>
      <c r="N125" s="42"/>
      <c r="O125" s="42"/>
      <c r="P125" s="42"/>
      <c r="Q125" s="42"/>
      <c r="R125" s="42"/>
      <c r="S125" s="23"/>
      <c r="T125" s="23"/>
      <c r="U125" s="23"/>
    </row>
    <row r="126" spans="1:21" ht="14.25">
      <c r="A126" s="1"/>
      <c r="B126" s="1"/>
      <c r="C126" s="1"/>
      <c r="D126" s="1"/>
      <c r="E126" s="42"/>
      <c r="F126" s="1"/>
      <c r="G126" s="43"/>
      <c r="H126" s="43"/>
      <c r="I126" s="44"/>
      <c r="J126" s="44"/>
      <c r="K126" s="44"/>
      <c r="L126" s="44"/>
      <c r="M126" s="42"/>
      <c r="N126" s="42"/>
      <c r="O126" s="42"/>
      <c r="P126" s="42"/>
      <c r="Q126" s="42"/>
      <c r="R126" s="42"/>
      <c r="S126" s="24"/>
      <c r="T126" s="24"/>
    </row>
    <row r="127" spans="1:21" ht="14.25">
      <c r="A127" s="1"/>
      <c r="B127" s="1"/>
      <c r="C127" s="1"/>
      <c r="D127" s="1"/>
      <c r="E127" s="1"/>
      <c r="F127" s="43"/>
      <c r="G127" s="43"/>
      <c r="H127" s="43"/>
      <c r="I127" s="44"/>
      <c r="J127" s="44"/>
      <c r="K127" s="44"/>
      <c r="L127" s="44"/>
      <c r="M127" s="42"/>
      <c r="N127" s="47"/>
      <c r="O127" s="48"/>
      <c r="P127" s="48"/>
      <c r="Q127" s="48"/>
      <c r="R127" s="43"/>
      <c r="S127" s="23"/>
      <c r="T127" s="23"/>
      <c r="U127" s="23"/>
    </row>
    <row r="128" spans="1:21">
      <c r="A128" s="20"/>
      <c r="B128" s="20"/>
      <c r="C128" s="20"/>
      <c r="D128" s="20"/>
      <c r="E128" s="20"/>
      <c r="F128" s="20"/>
      <c r="G128" s="20"/>
      <c r="H128" s="20"/>
      <c r="I128" s="21"/>
      <c r="J128" s="21"/>
      <c r="K128" s="21"/>
      <c r="L128" s="21"/>
      <c r="M128" s="22"/>
      <c r="N128" s="22"/>
      <c r="O128" s="22"/>
      <c r="P128" s="22"/>
      <c r="Q128" s="22"/>
      <c r="R128" s="22"/>
    </row>
    <row r="129" spans="1:1">
      <c r="A129" s="1"/>
    </row>
  </sheetData>
  <autoFilter ref="A9:S114"/>
  <mergeCells count="12">
    <mergeCell ref="R6:R8"/>
    <mergeCell ref="Q6:Q8"/>
    <mergeCell ref="P6:P8"/>
    <mergeCell ref="C6:F6"/>
    <mergeCell ref="A3:R3"/>
    <mergeCell ref="A5:A8"/>
    <mergeCell ref="C7:D7"/>
    <mergeCell ref="E7:F7"/>
    <mergeCell ref="B5:B8"/>
    <mergeCell ref="C5:R5"/>
    <mergeCell ref="G6:L7"/>
    <mergeCell ref="M6:O7"/>
  </mergeCells>
  <pageMargins left="0.62992125984251968" right="0.31496062992125984" top="0.62992125984251968" bottom="0.62992125984251968" header="0" footer="0"/>
  <pageSetup paperSize="9" scale="56" fitToHeight="0" orientation="landscape" r:id="rId1"/>
  <headerFooter alignWithMargins="0">
    <oddFooter>&amp;CСтраница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</vt:lpstr>
      <vt:lpstr>ВО!Заголовки_для_печати</vt:lpstr>
      <vt:lpstr>ВО!Область_печати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2017-09-07T15:15:17Z</cp:lastPrinted>
  <dcterms:created xsi:type="dcterms:W3CDTF">2011-02-24T08:11:32Z</dcterms:created>
  <dcterms:modified xsi:type="dcterms:W3CDTF">2017-09-08T16:26:35Z</dcterms:modified>
</cp:coreProperties>
</file>