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Лист1!$15:$17</definedName>
    <definedName name="_xlnm.Print_Area" localSheetId="0">Лист1!$A$1:$X$95</definedName>
  </definedNames>
  <calcPr calcId="125725"/>
</workbook>
</file>

<file path=xl/calcChain.xml><?xml version="1.0" encoding="utf-8"?>
<calcChain xmlns="http://schemas.openxmlformats.org/spreadsheetml/2006/main">
  <c r="K51" i="2"/>
  <c r="L51"/>
  <c r="M51"/>
  <c r="N51"/>
  <c r="O51"/>
  <c r="P51"/>
  <c r="Q51"/>
  <c r="R51"/>
  <c r="S51"/>
  <c r="T51"/>
  <c r="J51"/>
  <c r="K56"/>
  <c r="X91" l="1"/>
  <c r="X90"/>
  <c r="X45"/>
  <c r="P56"/>
  <c r="P79"/>
  <c r="P88"/>
  <c r="O88"/>
  <c r="N88"/>
  <c r="M88"/>
  <c r="L88"/>
  <c r="K88"/>
  <c r="J88"/>
  <c r="P91"/>
  <c r="K91"/>
  <c r="O74"/>
  <c r="N74"/>
  <c r="M74"/>
  <c r="L74"/>
  <c r="K74"/>
  <c r="J74"/>
  <c r="P77"/>
  <c r="K77"/>
  <c r="N18"/>
  <c r="O37" l="1"/>
  <c r="O20"/>
  <c r="T88"/>
  <c r="S88"/>
  <c r="R88"/>
  <c r="T84"/>
  <c r="R84"/>
  <c r="O84"/>
  <c r="M84"/>
  <c r="J84"/>
  <c r="T80"/>
  <c r="S80"/>
  <c r="R80"/>
  <c r="O80"/>
  <c r="M80"/>
  <c r="L80"/>
  <c r="J80"/>
  <c r="T67"/>
  <c r="S67"/>
  <c r="R67"/>
  <c r="M67"/>
  <c r="L67"/>
  <c r="J67"/>
  <c r="T70"/>
  <c r="S70"/>
  <c r="R70"/>
  <c r="O70"/>
  <c r="M70"/>
  <c r="L70"/>
  <c r="J70"/>
  <c r="T57"/>
  <c r="R57"/>
  <c r="O57"/>
  <c r="M57"/>
  <c r="L57"/>
  <c r="J57"/>
  <c r="T41"/>
  <c r="R41"/>
  <c r="O41"/>
  <c r="M41"/>
  <c r="T37"/>
  <c r="R37"/>
  <c r="M37"/>
  <c r="J37"/>
  <c r="T31"/>
  <c r="R31"/>
  <c r="O31"/>
  <c r="M31"/>
  <c r="L31"/>
  <c r="J31"/>
  <c r="M20"/>
  <c r="J20"/>
  <c r="M19"/>
  <c r="P90" l="1"/>
  <c r="K90"/>
  <c r="T20"/>
  <c r="S20"/>
  <c r="R20"/>
  <c r="P25"/>
  <c r="K25"/>
  <c r="P24"/>
  <c r="K24"/>
  <c r="T48" l="1"/>
  <c r="S48"/>
  <c r="R48"/>
  <c r="O48"/>
  <c r="O18" s="1"/>
  <c r="M48"/>
  <c r="L48"/>
  <c r="J48"/>
  <c r="X28"/>
  <c r="W28"/>
  <c r="V28"/>
  <c r="U28"/>
  <c r="T28"/>
  <c r="S28"/>
  <c r="R28"/>
  <c r="O28"/>
  <c r="O19" s="1"/>
  <c r="M28"/>
  <c r="L28"/>
  <c r="J28"/>
  <c r="J19" s="1"/>
  <c r="P29"/>
  <c r="P28" s="1"/>
  <c r="K29"/>
  <c r="K28" s="1"/>
  <c r="W48" l="1"/>
  <c r="V48"/>
  <c r="U48"/>
  <c r="J41"/>
  <c r="K62" l="1"/>
  <c r="P62"/>
  <c r="S62"/>
  <c r="K61"/>
  <c r="S61"/>
  <c r="K34"/>
  <c r="W80"/>
  <c r="V80"/>
  <c r="U80"/>
  <c r="W37"/>
  <c r="W31"/>
  <c r="W30" s="1"/>
  <c r="V31"/>
  <c r="U31"/>
  <c r="P40"/>
  <c r="K40"/>
  <c r="T39"/>
  <c r="S57" l="1"/>
  <c r="P23"/>
  <c r="K23"/>
  <c r="L23" s="1"/>
  <c r="L20" s="1"/>
  <c r="L19" s="1"/>
  <c r="W20" l="1"/>
  <c r="W19" s="1"/>
  <c r="V20"/>
  <c r="V19" s="1"/>
  <c r="U20"/>
  <c r="U19" s="1"/>
  <c r="S19"/>
  <c r="R19"/>
  <c r="W51" l="1"/>
  <c r="V51"/>
  <c r="U51"/>
  <c r="X87" l="1"/>
  <c r="V37"/>
  <c r="U37"/>
  <c r="U30" s="1"/>
  <c r="T30"/>
  <c r="R30"/>
  <c r="O30"/>
  <c r="W84"/>
  <c r="V84"/>
  <c r="U84"/>
  <c r="S87"/>
  <c r="K87"/>
  <c r="K84" s="1"/>
  <c r="P87"/>
  <c r="S85"/>
  <c r="S84" s="1"/>
  <c r="K83"/>
  <c r="K82"/>
  <c r="K81"/>
  <c r="W41"/>
  <c r="V41"/>
  <c r="U41"/>
  <c r="P45"/>
  <c r="K45"/>
  <c r="L45" s="1"/>
  <c r="L41" s="1"/>
  <c r="K80" l="1"/>
  <c r="L87"/>
  <c r="L84" s="1"/>
  <c r="L40"/>
  <c r="L37" s="1"/>
  <c r="S35" l="1"/>
  <c r="K32"/>
  <c r="K31" s="1"/>
  <c r="S33"/>
  <c r="S31" s="1"/>
  <c r="X93"/>
  <c r="X89"/>
  <c r="X86"/>
  <c r="X85"/>
  <c r="X83"/>
  <c r="X82"/>
  <c r="X81"/>
  <c r="X79"/>
  <c r="X76"/>
  <c r="X75"/>
  <c r="X73"/>
  <c r="X72"/>
  <c r="X71"/>
  <c r="X69"/>
  <c r="X66"/>
  <c r="X65"/>
  <c r="X64"/>
  <c r="X63"/>
  <c r="X62"/>
  <c r="X61"/>
  <c r="X60"/>
  <c r="X59"/>
  <c r="X58"/>
  <c r="X54"/>
  <c r="X53"/>
  <c r="X52"/>
  <c r="X50"/>
  <c r="X49"/>
  <c r="X47"/>
  <c r="X44"/>
  <c r="X43"/>
  <c r="X42"/>
  <c r="X40"/>
  <c r="X39"/>
  <c r="X38"/>
  <c r="X35"/>
  <c r="X34"/>
  <c r="X33"/>
  <c r="X32"/>
  <c r="X27"/>
  <c r="X22"/>
  <c r="X21"/>
  <c r="W92"/>
  <c r="W88"/>
  <c r="X88" s="1"/>
  <c r="W78"/>
  <c r="W74"/>
  <c r="X74" s="1"/>
  <c r="W70"/>
  <c r="X70" s="1"/>
  <c r="W68"/>
  <c r="W67"/>
  <c r="W57"/>
  <c r="X57" s="1"/>
  <c r="W46"/>
  <c r="X46" s="1"/>
  <c r="W18" l="1"/>
  <c r="X80"/>
  <c r="X51"/>
  <c r="X20"/>
  <c r="X31"/>
  <c r="X48"/>
  <c r="X37"/>
  <c r="X41"/>
  <c r="X84"/>
  <c r="P78"/>
  <c r="O92"/>
  <c r="O78"/>
  <c r="O67" s="1"/>
  <c r="O68"/>
  <c r="O46"/>
  <c r="O26"/>
  <c r="K78"/>
  <c r="K68"/>
  <c r="K46"/>
  <c r="K44"/>
  <c r="K41" s="1"/>
  <c r="J92"/>
  <c r="J46"/>
  <c r="J30"/>
  <c r="J26"/>
  <c r="L78"/>
  <c r="M78"/>
  <c r="R78"/>
  <c r="S78"/>
  <c r="T78"/>
  <c r="X78" s="1"/>
  <c r="X30" l="1"/>
  <c r="J18"/>
  <c r="T92"/>
  <c r="X92" s="1"/>
  <c r="S92"/>
  <c r="R92"/>
  <c r="M92"/>
  <c r="L92"/>
  <c r="H92"/>
  <c r="G92"/>
  <c r="K63"/>
  <c r="K58"/>
  <c r="K57" l="1"/>
  <c r="P93"/>
  <c r="P92" s="1"/>
  <c r="K93"/>
  <c r="K92" s="1"/>
  <c r="H22"/>
  <c r="K22" s="1"/>
  <c r="M22"/>
  <c r="H21" l="1"/>
  <c r="K21" l="1"/>
  <c r="K20" s="1"/>
  <c r="H49"/>
  <c r="K49" l="1"/>
  <c r="K39"/>
  <c r="T26"/>
  <c r="M26"/>
  <c r="L26"/>
  <c r="H26"/>
  <c r="G26"/>
  <c r="K26" s="1"/>
  <c r="K19" s="1"/>
  <c r="K27"/>
  <c r="K37" l="1"/>
  <c r="K30" s="1"/>
  <c r="T19"/>
  <c r="X26"/>
  <c r="X19" s="1"/>
  <c r="P26"/>
  <c r="K76" l="1"/>
  <c r="K75"/>
  <c r="K72"/>
  <c r="K73"/>
  <c r="K71"/>
  <c r="K70" s="1"/>
  <c r="K67" l="1"/>
  <c r="K53"/>
  <c r="K54"/>
  <c r="K52" l="1"/>
  <c r="K50"/>
  <c r="K48" s="1"/>
  <c r="P39"/>
  <c r="T68"/>
  <c r="X68" l="1"/>
  <c r="P27"/>
  <c r="V69"/>
  <c r="S39"/>
  <c r="S44"/>
  <c r="S41" s="1"/>
  <c r="U88"/>
  <c r="U74"/>
  <c r="U70"/>
  <c r="U68"/>
  <c r="V68" s="1"/>
  <c r="U57"/>
  <c r="U46"/>
  <c r="R74"/>
  <c r="R46"/>
  <c r="R68"/>
  <c r="P83"/>
  <c r="P82"/>
  <c r="M46"/>
  <c r="S30" l="1"/>
  <c r="S37"/>
  <c r="X67"/>
  <c r="T18"/>
  <c r="P81"/>
  <c r="P80" s="1"/>
  <c r="X18"/>
  <c r="P85"/>
  <c r="U67"/>
  <c r="V67" s="1"/>
  <c r="V18" s="1"/>
  <c r="R18"/>
  <c r="H88"/>
  <c r="U18" l="1"/>
  <c r="S18"/>
  <c r="P76"/>
  <c r="P75" l="1"/>
  <c r="P74" s="1"/>
  <c r="H74"/>
  <c r="P73"/>
  <c r="P72"/>
  <c r="P71"/>
  <c r="H70"/>
  <c r="P66"/>
  <c r="P65"/>
  <c r="P64"/>
  <c r="P63"/>
  <c r="P61"/>
  <c r="P60"/>
  <c r="P59"/>
  <c r="P58"/>
  <c r="H57"/>
  <c r="P53"/>
  <c r="H51"/>
  <c r="P50"/>
  <c r="P49"/>
  <c r="H48"/>
  <c r="P47"/>
  <c r="H46"/>
  <c r="P44"/>
  <c r="P43"/>
  <c r="H31"/>
  <c r="H37"/>
  <c r="P34"/>
  <c r="H41"/>
  <c r="H20"/>
  <c r="H19" s="1"/>
  <c r="H84"/>
  <c r="G84"/>
  <c r="P70" l="1"/>
  <c r="P57"/>
  <c r="P48"/>
  <c r="P52"/>
  <c r="P21"/>
  <c r="P38"/>
  <c r="P37" s="1"/>
  <c r="H67"/>
  <c r="M68"/>
  <c r="P32"/>
  <c r="P35"/>
  <c r="H30"/>
  <c r="P22"/>
  <c r="H80"/>
  <c r="G80"/>
  <c r="L68"/>
  <c r="L46"/>
  <c r="P46" s="1"/>
  <c r="G57"/>
  <c r="G48"/>
  <c r="P20" l="1"/>
  <c r="P19" s="1"/>
  <c r="P33"/>
  <c r="P31" s="1"/>
  <c r="P30" s="1"/>
  <c r="P86"/>
  <c r="P84" s="1"/>
  <c r="P42"/>
  <c r="P41" s="1"/>
  <c r="H18"/>
  <c r="P68"/>
  <c r="P67" s="1"/>
  <c r="M30"/>
  <c r="M18" s="1"/>
  <c r="P69"/>
  <c r="L30"/>
  <c r="G74"/>
  <c r="G31"/>
  <c r="G70"/>
  <c r="G51"/>
  <c r="G41"/>
  <c r="G20"/>
  <c r="G19" s="1"/>
  <c r="G68"/>
  <c r="G88"/>
  <c r="K18" s="1"/>
  <c r="G37"/>
  <c r="G46"/>
  <c r="B17"/>
  <c r="C17" s="1"/>
  <c r="D17" s="1"/>
  <c r="E17" s="1"/>
  <c r="F17" s="1"/>
  <c r="G17" s="1"/>
  <c r="P54" l="1"/>
  <c r="L18"/>
  <c r="G67"/>
  <c r="G30"/>
  <c r="P18" l="1"/>
  <c r="G18"/>
</calcChain>
</file>

<file path=xl/sharedStrings.xml><?xml version="1.0" encoding="utf-8"?>
<sst xmlns="http://schemas.openxmlformats.org/spreadsheetml/2006/main" count="375" uniqueCount="214">
  <si>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</si>
  <si>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</si>
  <si>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</si>
  <si>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</si>
  <si>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</si>
  <si>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</si>
  <si>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</si>
  <si>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</si>
  <si>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</si>
  <si>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</si>
  <si>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</si>
  <si>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</si>
  <si>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</si>
  <si>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</si>
  <si>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</si>
  <si>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</si>
  <si>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</si>
  <si>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</si>
  <si>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</si>
  <si>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</si>
  <si>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</si>
  <si>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</si>
  <si>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</si>
  <si>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</si>
  <si>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</si>
  <si>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</si>
  <si>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</si>
  <si>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</si>
  <si>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</si>
  <si>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</si>
  <si>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</si>
  <si>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</si>
  <si>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</si>
  <si>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</si>
  <si>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</si>
  <si>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</si>
  <si>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</si>
  <si>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</si>
  <si>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</si>
  <si>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</si>
  <si>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</si>
  <si>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</si>
  <si>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</si>
  <si>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</si>
  <si>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</si>
  <si>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</si>
  <si>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</si>
  <si>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</si>
  <si>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</si>
  <si>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</si>
  <si>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</si>
  <si>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</si>
  <si>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</si>
  <si>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</si>
  <si>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</si>
  <si>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</si>
  <si>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</si>
  <si>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</si>
  <si>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</si>
  <si>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</si>
  <si>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</si>
  <si>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</si>
  <si>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</si>
  <si>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</si>
  <si>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</si>
  <si>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</si>
  <si>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</si>
  <si>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</si>
  <si>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</si>
  <si>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</si>
  <si>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</si>
  <si>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</si>
  <si>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</si>
  <si>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</si>
  <si>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</si>
  <si>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</si>
  <si>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</si>
  <si>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</si>
  <si>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</si>
  <si>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</si>
  <si>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</si>
  <si>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</si>
  <si>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</si>
  <si>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</si>
  <si>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</si>
  <si>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</si>
  <si>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</si>
  <si>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</si>
  <si>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</si>
  <si>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</si>
  <si>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</si>
  <si>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</si>
  <si>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</si>
  <si>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</si>
  <si>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</si>
  <si>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</si>
  <si>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</si>
  <si>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</si>
  <si>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</si>
  <si>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</si>
  <si>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</si>
  <si>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</si>
  <si>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</si>
  <si>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</si>
  <si>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</si>
  <si>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</si>
  <si>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</si>
  <si>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</si>
  <si>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</si>
  <si>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</si>
  <si>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</si>
  <si>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</si>
  <si>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</si>
  <si>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</si>
  <si>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</si>
  <si>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</si>
  <si>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</si>
  <si>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</si>
  <si>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</si>
  <si>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</si>
  <si>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</si>
  <si>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</si>
  <si>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</si>
  <si>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</si>
  <si>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</si>
  <si>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</si>
  <si>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</si>
  <si>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</si>
  <si>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</si>
  <si>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</si>
  <si>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Общий (предельный) объем бюджетных ассигнований областного бюджета на 2017 год,               тыс. рублей</t>
  </si>
  <si>
    <t>Общий (предельный) объем бюджетных ассигнований областного бюджета на 2018 год,                тыс. рублей</t>
  </si>
  <si>
    <t>8 а</t>
  </si>
  <si>
    <t>10 а</t>
  </si>
  <si>
    <t>10 б</t>
  </si>
  <si>
    <t>Предлагаемые  изменения</t>
  </si>
  <si>
    <t>Общий (предельный) объем бюджетных ассигнований областного бюджета на 2018 год с учетом изменений,                тыс. рублей</t>
  </si>
  <si>
    <t>Общий (предельный) объем бюджетных ассигнований областного бюджета на 2019 год с учетом изменений, тыс. рублей</t>
  </si>
  <si>
    <t>администрация муниципального образования "Онежский муниципальный район"</t>
  </si>
  <si>
    <t>7а</t>
  </si>
  <si>
    <t>2.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</si>
  <si>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2017 / 2017</t>
  </si>
  <si>
    <t>1) водоснабжение земельных участков для многодетных семей в микрорайоне "Дальний" в г. Онега*</t>
  </si>
  <si>
    <t>2) обеспечение земельных участков инженерной инфраструктурой для строительства многоквартирных домов                            в VI – VII жилых районах (магистральные сети) (проектирование, строительство, выполнение кадастровых работ)</t>
  </si>
  <si>
    <t>7262 м сетей водоснабжения</t>
  </si>
  <si>
    <t>2) средняя общеобразовательная школа с эстетическим уклоном на 240 мест в пос. Ерцево Коношского района</t>
  </si>
  <si>
    <t>15 коек</t>
  </si>
  <si>
    <t>2017/-</t>
  </si>
  <si>
    <t>4.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</si>
  <si>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</si>
  <si>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</si>
  <si>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</si>
  <si>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Общий (предельный) объем бюджетных ассигнований областного бюджета на 2019 год с учетом изменений,                тыс. рублей</t>
  </si>
  <si>
    <t>субсидии на осуществление капитальных вложений в объекты государственной собственности Архангельской области</t>
  </si>
  <si>
    <t>3) 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</si>
  <si>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40 мест</t>
  </si>
  <si>
    <t>2011/2015</t>
  </si>
  <si>
    <t>81 чел./смену</t>
  </si>
  <si>
    <t>администрация муниципального образования "Северодвинск"</t>
  </si>
  <si>
    <t xml:space="preserve">3) насосная станция 3 подъема водопровода у Южной котельной г. Котласа              </t>
  </si>
  <si>
    <t>3000 м3/сутки</t>
  </si>
  <si>
    <t>2009 / 2017</t>
  </si>
  <si>
    <t>8а</t>
  </si>
  <si>
    <t>9а</t>
  </si>
  <si>
    <t>9б</t>
  </si>
  <si>
    <t xml:space="preserve">                      к пояснительной записке</t>
  </si>
  <si>
    <t xml:space="preserve">                      Приложение № 10</t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</si>
  <si>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</si>
  <si>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3. Строительство физкультурно-оздоровительного комплекса с универсальным игровым залом 42х24 м по адресу: Архангельская обл., г. Северодвинск, о. Ягры, пр. Машиностроителей*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</si>
  <si>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</si>
  <si>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1. Строительство больницы на 15 коек с поликлиникой на 100 посещений, Обозерский филиал ГБУЗ Архангельской области "Плесецкая ЦРБ"</t>
  </si>
  <si>
    <t>1) строительство школы-сада и приобретение сетей водоснабжения и водоотведения в правобережной части
г. Каргополя по ул.Чеснокова, 12б*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</si>
  <si>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</si>
  <si>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 xml:space="preserve">76 848 кв. м жилых площадей
</t>
  </si>
  <si>
    <t>2015 / 2018</t>
  </si>
  <si>
    <t>3.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 (включая проектно-изыскательские работы, проведение экспертизы), а также создание условий для формирования рынка доступного арендного жилья</t>
  </si>
  <si>
    <t>1) приобретение 3 жилых помещений 
в МО «Коношский муниципальный район», 
пос. Коноша*</t>
  </si>
  <si>
    <t>110,86 кв.м</t>
  </si>
  <si>
    <t>администрация муниципального образования "Коношский муниципальный район"</t>
  </si>
  <si>
    <t>2016 / 2019</t>
  </si>
  <si>
    <t>2018 / 2020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</si>
  <si>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</si>
  <si>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4) 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</si>
  <si>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62 жилых дома                                                                                                                      (166 663,6 кв. м)</t>
  </si>
  <si>
    <t>администрация муниципального образования «Мирный»</t>
  </si>
  <si>
    <t>2014 / 2021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</si>
  <si>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                                                              в г. Мирный Архангельской области</t>
  </si>
  <si>
    <t>2,6 км</t>
  </si>
  <si>
    <t>2014 / 2019</t>
  </si>
  <si>
    <t>администрация муниципального образования "Мирный"</t>
  </si>
  <si>
    <t>2017/2017</t>
  </si>
  <si>
    <t>2. Перевод жилищного фонда города Мирный на природный газ (Перевод на природный газ жилых домов по ул. Ленина, 21, 23, 25, 27, 29, 26, 28, 30, 37, 41; ул. Пушкина, 5, 7, 9, 11, 15, 4, 6; ул. Овчинникова, 3,4, 6, 5, 7, 8, 10, 15, 19, 22, 26; ул. Мира, 4, 6, 8, 10, 12)</t>
  </si>
  <si>
    <t>500 квартир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</si>
  <si>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Архангельск")*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</si>
  <si>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2020 годы)"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</si>
  <si>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«Государственное музейное объединение «Художественная культура Русского Севера» в г. Архангельске для сохранения музейного фонда Российской Федерации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</si>
  <si>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</si>
  <si>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</si>
  <si>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«Государственное музейное объединение «Художественная культура Русского Севера»</t>
  </si>
  <si>
    <t>2013/2018</t>
  </si>
  <si>
    <t>3) газопровод высокого, среднего и низкого давления в МО "Аргуновское" Вельского района Архангельской области (2 очередь)</t>
  </si>
  <si>
    <t>протяженность газопровода – 11 км</t>
  </si>
  <si>
    <t>3. Строительство распределительных газовых сетей в МО "Котлас" области</t>
  </si>
  <si>
    <t>протяженность газопровода – 0,62 км</t>
  </si>
  <si>
    <t xml:space="preserve">           к областному закону</t>
  </si>
  <si>
    <t xml:space="preserve">           "Приложение № 16</t>
  </si>
  <si>
    <t xml:space="preserve">           от 23 декабря 2016 г.</t>
  </si>
  <si>
    <t xml:space="preserve">           № 503-31-ОЗ</t>
  </si>
  <si>
    <t xml:space="preserve">Областная адресная инвестиционная программа на 2017 год и на плановый период 2018 и 2019 годов  </t>
  </si>
  <si>
    <t xml:space="preserve">           Приложение № 5</t>
  </si>
  <si>
    <t>общая площадь 987,08 кв. м</t>
  </si>
  <si>
    <t>2003 / -</t>
  </si>
  <si>
    <t xml:space="preserve">4. Строительство объекта незавершенного строительства – 
здания представительства администрации Архангельской области в поселке Соловецкий, в том числе проведение оценки воздействия на объект всемирного наследия ЮНЕСКО и технологическое присоединение к сетям электроснабжения
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</si>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</sst>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165" fontId="3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4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9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</cellXfs>
  <cellStyles count="4"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I108"/>
  <sheetViews>
    <sheetView showGridLines="0" tabSelected="1" view="pageBreakPreview" topLeftCell="A92" zoomScale="85" zoomScaleNormal="100" zoomScaleSheetLayoutView="85" workbookViewId="0">
      <selection activeCell="E93" sqref="E93"/>
    </sheetView>
  </sheetViews>
  <sheetFormatPr defaultColWidth="9.140625" defaultRowHeight="15" outlineLevelRow="1"/>
  <cols>
    <col min="1" max="1" width="28.7109375" style="2" customWidth="1"/>
    <col min="2" max="2" width="19.85546875" style="2" customWidth="1"/>
    <col min="3" max="3" width="20" style="2" customWidth="1"/>
    <col min="4" max="4" width="16.1406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1" width="17.140625" style="2" customWidth="1"/>
    <col min="12" max="12" width="15" style="2" hidden="1" customWidth="1"/>
    <col min="13" max="13" width="15.140625" style="2" hidden="1" customWidth="1"/>
    <col min="14" max="15" width="15" style="2" hidden="1" customWidth="1"/>
    <col min="16" max="17" width="15" style="2" customWidth="1"/>
    <col min="18" max="19" width="15.140625" style="2" hidden="1" customWidth="1"/>
    <col min="20" max="20" width="15" style="2" customWidth="1"/>
    <col min="21" max="21" width="15.140625" style="2" hidden="1" customWidth="1"/>
    <col min="22" max="22" width="15" style="1" hidden="1" customWidth="1"/>
    <col min="23" max="23" width="14.5703125" style="1" hidden="1" customWidth="1"/>
    <col min="24" max="24" width="14.85546875" style="1" hidden="1" customWidth="1"/>
    <col min="25" max="30" width="9.140625" style="1"/>
    <col min="31" max="16384" width="9.140625" style="2"/>
  </cols>
  <sheetData>
    <row r="1" spans="1:24" ht="15.75">
      <c r="Q1" s="15" t="s">
        <v>209</v>
      </c>
      <c r="R1" s="30" t="s">
        <v>166</v>
      </c>
      <c r="T1" s="1"/>
      <c r="U1" s="1"/>
    </row>
    <row r="2" spans="1:24" ht="15.75">
      <c r="Q2" s="15" t="s">
        <v>204</v>
      </c>
      <c r="R2" s="30" t="s">
        <v>165</v>
      </c>
      <c r="T2" s="1"/>
      <c r="U2" s="1"/>
    </row>
    <row r="7" spans="1:24" ht="15.75">
      <c r="Q7" s="52" t="s">
        <v>205</v>
      </c>
    </row>
    <row r="8" spans="1:24" ht="15.75">
      <c r="Q8" s="52" t="s">
        <v>204</v>
      </c>
    </row>
    <row r="9" spans="1:24" ht="15.75">
      <c r="Q9" s="15" t="s">
        <v>206</v>
      </c>
    </row>
    <row r="10" spans="1:24" ht="15.75">
      <c r="Q10" s="15" t="s">
        <v>207</v>
      </c>
    </row>
    <row r="11" spans="1:24" ht="15.75">
      <c r="Q11" s="15"/>
    </row>
    <row r="12" spans="1:24" ht="17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"/>
      <c r="R12" s="3"/>
      <c r="S12" s="3"/>
      <c r="T12" s="3"/>
    </row>
    <row r="13" spans="1:24" ht="17.25" customHeight="1">
      <c r="A13" s="85" t="s">
        <v>208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6"/>
      <c r="V13" s="86"/>
    </row>
    <row r="14" spans="1:24" ht="17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1"/>
    </row>
    <row r="15" spans="1:24" ht="17.25" customHeight="1">
      <c r="A15" s="66" t="s">
        <v>4</v>
      </c>
      <c r="B15" s="66" t="s">
        <v>0</v>
      </c>
      <c r="C15" s="66" t="s">
        <v>5</v>
      </c>
      <c r="D15" s="66" t="s">
        <v>2</v>
      </c>
      <c r="E15" s="66" t="s">
        <v>1</v>
      </c>
      <c r="F15" s="66" t="s">
        <v>21</v>
      </c>
      <c r="G15" s="66" t="s">
        <v>55</v>
      </c>
      <c r="H15" s="64" t="s">
        <v>135</v>
      </c>
      <c r="I15" s="66" t="s">
        <v>55</v>
      </c>
      <c r="J15" s="64" t="s">
        <v>135</v>
      </c>
      <c r="K15" s="66" t="s">
        <v>55</v>
      </c>
      <c r="L15" s="66" t="s">
        <v>130</v>
      </c>
      <c r="M15" s="64" t="s">
        <v>135</v>
      </c>
      <c r="N15" s="66" t="s">
        <v>130</v>
      </c>
      <c r="O15" s="64" t="s">
        <v>135</v>
      </c>
      <c r="P15" s="66" t="s">
        <v>130</v>
      </c>
      <c r="Q15" s="66" t="s">
        <v>131</v>
      </c>
      <c r="R15" s="64" t="s">
        <v>135</v>
      </c>
      <c r="S15" s="64" t="s">
        <v>136</v>
      </c>
      <c r="T15" s="66" t="s">
        <v>56</v>
      </c>
      <c r="U15" s="64" t="s">
        <v>135</v>
      </c>
      <c r="V15" s="66" t="s">
        <v>137</v>
      </c>
      <c r="W15" s="64" t="s">
        <v>135</v>
      </c>
      <c r="X15" s="66" t="s">
        <v>152</v>
      </c>
    </row>
    <row r="16" spans="1:24" ht="168" customHeight="1">
      <c r="A16" s="66"/>
      <c r="B16" s="66"/>
      <c r="C16" s="67"/>
      <c r="D16" s="67"/>
      <c r="E16" s="67"/>
      <c r="F16" s="67"/>
      <c r="G16" s="67"/>
      <c r="H16" s="65"/>
      <c r="I16" s="67"/>
      <c r="J16" s="65"/>
      <c r="K16" s="67"/>
      <c r="L16" s="67"/>
      <c r="M16" s="65"/>
      <c r="N16" s="67"/>
      <c r="O16" s="65"/>
      <c r="P16" s="67"/>
      <c r="Q16" s="67"/>
      <c r="R16" s="65"/>
      <c r="S16" s="65"/>
      <c r="T16" s="67"/>
      <c r="U16" s="65"/>
      <c r="V16" s="67"/>
      <c r="W16" s="65"/>
      <c r="X16" s="67"/>
    </row>
    <row r="17" spans="1:30" s="6" customFormat="1" ht="18" customHeight="1">
      <c r="A17" s="14">
        <v>1</v>
      </c>
      <c r="B17" s="14">
        <f>1+A17</f>
        <v>2</v>
      </c>
      <c r="C17" s="14">
        <f t="shared" ref="C17:G17" si="0">1+B17</f>
        <v>3</v>
      </c>
      <c r="D17" s="14">
        <f t="shared" si="0"/>
        <v>4</v>
      </c>
      <c r="E17" s="14">
        <f t="shared" si="0"/>
        <v>5</v>
      </c>
      <c r="F17" s="14">
        <f t="shared" si="0"/>
        <v>6</v>
      </c>
      <c r="G17" s="14">
        <f t="shared" si="0"/>
        <v>7</v>
      </c>
      <c r="H17" s="14" t="s">
        <v>139</v>
      </c>
      <c r="I17" s="14">
        <v>7</v>
      </c>
      <c r="J17" s="14" t="s">
        <v>139</v>
      </c>
      <c r="K17" s="14">
        <v>7</v>
      </c>
      <c r="L17" s="14">
        <v>8</v>
      </c>
      <c r="M17" s="14" t="s">
        <v>132</v>
      </c>
      <c r="N17" s="14">
        <v>8</v>
      </c>
      <c r="O17" s="14" t="s">
        <v>162</v>
      </c>
      <c r="P17" s="14">
        <v>8</v>
      </c>
      <c r="Q17" s="14">
        <v>9</v>
      </c>
      <c r="R17" s="14" t="s">
        <v>163</v>
      </c>
      <c r="S17" s="14" t="s">
        <v>164</v>
      </c>
      <c r="T17" s="14">
        <v>10</v>
      </c>
      <c r="U17" s="4" t="s">
        <v>133</v>
      </c>
      <c r="V17" s="4" t="s">
        <v>134</v>
      </c>
      <c r="W17" s="14">
        <v>10</v>
      </c>
      <c r="X17" s="14">
        <v>10</v>
      </c>
      <c r="Y17" s="5"/>
      <c r="Z17" s="5"/>
      <c r="AA17" s="5"/>
      <c r="AB17" s="5"/>
      <c r="AC17" s="5"/>
      <c r="AD17" s="5"/>
    </row>
    <row r="18" spans="1:30" ht="27.75" customHeight="1">
      <c r="A18" s="87" t="s">
        <v>14</v>
      </c>
      <c r="B18" s="88"/>
      <c r="C18" s="88"/>
      <c r="D18" s="88"/>
      <c r="E18" s="21"/>
      <c r="F18" s="53"/>
      <c r="G18" s="7">
        <f t="shared" ref="G18:X18" si="1">G19+G30+G41+G46+G48+G51+G57+G67+G80+G84+G88+G92</f>
        <v>14162552.219999999</v>
      </c>
      <c r="H18" s="7">
        <f t="shared" si="1"/>
        <v>-337413.72899999999</v>
      </c>
      <c r="I18" s="7">
        <v>19535903.291000005</v>
      </c>
      <c r="J18" s="7">
        <f t="shared" si="1"/>
        <v>391681.80000000005</v>
      </c>
      <c r="K18" s="7">
        <f t="shared" si="1"/>
        <v>19927585.091000002</v>
      </c>
      <c r="L18" s="7">
        <f t="shared" si="1"/>
        <v>2467483.9999999995</v>
      </c>
      <c r="M18" s="7">
        <f t="shared" si="1"/>
        <v>-6194.2999999999993</v>
      </c>
      <c r="N18" s="7">
        <f t="shared" si="1"/>
        <v>2244480.2999999998</v>
      </c>
      <c r="O18" s="7">
        <f>O19+O30+O41+O46+O48+O51+O57+O67+O80+O84+O88+O92</f>
        <v>-30304.2</v>
      </c>
      <c r="P18" s="7">
        <f t="shared" si="1"/>
        <v>2214176.1</v>
      </c>
      <c r="Q18" s="7">
        <v>770182.30000000016</v>
      </c>
      <c r="R18" s="7">
        <f t="shared" si="1"/>
        <v>0</v>
      </c>
      <c r="S18" s="7">
        <f t="shared" si="1"/>
        <v>770182.30000000016</v>
      </c>
      <c r="T18" s="27">
        <f t="shared" si="1"/>
        <v>666098.40000000014</v>
      </c>
      <c r="U18" s="7" t="e">
        <f t="shared" si="1"/>
        <v>#REF!</v>
      </c>
      <c r="V18" s="7" t="e">
        <f t="shared" si="1"/>
        <v>#REF!</v>
      </c>
      <c r="W18" s="7" t="e">
        <f t="shared" si="1"/>
        <v>#REF!</v>
      </c>
      <c r="X18" s="7" t="e">
        <f t="shared" si="1"/>
        <v>#REF!</v>
      </c>
      <c r="Y18" s="2"/>
      <c r="Z18" s="2"/>
      <c r="AA18" s="2"/>
      <c r="AB18" s="2"/>
      <c r="AC18" s="2"/>
      <c r="AD18" s="2"/>
    </row>
    <row r="19" spans="1:30" ht="56.25" customHeight="1">
      <c r="A19" s="87" t="s">
        <v>57</v>
      </c>
      <c r="B19" s="90"/>
      <c r="C19" s="90"/>
      <c r="D19" s="90"/>
      <c r="E19" s="22"/>
      <c r="F19" s="22"/>
      <c r="G19" s="7">
        <f t="shared" ref="G19:H19" si="2">G20+G26</f>
        <v>443731.20000000001</v>
      </c>
      <c r="H19" s="7">
        <f t="shared" si="2"/>
        <v>13301.700000000003</v>
      </c>
      <c r="I19" s="7">
        <v>5718326.7000000011</v>
      </c>
      <c r="J19" s="7">
        <f t="shared" ref="J19:P19" si="3">J20+J26+J28</f>
        <v>-19917</v>
      </c>
      <c r="K19" s="7">
        <f t="shared" si="3"/>
        <v>5698409.7000000011</v>
      </c>
      <c r="L19" s="7">
        <f t="shared" si="3"/>
        <v>494171.19999999995</v>
      </c>
      <c r="M19" s="7">
        <f t="shared" si="3"/>
        <v>-4630.2999999999993</v>
      </c>
      <c r="N19" s="7">
        <v>360157.49999999994</v>
      </c>
      <c r="O19" s="7">
        <f t="shared" si="3"/>
        <v>-503.8</v>
      </c>
      <c r="P19" s="7">
        <f t="shared" si="3"/>
        <v>359653.7</v>
      </c>
      <c r="Q19" s="7">
        <v>0</v>
      </c>
      <c r="R19" s="7">
        <f t="shared" ref="R19:X19" si="4">R20+R26+R28</f>
        <v>0</v>
      </c>
      <c r="S19" s="7">
        <f t="shared" si="4"/>
        <v>0</v>
      </c>
      <c r="T19" s="7">
        <f t="shared" si="4"/>
        <v>0</v>
      </c>
      <c r="U19" s="7">
        <f t="shared" si="4"/>
        <v>0</v>
      </c>
      <c r="V19" s="7">
        <f t="shared" si="4"/>
        <v>0</v>
      </c>
      <c r="W19" s="7">
        <f t="shared" si="4"/>
        <v>0</v>
      </c>
      <c r="X19" s="7">
        <f t="shared" si="4"/>
        <v>0</v>
      </c>
      <c r="Y19" s="2"/>
      <c r="Z19" s="2"/>
      <c r="AA19" s="2"/>
      <c r="AB19" s="2"/>
      <c r="AC19" s="2"/>
      <c r="AD19" s="2"/>
    </row>
    <row r="20" spans="1:30" ht="107.25" customHeight="1">
      <c r="A20" s="87" t="s">
        <v>58</v>
      </c>
      <c r="B20" s="88"/>
      <c r="C20" s="88"/>
      <c r="D20" s="88"/>
      <c r="E20" s="21"/>
      <c r="F20" s="53"/>
      <c r="G20" s="7">
        <f t="shared" ref="G20" si="5">SUM(G21:G22)</f>
        <v>443731.20000000001</v>
      </c>
      <c r="H20" s="7">
        <f t="shared" ref="H20" si="6">H21+H22</f>
        <v>1385.8000000000029</v>
      </c>
      <c r="I20" s="7">
        <v>5702537.1000000006</v>
      </c>
      <c r="J20" s="7">
        <f t="shared" ref="J20:P20" si="7">J21+J22+J23+J24+J25</f>
        <v>-19917</v>
      </c>
      <c r="K20" s="7">
        <f t="shared" si="7"/>
        <v>5682620.1000000006</v>
      </c>
      <c r="L20" s="7">
        <f t="shared" si="7"/>
        <v>494171.19999999995</v>
      </c>
      <c r="M20" s="7">
        <f t="shared" si="7"/>
        <v>-13630.3</v>
      </c>
      <c r="N20" s="7">
        <v>347487.69999999995</v>
      </c>
      <c r="O20" s="7">
        <f t="shared" si="7"/>
        <v>-503.8</v>
      </c>
      <c r="P20" s="7">
        <f t="shared" si="7"/>
        <v>346983.9</v>
      </c>
      <c r="Q20" s="7">
        <v>0</v>
      </c>
      <c r="R20" s="7">
        <f t="shared" ref="R20:T20" si="8">R21+R22+R23+R24+R25</f>
        <v>0</v>
      </c>
      <c r="S20" s="7">
        <f t="shared" si="8"/>
        <v>0</v>
      </c>
      <c r="T20" s="7">
        <f t="shared" si="8"/>
        <v>0</v>
      </c>
      <c r="U20" s="7">
        <f t="shared" ref="U20:X20" si="9">U21+U22+U23</f>
        <v>0</v>
      </c>
      <c r="V20" s="7">
        <f t="shared" si="9"/>
        <v>0</v>
      </c>
      <c r="W20" s="7">
        <f t="shared" si="9"/>
        <v>0</v>
      </c>
      <c r="X20" s="7">
        <f t="shared" si="9"/>
        <v>0</v>
      </c>
    </row>
    <row r="21" spans="1:30" ht="218.25" customHeight="1">
      <c r="A21" s="24" t="s">
        <v>129</v>
      </c>
      <c r="B21" s="29" t="s">
        <v>80</v>
      </c>
      <c r="C21" s="25" t="s">
        <v>6</v>
      </c>
      <c r="D21" s="25" t="s">
        <v>11</v>
      </c>
      <c r="E21" s="25" t="s">
        <v>59</v>
      </c>
      <c r="F21" s="53" t="s">
        <v>8</v>
      </c>
      <c r="G21" s="7">
        <v>238051.1</v>
      </c>
      <c r="H21" s="7">
        <f>15000+17938.4+9719.5</f>
        <v>42657.9</v>
      </c>
      <c r="I21" s="7">
        <v>289118.5</v>
      </c>
      <c r="J21" s="7">
        <v>-19917</v>
      </c>
      <c r="K21" s="7">
        <f>I21+J21</f>
        <v>269201.5</v>
      </c>
      <c r="L21" s="7">
        <v>175000.4</v>
      </c>
      <c r="M21" s="7">
        <v>9719.5</v>
      </c>
      <c r="N21" s="7">
        <v>165306.59999999998</v>
      </c>
      <c r="O21" s="7">
        <v>-503.8</v>
      </c>
      <c r="P21" s="7">
        <f t="shared" ref="P21:P86" si="10">N21+O21</f>
        <v>164802.79999999999</v>
      </c>
      <c r="Q21" s="27">
        <v>0</v>
      </c>
      <c r="R21" s="27">
        <v>0</v>
      </c>
      <c r="S21" s="27">
        <v>0</v>
      </c>
      <c r="T21" s="27">
        <v>0</v>
      </c>
      <c r="U21" s="7">
        <v>0</v>
      </c>
      <c r="V21" s="7">
        <v>0</v>
      </c>
      <c r="W21" s="7">
        <v>0</v>
      </c>
      <c r="X21" s="7">
        <f t="shared" ref="X21:X93" si="11">T21+W21</f>
        <v>0</v>
      </c>
    </row>
    <row r="22" spans="1:30" ht="183.75" customHeight="1">
      <c r="A22" s="24" t="s">
        <v>143</v>
      </c>
      <c r="B22" s="29" t="s">
        <v>60</v>
      </c>
      <c r="C22" s="25" t="s">
        <v>23</v>
      </c>
      <c r="D22" s="25" t="s">
        <v>11</v>
      </c>
      <c r="E22" s="25" t="s">
        <v>25</v>
      </c>
      <c r="F22" s="53" t="s">
        <v>91</v>
      </c>
      <c r="G22" s="7">
        <v>205680.1</v>
      </c>
      <c r="H22" s="7">
        <f>-17922.3-11000-1875.3-9719.5-755</f>
        <v>-41272.1</v>
      </c>
      <c r="I22" s="7">
        <v>237574</v>
      </c>
      <c r="J22" s="7"/>
      <c r="K22" s="7">
        <f>I22+J22</f>
        <v>237574</v>
      </c>
      <c r="L22" s="7">
        <v>187757.8</v>
      </c>
      <c r="M22" s="7">
        <f>-11000-1875.3-9719.5-755</f>
        <v>-23349.8</v>
      </c>
      <c r="N22" s="7">
        <v>152411.1</v>
      </c>
      <c r="O22" s="7"/>
      <c r="P22" s="7">
        <f t="shared" si="10"/>
        <v>152411.1</v>
      </c>
      <c r="Q22" s="27">
        <v>0</v>
      </c>
      <c r="R22" s="27">
        <v>0</v>
      </c>
      <c r="S22" s="27">
        <v>0</v>
      </c>
      <c r="T22" s="27">
        <v>0</v>
      </c>
      <c r="U22" s="7">
        <v>0</v>
      </c>
      <c r="V22" s="7">
        <v>0</v>
      </c>
      <c r="W22" s="7">
        <v>0</v>
      </c>
      <c r="X22" s="7">
        <f t="shared" si="11"/>
        <v>0</v>
      </c>
    </row>
    <row r="23" spans="1:30" ht="153.75" customHeight="1">
      <c r="A23" s="24" t="s">
        <v>159</v>
      </c>
      <c r="B23" s="29" t="s">
        <v>160</v>
      </c>
      <c r="C23" s="25" t="s">
        <v>35</v>
      </c>
      <c r="D23" s="25" t="s">
        <v>11</v>
      </c>
      <c r="E23" s="25" t="s">
        <v>79</v>
      </c>
      <c r="F23" s="53" t="s">
        <v>161</v>
      </c>
      <c r="G23" s="7">
        <v>0</v>
      </c>
      <c r="H23" s="7">
        <v>131412.97</v>
      </c>
      <c r="I23" s="7">
        <v>131413</v>
      </c>
      <c r="J23" s="7"/>
      <c r="K23" s="7">
        <f>I23+J23</f>
        <v>131413</v>
      </c>
      <c r="L23" s="7">
        <f>J23+K23</f>
        <v>131413</v>
      </c>
      <c r="M23" s="7">
        <v>0</v>
      </c>
      <c r="N23" s="7">
        <v>2000</v>
      </c>
      <c r="O23" s="7"/>
      <c r="P23" s="7">
        <f>N23+O23</f>
        <v>2000</v>
      </c>
      <c r="Q23" s="27">
        <v>0</v>
      </c>
      <c r="R23" s="27">
        <v>0</v>
      </c>
      <c r="S23" s="27"/>
      <c r="T23" s="27">
        <v>0</v>
      </c>
      <c r="U23" s="7"/>
      <c r="V23" s="7"/>
      <c r="W23" s="7"/>
      <c r="X23" s="7"/>
    </row>
    <row r="24" spans="1:30" ht="153.75" customHeight="1">
      <c r="A24" s="24" t="s">
        <v>182</v>
      </c>
      <c r="B24" s="25" t="s">
        <v>183</v>
      </c>
      <c r="C24" s="25" t="s">
        <v>35</v>
      </c>
      <c r="D24" s="25" t="s">
        <v>11</v>
      </c>
      <c r="E24" s="25" t="s">
        <v>184</v>
      </c>
      <c r="F24" s="53" t="s">
        <v>185</v>
      </c>
      <c r="G24" s="7"/>
      <c r="H24" s="7"/>
      <c r="I24" s="7">
        <v>4237022.4000000004</v>
      </c>
      <c r="J24" s="7"/>
      <c r="K24" s="7">
        <f t="shared" ref="K24:K25" si="12">I24+J24</f>
        <v>4237022.4000000004</v>
      </c>
      <c r="L24" s="7"/>
      <c r="M24" s="7"/>
      <c r="N24" s="7">
        <v>21450</v>
      </c>
      <c r="O24" s="7"/>
      <c r="P24" s="7">
        <f t="shared" ref="P24:P25" si="13">N24+O24</f>
        <v>21450</v>
      </c>
      <c r="Q24" s="27">
        <v>0</v>
      </c>
      <c r="R24" s="27">
        <v>0</v>
      </c>
      <c r="S24" s="27">
        <v>0</v>
      </c>
      <c r="T24" s="27">
        <v>0</v>
      </c>
      <c r="U24" s="7"/>
      <c r="V24" s="7"/>
      <c r="W24" s="7"/>
      <c r="X24" s="7"/>
    </row>
    <row r="25" spans="1:30" ht="153.75" customHeight="1">
      <c r="A25" s="24" t="s">
        <v>186</v>
      </c>
      <c r="B25" s="25" t="s">
        <v>187</v>
      </c>
      <c r="C25" s="25" t="s">
        <v>35</v>
      </c>
      <c r="D25" s="25" t="s">
        <v>11</v>
      </c>
      <c r="E25" s="25" t="s">
        <v>184</v>
      </c>
      <c r="F25" s="53" t="s">
        <v>188</v>
      </c>
      <c r="G25" s="7"/>
      <c r="H25" s="7"/>
      <c r="I25" s="7">
        <v>807409.2</v>
      </c>
      <c r="J25" s="8"/>
      <c r="K25" s="7">
        <f t="shared" si="12"/>
        <v>807409.2</v>
      </c>
      <c r="L25" s="7"/>
      <c r="M25" s="7"/>
      <c r="N25" s="7">
        <v>6320</v>
      </c>
      <c r="O25" s="7"/>
      <c r="P25" s="7">
        <f t="shared" si="13"/>
        <v>6320</v>
      </c>
      <c r="Q25" s="27">
        <v>0</v>
      </c>
      <c r="R25" s="27">
        <v>0</v>
      </c>
      <c r="S25" s="27">
        <v>0</v>
      </c>
      <c r="T25" s="27">
        <v>0</v>
      </c>
      <c r="U25" s="7"/>
      <c r="V25" s="7"/>
      <c r="W25" s="7"/>
      <c r="X25" s="7"/>
    </row>
    <row r="26" spans="1:30" ht="76.5" customHeight="1">
      <c r="A26" s="73" t="s">
        <v>140</v>
      </c>
      <c r="B26" s="74"/>
      <c r="C26" s="74"/>
      <c r="D26" s="75"/>
      <c r="E26" s="25"/>
      <c r="F26" s="53"/>
      <c r="G26" s="7">
        <f>G27</f>
        <v>0</v>
      </c>
      <c r="H26" s="7">
        <f>H27</f>
        <v>11915.9</v>
      </c>
      <c r="I26" s="7">
        <v>11915.9</v>
      </c>
      <c r="J26" s="7">
        <f>J27</f>
        <v>0</v>
      </c>
      <c r="K26" s="7">
        <f>I26+J26</f>
        <v>11915.9</v>
      </c>
      <c r="L26" s="7">
        <f>L27</f>
        <v>0</v>
      </c>
      <c r="M26" s="7">
        <f>M27</f>
        <v>9000</v>
      </c>
      <c r="N26" s="7">
        <v>9000</v>
      </c>
      <c r="O26" s="7">
        <f>O27</f>
        <v>0</v>
      </c>
      <c r="P26" s="7">
        <f>N26+O26</f>
        <v>9000</v>
      </c>
      <c r="Q26" s="27">
        <v>0</v>
      </c>
      <c r="R26" s="27"/>
      <c r="S26" s="27"/>
      <c r="T26" s="27">
        <f>T27</f>
        <v>0</v>
      </c>
      <c r="U26" s="7"/>
      <c r="V26" s="7"/>
      <c r="W26" s="7"/>
      <c r="X26" s="7">
        <f t="shared" si="11"/>
        <v>0</v>
      </c>
    </row>
    <row r="27" spans="1:30" ht="147" customHeight="1">
      <c r="A27" s="24" t="s">
        <v>142</v>
      </c>
      <c r="B27" s="31" t="s">
        <v>144</v>
      </c>
      <c r="C27" s="25" t="s">
        <v>35</v>
      </c>
      <c r="D27" s="25" t="s">
        <v>11</v>
      </c>
      <c r="E27" s="25" t="s">
        <v>138</v>
      </c>
      <c r="F27" s="53" t="s">
        <v>141</v>
      </c>
      <c r="G27" s="7">
        <v>0</v>
      </c>
      <c r="H27" s="7">
        <v>11915.9</v>
      </c>
      <c r="I27" s="7">
        <v>11915.9</v>
      </c>
      <c r="J27" s="7"/>
      <c r="K27" s="7">
        <f>I27+J27</f>
        <v>11915.9</v>
      </c>
      <c r="L27" s="7">
        <v>0</v>
      </c>
      <c r="M27" s="7">
        <v>9000</v>
      </c>
      <c r="N27" s="7">
        <v>9000</v>
      </c>
      <c r="O27" s="7"/>
      <c r="P27" s="7">
        <f t="shared" si="10"/>
        <v>9000</v>
      </c>
      <c r="Q27" s="27">
        <v>0</v>
      </c>
      <c r="R27" s="27"/>
      <c r="S27" s="27"/>
      <c r="T27" s="27">
        <v>0</v>
      </c>
      <c r="U27" s="7"/>
      <c r="V27" s="7"/>
      <c r="W27" s="7"/>
      <c r="X27" s="7">
        <f t="shared" si="11"/>
        <v>0</v>
      </c>
    </row>
    <row r="28" spans="1:30" ht="106.5" customHeight="1">
      <c r="A28" s="73" t="s">
        <v>175</v>
      </c>
      <c r="B28" s="76"/>
      <c r="C28" s="76"/>
      <c r="D28" s="77"/>
      <c r="E28" s="25"/>
      <c r="F28" s="53"/>
      <c r="G28" s="7"/>
      <c r="H28" s="7"/>
      <c r="I28" s="7">
        <v>3873.7</v>
      </c>
      <c r="J28" s="7">
        <f t="shared" ref="J28:X28" si="14">J29</f>
        <v>0</v>
      </c>
      <c r="K28" s="7">
        <f t="shared" si="14"/>
        <v>3873.7</v>
      </c>
      <c r="L28" s="7">
        <f t="shared" si="14"/>
        <v>0</v>
      </c>
      <c r="M28" s="7">
        <f t="shared" si="14"/>
        <v>0</v>
      </c>
      <c r="N28" s="7">
        <v>3669.8</v>
      </c>
      <c r="O28" s="7">
        <f t="shared" si="14"/>
        <v>0</v>
      </c>
      <c r="P28" s="7">
        <f t="shared" si="14"/>
        <v>3669.8</v>
      </c>
      <c r="Q28" s="27">
        <v>0</v>
      </c>
      <c r="R28" s="27">
        <f t="shared" si="14"/>
        <v>0</v>
      </c>
      <c r="S28" s="27">
        <f t="shared" si="14"/>
        <v>0</v>
      </c>
      <c r="T28" s="27">
        <f t="shared" si="14"/>
        <v>0</v>
      </c>
      <c r="U28" s="7">
        <f t="shared" si="14"/>
        <v>0</v>
      </c>
      <c r="V28" s="7">
        <f t="shared" si="14"/>
        <v>0</v>
      </c>
      <c r="W28" s="7">
        <f t="shared" si="14"/>
        <v>0</v>
      </c>
      <c r="X28" s="7">
        <f t="shared" si="14"/>
        <v>0</v>
      </c>
    </row>
    <row r="29" spans="1:30" ht="147" customHeight="1">
      <c r="A29" s="24" t="s">
        <v>176</v>
      </c>
      <c r="B29" s="31" t="s">
        <v>177</v>
      </c>
      <c r="C29" s="25" t="s">
        <v>36</v>
      </c>
      <c r="D29" s="25" t="s">
        <v>11</v>
      </c>
      <c r="E29" s="25" t="s">
        <v>178</v>
      </c>
      <c r="F29" s="53" t="s">
        <v>141</v>
      </c>
      <c r="G29" s="7"/>
      <c r="H29" s="7"/>
      <c r="I29" s="7">
        <v>3873.7</v>
      </c>
      <c r="J29" s="7"/>
      <c r="K29" s="7">
        <f>I29+J29</f>
        <v>3873.7</v>
      </c>
      <c r="L29" s="7"/>
      <c r="M29" s="7"/>
      <c r="N29" s="7">
        <v>3669.8</v>
      </c>
      <c r="O29" s="7"/>
      <c r="P29" s="7">
        <f t="shared" si="10"/>
        <v>3669.8</v>
      </c>
      <c r="Q29" s="27">
        <v>0</v>
      </c>
      <c r="R29" s="27"/>
      <c r="S29" s="27"/>
      <c r="T29" s="27">
        <v>0</v>
      </c>
      <c r="U29" s="7"/>
      <c r="V29" s="7"/>
      <c r="W29" s="7"/>
      <c r="X29" s="7"/>
    </row>
    <row r="30" spans="1:30" ht="42" customHeight="1">
      <c r="A30" s="70" t="s">
        <v>62</v>
      </c>
      <c r="B30" s="72"/>
      <c r="C30" s="72"/>
      <c r="D30" s="72"/>
      <c r="E30" s="25"/>
      <c r="F30" s="54"/>
      <c r="G30" s="7">
        <f t="shared" ref="G30:P30" si="15">G31+G37</f>
        <v>1255301.2</v>
      </c>
      <c r="H30" s="7">
        <f t="shared" si="15"/>
        <v>17147.099999999999</v>
      </c>
      <c r="I30" s="7">
        <v>1468791.2000000002</v>
      </c>
      <c r="J30" s="7">
        <f t="shared" si="15"/>
        <v>0</v>
      </c>
      <c r="K30" s="7">
        <f t="shared" si="15"/>
        <v>1468791.2000000002</v>
      </c>
      <c r="L30" s="7">
        <f t="shared" si="15"/>
        <v>397457.3</v>
      </c>
      <c r="M30" s="7">
        <f t="shared" si="15"/>
        <v>20000</v>
      </c>
      <c r="N30" s="7">
        <v>248413.6</v>
      </c>
      <c r="O30" s="7">
        <f t="shared" si="15"/>
        <v>2450.4000000000015</v>
      </c>
      <c r="P30" s="7">
        <f t="shared" si="15"/>
        <v>250864</v>
      </c>
      <c r="Q30" s="27">
        <v>184523.3</v>
      </c>
      <c r="R30" s="27">
        <f t="shared" ref="R30:S30" si="16">R31+R37</f>
        <v>0</v>
      </c>
      <c r="S30" s="27">
        <f t="shared" si="16"/>
        <v>184523.3</v>
      </c>
      <c r="T30" s="27">
        <f>T31+T37</f>
        <v>136821.6</v>
      </c>
      <c r="U30" s="7">
        <f>U31+U37</f>
        <v>0</v>
      </c>
      <c r="V30" s="7">
        <v>189190.2</v>
      </c>
      <c r="W30" s="7">
        <f t="shared" ref="W30:X30" si="17">W31+W37</f>
        <v>0</v>
      </c>
      <c r="X30" s="7">
        <f t="shared" si="17"/>
        <v>136821.6</v>
      </c>
    </row>
    <row r="31" spans="1:30" ht="39" customHeight="1">
      <c r="A31" s="70" t="s">
        <v>34</v>
      </c>
      <c r="B31" s="71"/>
      <c r="C31" s="71"/>
      <c r="D31" s="71"/>
      <c r="E31" s="25"/>
      <c r="F31" s="54"/>
      <c r="G31" s="7">
        <f>SUM(G32:G35)</f>
        <v>605415.69999999995</v>
      </c>
      <c r="H31" s="7">
        <f t="shared" ref="H31:X31" si="18">H32+H33+H34+H35</f>
        <v>0</v>
      </c>
      <c r="I31" s="7">
        <v>601428.9</v>
      </c>
      <c r="J31" s="7">
        <f t="shared" ref="J31:T31" si="19">J32+J33+J34+J35</f>
        <v>0</v>
      </c>
      <c r="K31" s="7">
        <f t="shared" si="19"/>
        <v>601428.9</v>
      </c>
      <c r="L31" s="7">
        <f t="shared" si="19"/>
        <v>46902</v>
      </c>
      <c r="M31" s="7">
        <f t="shared" si="19"/>
        <v>0</v>
      </c>
      <c r="N31" s="7">
        <v>41848.1</v>
      </c>
      <c r="O31" s="7">
        <f t="shared" si="19"/>
        <v>-16259</v>
      </c>
      <c r="P31" s="7">
        <f t="shared" si="19"/>
        <v>25589.1</v>
      </c>
      <c r="Q31" s="27">
        <v>146863.6</v>
      </c>
      <c r="R31" s="27">
        <f t="shared" si="19"/>
        <v>0</v>
      </c>
      <c r="S31" s="27">
        <f t="shared" si="19"/>
        <v>146863.6</v>
      </c>
      <c r="T31" s="27">
        <f t="shared" si="19"/>
        <v>79622.899999999994</v>
      </c>
      <c r="U31" s="7">
        <f t="shared" si="18"/>
        <v>0</v>
      </c>
      <c r="V31" s="7">
        <f t="shared" si="18"/>
        <v>79622.899999999994</v>
      </c>
      <c r="W31" s="7">
        <f t="shared" si="18"/>
        <v>0</v>
      </c>
      <c r="X31" s="7">
        <f t="shared" si="18"/>
        <v>79622.899999999994</v>
      </c>
    </row>
    <row r="32" spans="1:30" ht="128.25" customHeight="1" outlineLevel="1">
      <c r="A32" s="49" t="s">
        <v>171</v>
      </c>
      <c r="B32" s="25" t="s">
        <v>40</v>
      </c>
      <c r="C32" s="25" t="s">
        <v>35</v>
      </c>
      <c r="D32" s="25" t="s">
        <v>11</v>
      </c>
      <c r="E32" s="25" t="s">
        <v>63</v>
      </c>
      <c r="F32" s="53" t="s">
        <v>49</v>
      </c>
      <c r="G32" s="7">
        <v>171871.5</v>
      </c>
      <c r="H32" s="8"/>
      <c r="I32" s="7">
        <v>179178.5</v>
      </c>
      <c r="J32" s="8"/>
      <c r="K32" s="7">
        <f>I32+J32</f>
        <v>179178.5</v>
      </c>
      <c r="L32" s="7">
        <v>0</v>
      </c>
      <c r="M32" s="7"/>
      <c r="N32" s="7">
        <v>7307</v>
      </c>
      <c r="O32" s="7">
        <v>-7307</v>
      </c>
      <c r="P32" s="7">
        <f t="shared" si="10"/>
        <v>0</v>
      </c>
      <c r="Q32" s="26">
        <v>7307</v>
      </c>
      <c r="R32" s="26"/>
      <c r="S32" s="26">
        <v>7307</v>
      </c>
      <c r="T32" s="26">
        <v>0</v>
      </c>
      <c r="U32" s="8"/>
      <c r="V32" s="8">
        <v>0</v>
      </c>
      <c r="W32" s="8"/>
      <c r="X32" s="7">
        <f t="shared" si="11"/>
        <v>0</v>
      </c>
    </row>
    <row r="33" spans="1:30" ht="136.5" customHeight="1" outlineLevel="1">
      <c r="A33" s="24" t="s">
        <v>93</v>
      </c>
      <c r="B33" s="25" t="s">
        <v>32</v>
      </c>
      <c r="C33" s="25" t="s">
        <v>35</v>
      </c>
      <c r="D33" s="25" t="s">
        <v>11</v>
      </c>
      <c r="E33" s="32" t="s">
        <v>53</v>
      </c>
      <c r="F33" s="53" t="s">
        <v>45</v>
      </c>
      <c r="G33" s="7">
        <v>101257.9</v>
      </c>
      <c r="H33" s="8"/>
      <c r="I33" s="7">
        <v>101257.9</v>
      </c>
      <c r="J33" s="8"/>
      <c r="K33" s="7">
        <v>101257.9</v>
      </c>
      <c r="L33" s="7">
        <v>0</v>
      </c>
      <c r="M33" s="7"/>
      <c r="N33" s="7">
        <v>0</v>
      </c>
      <c r="O33" s="7"/>
      <c r="P33" s="7">
        <f t="shared" si="10"/>
        <v>0</v>
      </c>
      <c r="Q33" s="26">
        <v>22693</v>
      </c>
      <c r="R33" s="26"/>
      <c r="S33" s="26">
        <f>Q33+R33</f>
        <v>22693</v>
      </c>
      <c r="T33" s="26">
        <v>40000</v>
      </c>
      <c r="U33" s="8"/>
      <c r="V33" s="8">
        <v>40000</v>
      </c>
      <c r="W33" s="8"/>
      <c r="X33" s="7">
        <f t="shared" si="11"/>
        <v>40000</v>
      </c>
    </row>
    <row r="34" spans="1:30" ht="129" customHeight="1" outlineLevel="1">
      <c r="A34" s="24" t="s">
        <v>88</v>
      </c>
      <c r="B34" s="25" t="s">
        <v>41</v>
      </c>
      <c r="C34" s="25" t="s">
        <v>35</v>
      </c>
      <c r="D34" s="25" t="s">
        <v>11</v>
      </c>
      <c r="E34" s="25" t="s">
        <v>64</v>
      </c>
      <c r="F34" s="53" t="s">
        <v>31</v>
      </c>
      <c r="G34" s="8">
        <v>79058</v>
      </c>
      <c r="H34" s="8"/>
      <c r="I34" s="8">
        <v>67764.2</v>
      </c>
      <c r="J34" s="8"/>
      <c r="K34" s="8">
        <f>I34+J34</f>
        <v>67764.2</v>
      </c>
      <c r="L34" s="7">
        <v>46902</v>
      </c>
      <c r="M34" s="7"/>
      <c r="N34" s="7">
        <v>34541.1</v>
      </c>
      <c r="O34" s="7">
        <v>-8952</v>
      </c>
      <c r="P34" s="7">
        <f t="shared" si="10"/>
        <v>25589.1</v>
      </c>
      <c r="Q34" s="26">
        <v>29705</v>
      </c>
      <c r="R34" s="26"/>
      <c r="S34" s="26">
        <v>29705</v>
      </c>
      <c r="T34" s="26">
        <v>0</v>
      </c>
      <c r="U34" s="8"/>
      <c r="V34" s="8">
        <v>0</v>
      </c>
      <c r="W34" s="8"/>
      <c r="X34" s="7">
        <f t="shared" si="11"/>
        <v>0</v>
      </c>
    </row>
    <row r="35" spans="1:30" ht="129" customHeight="1" outlineLevel="1">
      <c r="A35" s="24" t="s">
        <v>121</v>
      </c>
      <c r="B35" s="25" t="s">
        <v>89</v>
      </c>
      <c r="C35" s="25" t="s">
        <v>35</v>
      </c>
      <c r="D35" s="25" t="s">
        <v>11</v>
      </c>
      <c r="E35" s="25" t="s">
        <v>64</v>
      </c>
      <c r="F35" s="53" t="s">
        <v>90</v>
      </c>
      <c r="G35" s="8">
        <v>253228.3</v>
      </c>
      <c r="H35" s="8"/>
      <c r="I35" s="8">
        <v>253228.3</v>
      </c>
      <c r="J35" s="8"/>
      <c r="K35" s="8">
        <v>253228.3</v>
      </c>
      <c r="L35" s="7">
        <v>0</v>
      </c>
      <c r="M35" s="7"/>
      <c r="N35" s="7">
        <v>0</v>
      </c>
      <c r="O35" s="7"/>
      <c r="P35" s="7">
        <f t="shared" si="10"/>
        <v>0</v>
      </c>
      <c r="Q35" s="26">
        <v>87158.6</v>
      </c>
      <c r="R35" s="26"/>
      <c r="S35" s="26">
        <f>Q35+R35</f>
        <v>87158.6</v>
      </c>
      <c r="T35" s="26">
        <v>39622.9</v>
      </c>
      <c r="U35" s="8"/>
      <c r="V35" s="8">
        <v>39622.9</v>
      </c>
      <c r="W35" s="8"/>
      <c r="X35" s="7">
        <f t="shared" si="11"/>
        <v>39622.9</v>
      </c>
    </row>
    <row r="36" spans="1:30" ht="129" hidden="1" customHeight="1" outlineLevel="1">
      <c r="A36" s="24"/>
      <c r="B36" s="25"/>
      <c r="C36" s="25"/>
      <c r="D36" s="25"/>
      <c r="E36" s="25"/>
      <c r="F36" s="53"/>
      <c r="G36" s="8"/>
      <c r="H36" s="8"/>
      <c r="I36" s="8"/>
      <c r="J36" s="8"/>
      <c r="K36" s="8"/>
      <c r="L36" s="7"/>
      <c r="M36" s="7"/>
      <c r="N36" s="7"/>
      <c r="O36" s="7"/>
      <c r="P36" s="7"/>
      <c r="Q36" s="26"/>
      <c r="R36" s="26"/>
      <c r="S36" s="26"/>
      <c r="T36" s="26"/>
      <c r="U36" s="8"/>
      <c r="V36" s="8"/>
      <c r="W36" s="8"/>
      <c r="X36" s="7"/>
    </row>
    <row r="37" spans="1:30" ht="51.75" customHeight="1">
      <c r="A37" s="70" t="s">
        <v>37</v>
      </c>
      <c r="B37" s="71"/>
      <c r="C37" s="71"/>
      <c r="D37" s="71"/>
      <c r="E37" s="25"/>
      <c r="F37" s="54"/>
      <c r="G37" s="7">
        <f t="shared" ref="G37" si="20">SUM(G38:G40)</f>
        <v>649885.5</v>
      </c>
      <c r="H37" s="7">
        <f>H38+H39</f>
        <v>17147.099999999999</v>
      </c>
      <c r="I37" s="7">
        <v>867362.3</v>
      </c>
      <c r="J37" s="7">
        <f t="shared" ref="J37:T37" si="21">J38+J39+J40</f>
        <v>0</v>
      </c>
      <c r="K37" s="7">
        <f t="shared" si="21"/>
        <v>867362.3</v>
      </c>
      <c r="L37" s="7">
        <f t="shared" si="21"/>
        <v>350555.3</v>
      </c>
      <c r="M37" s="7">
        <f t="shared" si="21"/>
        <v>20000</v>
      </c>
      <c r="N37" s="7">
        <v>206565.5</v>
      </c>
      <c r="O37" s="7">
        <f t="shared" si="21"/>
        <v>18709.400000000001</v>
      </c>
      <c r="P37" s="7">
        <f t="shared" si="21"/>
        <v>225274.9</v>
      </c>
      <c r="Q37" s="27">
        <v>37659.699999999997</v>
      </c>
      <c r="R37" s="27">
        <f t="shared" si="21"/>
        <v>0</v>
      </c>
      <c r="S37" s="27">
        <f t="shared" si="21"/>
        <v>37659.699999999997</v>
      </c>
      <c r="T37" s="27">
        <f t="shared" si="21"/>
        <v>57198.700000000004</v>
      </c>
      <c r="U37" s="7">
        <f t="shared" ref="U37:X37" si="22">U38+U39+U40</f>
        <v>0</v>
      </c>
      <c r="V37" s="7">
        <f t="shared" si="22"/>
        <v>109567.3</v>
      </c>
      <c r="W37" s="7">
        <f t="shared" si="22"/>
        <v>0</v>
      </c>
      <c r="X37" s="7">
        <f t="shared" si="22"/>
        <v>57198.700000000004</v>
      </c>
    </row>
    <row r="38" spans="1:30" ht="135" customHeight="1" outlineLevel="1">
      <c r="A38" s="24" t="s">
        <v>86</v>
      </c>
      <c r="B38" s="25" t="s">
        <v>38</v>
      </c>
      <c r="C38" s="25" t="s">
        <v>35</v>
      </c>
      <c r="D38" s="25" t="s">
        <v>11</v>
      </c>
      <c r="E38" s="25" t="s">
        <v>65</v>
      </c>
      <c r="F38" s="53" t="s">
        <v>174</v>
      </c>
      <c r="G38" s="7">
        <v>316480</v>
      </c>
      <c r="H38" s="7"/>
      <c r="I38" s="7">
        <v>316480</v>
      </c>
      <c r="J38" s="7"/>
      <c r="K38" s="7">
        <v>316480</v>
      </c>
      <c r="L38" s="7">
        <v>132159.79999999999</v>
      </c>
      <c r="M38" s="7">
        <v>20000</v>
      </c>
      <c r="N38" s="7">
        <v>162159.79999999999</v>
      </c>
      <c r="O38" s="7"/>
      <c r="P38" s="7">
        <f t="shared" si="10"/>
        <v>162159.79999999999</v>
      </c>
      <c r="Q38" s="26">
        <v>0</v>
      </c>
      <c r="R38" s="26">
        <v>0</v>
      </c>
      <c r="S38" s="26">
        <v>0</v>
      </c>
      <c r="T38" s="26">
        <v>0</v>
      </c>
      <c r="U38" s="8">
        <v>0</v>
      </c>
      <c r="V38" s="8">
        <v>0</v>
      </c>
      <c r="W38" s="8">
        <v>0</v>
      </c>
      <c r="X38" s="7">
        <f t="shared" si="11"/>
        <v>0</v>
      </c>
    </row>
    <row r="39" spans="1:30" ht="135.75" customHeight="1" outlineLevel="1">
      <c r="A39" s="24" t="s">
        <v>145</v>
      </c>
      <c r="B39" s="25" t="s">
        <v>39</v>
      </c>
      <c r="C39" s="25" t="s">
        <v>6</v>
      </c>
      <c r="D39" s="25" t="s">
        <v>11</v>
      </c>
      <c r="E39" s="25" t="s">
        <v>25</v>
      </c>
      <c r="F39" s="53" t="s">
        <v>31</v>
      </c>
      <c r="G39" s="7">
        <v>333405.5</v>
      </c>
      <c r="H39" s="8">
        <v>17147.099999999999</v>
      </c>
      <c r="I39" s="7">
        <v>352526.8</v>
      </c>
      <c r="J39" s="8"/>
      <c r="K39" s="7">
        <f>I39+J39</f>
        <v>352526.8</v>
      </c>
      <c r="L39" s="7">
        <v>20040</v>
      </c>
      <c r="M39" s="7"/>
      <c r="N39" s="7">
        <v>43632.6</v>
      </c>
      <c r="O39" s="7">
        <v>18709.400000000001</v>
      </c>
      <c r="P39" s="7">
        <f>N39+O39</f>
        <v>62342</v>
      </c>
      <c r="Q39" s="26">
        <v>37659.699999999997</v>
      </c>
      <c r="R39" s="26"/>
      <c r="S39" s="26">
        <f>Q39+R39</f>
        <v>37659.699999999997</v>
      </c>
      <c r="T39" s="26">
        <f>109567.3-52368.6</f>
        <v>57198.700000000004</v>
      </c>
      <c r="U39" s="8"/>
      <c r="V39" s="8">
        <v>109567.3</v>
      </c>
      <c r="W39" s="8"/>
      <c r="X39" s="7">
        <f t="shared" si="11"/>
        <v>57198.700000000004</v>
      </c>
    </row>
    <row r="40" spans="1:30" ht="132.75" customHeight="1">
      <c r="A40" s="24" t="s">
        <v>154</v>
      </c>
      <c r="B40" s="25" t="s">
        <v>155</v>
      </c>
      <c r="C40" s="25" t="s">
        <v>6</v>
      </c>
      <c r="D40" s="25" t="s">
        <v>11</v>
      </c>
      <c r="E40" s="25" t="s">
        <v>25</v>
      </c>
      <c r="F40" s="53" t="s">
        <v>156</v>
      </c>
      <c r="G40" s="8">
        <v>0</v>
      </c>
      <c r="H40" s="8">
        <v>198355.5</v>
      </c>
      <c r="I40" s="8">
        <v>198355.5</v>
      </c>
      <c r="J40" s="8"/>
      <c r="K40" s="8">
        <f>I40+J40</f>
        <v>198355.5</v>
      </c>
      <c r="L40" s="7">
        <f t="shared" ref="L40" si="23">J40+K40</f>
        <v>198355.5</v>
      </c>
      <c r="M40" s="8">
        <v>0</v>
      </c>
      <c r="N40" s="8">
        <v>773.1</v>
      </c>
      <c r="O40" s="8"/>
      <c r="P40" s="8">
        <f>N40+O40</f>
        <v>773.1</v>
      </c>
      <c r="Q40" s="26">
        <v>0</v>
      </c>
      <c r="R40" s="26">
        <v>0</v>
      </c>
      <c r="S40" s="26">
        <v>0</v>
      </c>
      <c r="T40" s="26">
        <v>0</v>
      </c>
      <c r="U40" s="8">
        <v>0</v>
      </c>
      <c r="V40" s="8">
        <v>0</v>
      </c>
      <c r="W40" s="8">
        <v>0</v>
      </c>
      <c r="X40" s="7">
        <f t="shared" si="11"/>
        <v>0</v>
      </c>
    </row>
    <row r="41" spans="1:30" ht="38.25" customHeight="1">
      <c r="A41" s="69" t="s">
        <v>67</v>
      </c>
      <c r="B41" s="69"/>
      <c r="C41" s="69"/>
      <c r="D41" s="69"/>
      <c r="E41" s="33"/>
      <c r="F41" s="59"/>
      <c r="G41" s="16">
        <f t="shared" ref="G41" si="24">SUM(G42:G44)</f>
        <v>998590.7</v>
      </c>
      <c r="H41" s="16">
        <f>H42+H43+H44</f>
        <v>-22949.7</v>
      </c>
      <c r="I41" s="16">
        <v>975641.59999999986</v>
      </c>
      <c r="J41" s="16">
        <f t="shared" ref="J41:T41" si="25">J42+J43+J44+J45</f>
        <v>16985</v>
      </c>
      <c r="K41" s="16">
        <f t="shared" si="25"/>
        <v>992626.59999999986</v>
      </c>
      <c r="L41" s="16">
        <f t="shared" si="25"/>
        <v>219394.5</v>
      </c>
      <c r="M41" s="16">
        <f t="shared" si="25"/>
        <v>17000</v>
      </c>
      <c r="N41" s="16">
        <v>449924.00000000006</v>
      </c>
      <c r="O41" s="16">
        <f t="shared" si="25"/>
        <v>683.8</v>
      </c>
      <c r="P41" s="16">
        <f t="shared" si="25"/>
        <v>450607.80000000005</v>
      </c>
      <c r="Q41" s="34">
        <v>45004.7</v>
      </c>
      <c r="R41" s="34">
        <f t="shared" si="25"/>
        <v>0</v>
      </c>
      <c r="S41" s="34">
        <f t="shared" si="25"/>
        <v>45004.7</v>
      </c>
      <c r="T41" s="34">
        <f t="shared" si="25"/>
        <v>0</v>
      </c>
      <c r="U41" s="16">
        <f t="shared" ref="U41:X41" si="26">U42+U43+U44+U45</f>
        <v>0</v>
      </c>
      <c r="V41" s="16">
        <f t="shared" si="26"/>
        <v>0</v>
      </c>
      <c r="W41" s="16">
        <f t="shared" si="26"/>
        <v>0</v>
      </c>
      <c r="X41" s="16">
        <f t="shared" si="26"/>
        <v>0</v>
      </c>
    </row>
    <row r="42" spans="1:30" ht="154.5" customHeight="1" outlineLevel="1">
      <c r="A42" s="24" t="s">
        <v>167</v>
      </c>
      <c r="B42" s="25" t="s">
        <v>15</v>
      </c>
      <c r="C42" s="25" t="s">
        <v>23</v>
      </c>
      <c r="D42" s="25" t="s">
        <v>11</v>
      </c>
      <c r="E42" s="25" t="s">
        <v>25</v>
      </c>
      <c r="F42" s="53" t="s">
        <v>8</v>
      </c>
      <c r="G42" s="8">
        <v>574511.9</v>
      </c>
      <c r="H42" s="8"/>
      <c r="I42" s="8">
        <v>574511.9</v>
      </c>
      <c r="J42" s="8"/>
      <c r="K42" s="8">
        <v>574511.9</v>
      </c>
      <c r="L42" s="8">
        <v>64424.5</v>
      </c>
      <c r="M42" s="8">
        <v>17000</v>
      </c>
      <c r="N42" s="7">
        <v>114024.4</v>
      </c>
      <c r="O42" s="8"/>
      <c r="P42" s="7">
        <f t="shared" si="10"/>
        <v>114024.4</v>
      </c>
      <c r="Q42" s="26">
        <v>15000</v>
      </c>
      <c r="R42" s="26"/>
      <c r="S42" s="26">
        <v>15000</v>
      </c>
      <c r="T42" s="26">
        <v>0</v>
      </c>
      <c r="U42" s="8"/>
      <c r="V42" s="8">
        <v>0</v>
      </c>
      <c r="W42" s="8"/>
      <c r="X42" s="7">
        <f t="shared" si="11"/>
        <v>0</v>
      </c>
      <c r="Y42" s="2"/>
      <c r="Z42" s="2"/>
      <c r="AA42" s="2"/>
      <c r="AB42" s="2"/>
      <c r="AC42" s="2"/>
      <c r="AD42" s="2"/>
    </row>
    <row r="43" spans="1:30" ht="128.25" customHeight="1" outlineLevel="1">
      <c r="A43" s="24" t="s">
        <v>105</v>
      </c>
      <c r="B43" s="25" t="s">
        <v>32</v>
      </c>
      <c r="C43" s="25" t="s">
        <v>35</v>
      </c>
      <c r="D43" s="25" t="s">
        <v>33</v>
      </c>
      <c r="E43" s="25" t="s">
        <v>63</v>
      </c>
      <c r="F43" s="53" t="s">
        <v>31</v>
      </c>
      <c r="G43" s="8">
        <v>150078.79999999999</v>
      </c>
      <c r="H43" s="8"/>
      <c r="I43" s="8">
        <v>150078.79999999999</v>
      </c>
      <c r="J43" s="8"/>
      <c r="K43" s="8">
        <v>150078.79999999999</v>
      </c>
      <c r="L43" s="8">
        <v>21000</v>
      </c>
      <c r="M43" s="8"/>
      <c r="N43" s="7">
        <v>100003.3</v>
      </c>
      <c r="O43" s="8"/>
      <c r="P43" s="7">
        <f t="shared" si="10"/>
        <v>100003.3</v>
      </c>
      <c r="Q43" s="26">
        <v>29986.7</v>
      </c>
      <c r="R43" s="26"/>
      <c r="S43" s="26">
        <v>29986.7</v>
      </c>
      <c r="T43" s="26">
        <v>0</v>
      </c>
      <c r="U43" s="8"/>
      <c r="V43" s="8">
        <v>0</v>
      </c>
      <c r="W43" s="8"/>
      <c r="X43" s="7">
        <f t="shared" si="11"/>
        <v>0</v>
      </c>
      <c r="Y43" s="2"/>
      <c r="Z43" s="2"/>
      <c r="AA43" s="2"/>
      <c r="AB43" s="2"/>
      <c r="AC43" s="2"/>
      <c r="AD43" s="2"/>
    </row>
    <row r="44" spans="1:30" ht="154.5" customHeight="1" outlineLevel="1">
      <c r="A44" s="24" t="s">
        <v>82</v>
      </c>
      <c r="B44" s="25" t="s">
        <v>51</v>
      </c>
      <c r="C44" s="25" t="s">
        <v>23</v>
      </c>
      <c r="D44" s="25" t="s">
        <v>11</v>
      </c>
      <c r="E44" s="25" t="s">
        <v>25</v>
      </c>
      <c r="F44" s="53" t="s">
        <v>8</v>
      </c>
      <c r="G44" s="8">
        <v>274000</v>
      </c>
      <c r="H44" s="8">
        <v>-22949.7</v>
      </c>
      <c r="I44" s="8">
        <v>251050.89999999997</v>
      </c>
      <c r="J44" s="8"/>
      <c r="K44" s="8">
        <f>I44+J44</f>
        <v>251050.89999999997</v>
      </c>
      <c r="L44" s="8">
        <v>100000</v>
      </c>
      <c r="M44" s="8"/>
      <c r="N44" s="7">
        <v>235896.30000000005</v>
      </c>
      <c r="O44" s="8"/>
      <c r="P44" s="7">
        <f t="shared" si="10"/>
        <v>235896.30000000005</v>
      </c>
      <c r="Q44" s="26">
        <v>18</v>
      </c>
      <c r="R44" s="26"/>
      <c r="S44" s="26">
        <f>Q44+R44</f>
        <v>18</v>
      </c>
      <c r="T44" s="26">
        <v>0</v>
      </c>
      <c r="U44" s="8">
        <v>0</v>
      </c>
      <c r="V44" s="8">
        <v>0</v>
      </c>
      <c r="W44" s="8"/>
      <c r="X44" s="7">
        <f t="shared" si="11"/>
        <v>0</v>
      </c>
      <c r="Y44" s="2"/>
      <c r="Z44" s="2"/>
      <c r="AA44" s="2"/>
      <c r="AB44" s="2"/>
      <c r="AC44" s="2"/>
      <c r="AD44" s="2"/>
    </row>
    <row r="45" spans="1:30" ht="246" customHeight="1" outlineLevel="1">
      <c r="A45" s="50" t="s">
        <v>195</v>
      </c>
      <c r="B45" s="25"/>
      <c r="C45" s="25" t="s">
        <v>196</v>
      </c>
      <c r="D45" s="25" t="s">
        <v>197</v>
      </c>
      <c r="E45" s="25" t="s">
        <v>198</v>
      </c>
      <c r="F45" s="53" t="s">
        <v>199</v>
      </c>
      <c r="G45" s="60">
        <v>0</v>
      </c>
      <c r="H45" s="60">
        <v>29059.200000000001</v>
      </c>
      <c r="I45" s="8">
        <v>0</v>
      </c>
      <c r="J45" s="8">
        <v>16985</v>
      </c>
      <c r="K45" s="8">
        <f>I45+J45</f>
        <v>16985</v>
      </c>
      <c r="L45" s="7">
        <f t="shared" ref="L45" si="27">J45+K45</f>
        <v>33970</v>
      </c>
      <c r="M45" s="8">
        <v>0</v>
      </c>
      <c r="N45" s="8">
        <v>0</v>
      </c>
      <c r="O45" s="8">
        <v>683.8</v>
      </c>
      <c r="P45" s="8">
        <f>O45+N45</f>
        <v>683.8</v>
      </c>
      <c r="Q45" s="26">
        <v>0</v>
      </c>
      <c r="R45" s="26">
        <v>0</v>
      </c>
      <c r="S45" s="26"/>
      <c r="T45" s="26">
        <v>0</v>
      </c>
      <c r="U45" s="8"/>
      <c r="V45" s="8"/>
      <c r="W45" s="8"/>
      <c r="X45" s="7">
        <f t="shared" si="11"/>
        <v>0</v>
      </c>
      <c r="Y45" s="2"/>
      <c r="Z45" s="2"/>
      <c r="AA45" s="2"/>
      <c r="AB45" s="2"/>
      <c r="AC45" s="2"/>
      <c r="AD45" s="2"/>
    </row>
    <row r="46" spans="1:30" ht="40.5" customHeight="1">
      <c r="A46" s="69" t="s">
        <v>68</v>
      </c>
      <c r="B46" s="69"/>
      <c r="C46" s="69"/>
      <c r="D46" s="69"/>
      <c r="E46" s="33"/>
      <c r="F46" s="59"/>
      <c r="G46" s="16">
        <f t="shared" ref="G46" si="28">SUM(G47)</f>
        <v>2810533.8</v>
      </c>
      <c r="H46" s="16">
        <f>H47</f>
        <v>0</v>
      </c>
      <c r="I46" s="16">
        <v>2810533.8</v>
      </c>
      <c r="J46" s="16">
        <f>J47</f>
        <v>0</v>
      </c>
      <c r="K46" s="16">
        <f>K47</f>
        <v>2810533.8</v>
      </c>
      <c r="L46" s="16">
        <f>L47</f>
        <v>197721.2</v>
      </c>
      <c r="M46" s="16">
        <f t="shared" ref="M46:O46" si="29">M47</f>
        <v>0</v>
      </c>
      <c r="N46" s="7">
        <v>197721.2</v>
      </c>
      <c r="O46" s="16">
        <f t="shared" si="29"/>
        <v>0</v>
      </c>
      <c r="P46" s="7">
        <f t="shared" si="10"/>
        <v>197721.2</v>
      </c>
      <c r="Q46" s="34">
        <v>0</v>
      </c>
      <c r="R46" s="34">
        <f>R47</f>
        <v>0</v>
      </c>
      <c r="S46" s="34">
        <v>0</v>
      </c>
      <c r="T46" s="34">
        <v>0</v>
      </c>
      <c r="U46" s="16">
        <f>U47</f>
        <v>0</v>
      </c>
      <c r="V46" s="16">
        <v>0</v>
      </c>
      <c r="W46" s="16">
        <f>W47</f>
        <v>0</v>
      </c>
      <c r="X46" s="7">
        <f t="shared" si="11"/>
        <v>0</v>
      </c>
      <c r="Y46" s="2"/>
      <c r="Z46" s="2"/>
      <c r="AA46" s="2"/>
      <c r="AB46" s="2"/>
      <c r="AC46" s="2"/>
      <c r="AD46" s="2"/>
    </row>
    <row r="47" spans="1:30" ht="169.5" customHeight="1">
      <c r="A47" s="24" t="s">
        <v>99</v>
      </c>
      <c r="B47" s="25" t="s">
        <v>10</v>
      </c>
      <c r="C47" s="25" t="s">
        <v>153</v>
      </c>
      <c r="D47" s="25" t="s">
        <v>11</v>
      </c>
      <c r="E47" s="25" t="s">
        <v>13</v>
      </c>
      <c r="F47" s="53" t="s">
        <v>12</v>
      </c>
      <c r="G47" s="8">
        <v>2810533.8</v>
      </c>
      <c r="H47" s="8"/>
      <c r="I47" s="8">
        <v>2810533.8</v>
      </c>
      <c r="J47" s="8"/>
      <c r="K47" s="8">
        <v>2810533.8</v>
      </c>
      <c r="L47" s="8">
        <v>197721.2</v>
      </c>
      <c r="M47" s="8"/>
      <c r="N47" s="7">
        <v>197721.2</v>
      </c>
      <c r="O47" s="8"/>
      <c r="P47" s="7">
        <f t="shared" si="10"/>
        <v>197721.2</v>
      </c>
      <c r="Q47" s="26">
        <v>0</v>
      </c>
      <c r="R47" s="26">
        <v>0</v>
      </c>
      <c r="S47" s="26">
        <v>0</v>
      </c>
      <c r="T47" s="26">
        <v>0</v>
      </c>
      <c r="U47" s="8">
        <v>0</v>
      </c>
      <c r="V47" s="8">
        <v>0</v>
      </c>
      <c r="W47" s="8">
        <v>0</v>
      </c>
      <c r="X47" s="7">
        <f t="shared" si="11"/>
        <v>0</v>
      </c>
      <c r="Y47" s="2"/>
      <c r="Z47" s="2"/>
      <c r="AA47" s="2"/>
      <c r="AB47" s="2"/>
      <c r="AC47" s="2"/>
      <c r="AD47" s="2"/>
    </row>
    <row r="48" spans="1:30" ht="47.25" customHeight="1">
      <c r="A48" s="69" t="s">
        <v>69</v>
      </c>
      <c r="B48" s="69"/>
      <c r="C48" s="69"/>
      <c r="D48" s="69"/>
      <c r="E48" s="25"/>
      <c r="F48" s="53"/>
      <c r="G48" s="8">
        <f>G49+G50</f>
        <v>4650382</v>
      </c>
      <c r="H48" s="8">
        <f>H49+H50</f>
        <v>-332761.72899999999</v>
      </c>
      <c r="I48" s="8">
        <v>4322011.6710000001</v>
      </c>
      <c r="J48" s="8">
        <f t="shared" ref="J48:T48" si="30">J49+J50</f>
        <v>0</v>
      </c>
      <c r="K48" s="8">
        <f t="shared" si="30"/>
        <v>4322011.6710000001</v>
      </c>
      <c r="L48" s="8">
        <f t="shared" si="30"/>
        <v>357421.2</v>
      </c>
      <c r="M48" s="8">
        <f t="shared" si="30"/>
        <v>0</v>
      </c>
      <c r="N48" s="8">
        <v>362537.7</v>
      </c>
      <c r="O48" s="8">
        <f t="shared" si="30"/>
        <v>613.5</v>
      </c>
      <c r="P48" s="8">
        <f t="shared" si="30"/>
        <v>363151.2</v>
      </c>
      <c r="Q48" s="26">
        <v>0</v>
      </c>
      <c r="R48" s="26">
        <f t="shared" si="30"/>
        <v>0</v>
      </c>
      <c r="S48" s="26">
        <f t="shared" si="30"/>
        <v>0</v>
      </c>
      <c r="T48" s="26">
        <f t="shared" si="30"/>
        <v>0</v>
      </c>
      <c r="U48" s="8" t="e">
        <f>U49+U50+#REF!</f>
        <v>#REF!</v>
      </c>
      <c r="V48" s="8" t="e">
        <f>V49+V50+#REF!</f>
        <v>#REF!</v>
      </c>
      <c r="W48" s="8" t="e">
        <f>W49+W50+#REF!</f>
        <v>#REF!</v>
      </c>
      <c r="X48" s="8" t="e">
        <f>X49+X50+#REF!</f>
        <v>#REF!</v>
      </c>
      <c r="Y48" s="2"/>
      <c r="Z48" s="2"/>
      <c r="AA48" s="2"/>
      <c r="AB48" s="2"/>
      <c r="AC48" s="2"/>
      <c r="AD48" s="2"/>
    </row>
    <row r="49" spans="1:30" ht="217.5" customHeight="1" outlineLevel="1">
      <c r="A49" s="24" t="s">
        <v>100</v>
      </c>
      <c r="B49" s="25" t="s">
        <v>173</v>
      </c>
      <c r="C49" s="25" t="s">
        <v>17</v>
      </c>
      <c r="D49" s="25" t="s">
        <v>11</v>
      </c>
      <c r="E49" s="25" t="s">
        <v>16</v>
      </c>
      <c r="F49" s="53" t="s">
        <v>8</v>
      </c>
      <c r="G49" s="8">
        <v>3454942.9</v>
      </c>
      <c r="H49" s="8">
        <f>39734.201-348422.72-24073.21</f>
        <v>-332761.72899999999</v>
      </c>
      <c r="I49" s="8">
        <v>3126572.571</v>
      </c>
      <c r="J49" s="8"/>
      <c r="K49" s="8">
        <f>I49+J49</f>
        <v>3126572.571</v>
      </c>
      <c r="L49" s="8">
        <v>207421.2</v>
      </c>
      <c r="M49" s="8"/>
      <c r="N49" s="7">
        <v>120029.90000000001</v>
      </c>
      <c r="O49" s="8"/>
      <c r="P49" s="7">
        <f t="shared" si="10"/>
        <v>120029.90000000001</v>
      </c>
      <c r="Q49" s="26">
        <v>0</v>
      </c>
      <c r="R49" s="26">
        <v>0</v>
      </c>
      <c r="S49" s="26">
        <v>0</v>
      </c>
      <c r="T49" s="26">
        <v>0</v>
      </c>
      <c r="U49" s="8">
        <v>0</v>
      </c>
      <c r="V49" s="8">
        <v>0</v>
      </c>
      <c r="W49" s="8">
        <v>0</v>
      </c>
      <c r="X49" s="7">
        <f t="shared" si="11"/>
        <v>0</v>
      </c>
      <c r="Y49" s="2"/>
      <c r="Z49" s="2"/>
      <c r="AA49" s="2"/>
      <c r="AB49" s="2"/>
      <c r="AC49" s="2"/>
      <c r="AD49" s="2"/>
    </row>
    <row r="50" spans="1:30" ht="229.5" customHeight="1" outlineLevel="1">
      <c r="A50" s="24" t="s">
        <v>181</v>
      </c>
      <c r="B50" s="25" t="s">
        <v>127</v>
      </c>
      <c r="C50" s="25" t="s">
        <v>61</v>
      </c>
      <c r="D50" s="25" t="s">
        <v>18</v>
      </c>
      <c r="E50" s="25" t="s">
        <v>19</v>
      </c>
      <c r="F50" s="53" t="s">
        <v>8</v>
      </c>
      <c r="G50" s="8">
        <v>1195439.1000000001</v>
      </c>
      <c r="H50" s="8"/>
      <c r="I50" s="8">
        <v>1195439.1000000001</v>
      </c>
      <c r="J50" s="8"/>
      <c r="K50" s="8">
        <f>I50+J50</f>
        <v>1195439.1000000001</v>
      </c>
      <c r="L50" s="8">
        <v>150000</v>
      </c>
      <c r="M50" s="8"/>
      <c r="N50" s="7">
        <v>242507.8</v>
      </c>
      <c r="O50" s="8">
        <v>613.5</v>
      </c>
      <c r="P50" s="7">
        <f t="shared" si="10"/>
        <v>243121.3</v>
      </c>
      <c r="Q50" s="26">
        <v>0</v>
      </c>
      <c r="R50" s="26">
        <v>0</v>
      </c>
      <c r="S50" s="26">
        <v>0</v>
      </c>
      <c r="T50" s="26">
        <v>0</v>
      </c>
      <c r="U50" s="8">
        <v>0</v>
      </c>
      <c r="V50" s="8">
        <v>0</v>
      </c>
      <c r="W50" s="8">
        <v>0</v>
      </c>
      <c r="X50" s="7">
        <f t="shared" si="11"/>
        <v>0</v>
      </c>
      <c r="Y50" s="2"/>
      <c r="Z50" s="2"/>
      <c r="AA50" s="2"/>
      <c r="AB50" s="2"/>
      <c r="AC50" s="2"/>
      <c r="AD50" s="2"/>
    </row>
    <row r="51" spans="1:30" ht="48" customHeight="1">
      <c r="A51" s="69" t="s">
        <v>194</v>
      </c>
      <c r="B51" s="69"/>
      <c r="C51" s="69"/>
      <c r="D51" s="69"/>
      <c r="E51" s="25"/>
      <c r="F51" s="53"/>
      <c r="G51" s="16">
        <f t="shared" ref="G51" si="31">SUM(G52:G54)</f>
        <v>1000393.7</v>
      </c>
      <c r="H51" s="16">
        <f>H52+H53+H54</f>
        <v>0</v>
      </c>
      <c r="I51" s="16">
        <v>1000393.7</v>
      </c>
      <c r="J51" s="16">
        <f>J52+J53+J54+J56</f>
        <v>110816.4</v>
      </c>
      <c r="K51" s="16">
        <f t="shared" ref="K51:T51" si="32">K52+K53+K54+K56</f>
        <v>1111210.0999999999</v>
      </c>
      <c r="L51" s="16">
        <f t="shared" si="32"/>
        <v>64800</v>
      </c>
      <c r="M51" s="16">
        <f t="shared" si="32"/>
        <v>0</v>
      </c>
      <c r="N51" s="16">
        <f t="shared" si="32"/>
        <v>64800</v>
      </c>
      <c r="O51" s="16">
        <f t="shared" si="32"/>
        <v>-51024.4</v>
      </c>
      <c r="P51" s="16">
        <f t="shared" si="32"/>
        <v>13775.600000000002</v>
      </c>
      <c r="Q51" s="34">
        <f t="shared" si="32"/>
        <v>11390</v>
      </c>
      <c r="R51" s="34">
        <f t="shared" si="32"/>
        <v>0</v>
      </c>
      <c r="S51" s="34">
        <f t="shared" si="32"/>
        <v>11390</v>
      </c>
      <c r="T51" s="34">
        <f t="shared" si="32"/>
        <v>0</v>
      </c>
      <c r="U51" s="16">
        <f t="shared" ref="U51:X51" si="33">U52+U53+U54+U55</f>
        <v>0</v>
      </c>
      <c r="V51" s="16">
        <f t="shared" si="33"/>
        <v>0</v>
      </c>
      <c r="W51" s="16">
        <f t="shared" si="33"/>
        <v>0</v>
      </c>
      <c r="X51" s="16">
        <f t="shared" si="33"/>
        <v>0</v>
      </c>
      <c r="Y51" s="2"/>
      <c r="Z51" s="2"/>
      <c r="AA51" s="2"/>
      <c r="AB51" s="2"/>
      <c r="AC51" s="2"/>
      <c r="AD51" s="2"/>
    </row>
    <row r="52" spans="1:30" ht="137.25" customHeight="1" outlineLevel="1">
      <c r="A52" s="35" t="s">
        <v>70</v>
      </c>
      <c r="B52" s="25" t="s">
        <v>28</v>
      </c>
      <c r="C52" s="25" t="s">
        <v>35</v>
      </c>
      <c r="D52" s="25" t="s">
        <v>29</v>
      </c>
      <c r="E52" s="25" t="s">
        <v>53</v>
      </c>
      <c r="F52" s="53" t="s">
        <v>8</v>
      </c>
      <c r="G52" s="7">
        <v>291567.3</v>
      </c>
      <c r="H52" s="8"/>
      <c r="I52" s="8">
        <v>291567.3</v>
      </c>
      <c r="J52" s="8"/>
      <c r="K52" s="8">
        <f>I52+J52</f>
        <v>291567.3</v>
      </c>
      <c r="L52" s="8">
        <v>26200</v>
      </c>
      <c r="M52" s="8"/>
      <c r="N52" s="7">
        <v>26200</v>
      </c>
      <c r="O52" s="8">
        <v>-21977.5</v>
      </c>
      <c r="P52" s="7">
        <f t="shared" si="10"/>
        <v>4222.5</v>
      </c>
      <c r="Q52" s="26">
        <v>10000</v>
      </c>
      <c r="R52" s="26"/>
      <c r="S52" s="26">
        <v>10000</v>
      </c>
      <c r="T52" s="26">
        <v>0</v>
      </c>
      <c r="U52" s="8"/>
      <c r="V52" s="8">
        <v>0</v>
      </c>
      <c r="W52" s="8"/>
      <c r="X52" s="7">
        <f t="shared" si="11"/>
        <v>0</v>
      </c>
      <c r="Y52" s="2"/>
      <c r="Z52" s="2"/>
      <c r="AA52" s="2"/>
      <c r="AB52" s="2"/>
      <c r="AC52" s="2"/>
      <c r="AD52" s="2"/>
    </row>
    <row r="53" spans="1:30" ht="150" customHeight="1" outlineLevel="1">
      <c r="A53" s="24" t="s">
        <v>94</v>
      </c>
      <c r="B53" s="25" t="s">
        <v>30</v>
      </c>
      <c r="C53" s="25" t="s">
        <v>35</v>
      </c>
      <c r="D53" s="25" t="s">
        <v>29</v>
      </c>
      <c r="E53" s="25" t="s">
        <v>53</v>
      </c>
      <c r="F53" s="53" t="s">
        <v>8</v>
      </c>
      <c r="G53" s="7">
        <v>581588.69999999995</v>
      </c>
      <c r="H53" s="8"/>
      <c r="I53" s="8">
        <v>581588.69999999995</v>
      </c>
      <c r="J53" s="8"/>
      <c r="K53" s="8">
        <f t="shared" ref="K53:K54" si="34">I53+J53</f>
        <v>581588.69999999995</v>
      </c>
      <c r="L53" s="8">
        <v>38600</v>
      </c>
      <c r="M53" s="8"/>
      <c r="N53" s="7">
        <v>38600</v>
      </c>
      <c r="O53" s="8">
        <v>-29192.6</v>
      </c>
      <c r="P53" s="7">
        <f t="shared" si="10"/>
        <v>9407.4000000000015</v>
      </c>
      <c r="Q53" s="26">
        <v>0</v>
      </c>
      <c r="R53" s="26">
        <v>0</v>
      </c>
      <c r="S53" s="26">
        <v>0</v>
      </c>
      <c r="T53" s="26">
        <v>0</v>
      </c>
      <c r="U53" s="8">
        <v>0</v>
      </c>
      <c r="V53" s="8">
        <v>0</v>
      </c>
      <c r="W53" s="8">
        <v>0</v>
      </c>
      <c r="X53" s="7">
        <f t="shared" si="11"/>
        <v>0</v>
      </c>
      <c r="Y53" s="2"/>
      <c r="Z53" s="2"/>
      <c r="AA53" s="2"/>
      <c r="AB53" s="2"/>
      <c r="AC53" s="2"/>
      <c r="AD53" s="2"/>
    </row>
    <row r="54" spans="1:30" ht="151.5" customHeight="1" outlineLevel="1">
      <c r="A54" s="24" t="s">
        <v>95</v>
      </c>
      <c r="B54" s="29" t="s">
        <v>122</v>
      </c>
      <c r="C54" s="25" t="s">
        <v>6</v>
      </c>
      <c r="D54" s="25" t="s">
        <v>29</v>
      </c>
      <c r="E54" s="25" t="s">
        <v>52</v>
      </c>
      <c r="F54" s="53" t="s">
        <v>92</v>
      </c>
      <c r="G54" s="7">
        <v>127237.7</v>
      </c>
      <c r="H54" s="8"/>
      <c r="I54" s="8">
        <v>127237.7</v>
      </c>
      <c r="J54" s="8"/>
      <c r="K54" s="8">
        <f t="shared" si="34"/>
        <v>127237.7</v>
      </c>
      <c r="L54" s="8">
        <v>0</v>
      </c>
      <c r="M54" s="8"/>
      <c r="N54" s="7">
        <v>0</v>
      </c>
      <c r="O54" s="8"/>
      <c r="P54" s="7">
        <f t="shared" si="10"/>
        <v>0</v>
      </c>
      <c r="Q54" s="26">
        <v>1390</v>
      </c>
      <c r="R54" s="26"/>
      <c r="S54" s="26">
        <v>1390</v>
      </c>
      <c r="T54" s="26">
        <v>0</v>
      </c>
      <c r="U54" s="8"/>
      <c r="V54" s="8">
        <v>0</v>
      </c>
      <c r="W54" s="8"/>
      <c r="X54" s="7">
        <f t="shared" si="11"/>
        <v>0</v>
      </c>
      <c r="Y54" s="2"/>
      <c r="Z54" s="2"/>
      <c r="AA54" s="2"/>
      <c r="AB54" s="2"/>
      <c r="AC54" s="2"/>
      <c r="AD54" s="2"/>
    </row>
    <row r="55" spans="1:30" ht="234.75" hidden="1" customHeight="1" outlineLevel="1">
      <c r="A55" s="24"/>
      <c r="B55" s="25"/>
      <c r="C55" s="25"/>
      <c r="D55" s="25"/>
      <c r="E55" s="25"/>
      <c r="F55" s="53"/>
      <c r="G55" s="7"/>
      <c r="H55" s="8"/>
      <c r="I55" s="8"/>
      <c r="J55" s="7"/>
      <c r="K55" s="8"/>
      <c r="L55" s="8"/>
      <c r="M55" s="8"/>
      <c r="N55" s="7"/>
      <c r="O55" s="7"/>
      <c r="P55" s="7"/>
      <c r="Q55" s="26"/>
      <c r="R55" s="26"/>
      <c r="S55" s="26"/>
      <c r="T55" s="26"/>
      <c r="U55" s="8"/>
      <c r="V55" s="8"/>
      <c r="W55" s="8"/>
      <c r="X55" s="7"/>
      <c r="Y55" s="2"/>
      <c r="Z55" s="2"/>
      <c r="AA55" s="2"/>
      <c r="AB55" s="2"/>
      <c r="AC55" s="2"/>
      <c r="AD55" s="2"/>
    </row>
    <row r="56" spans="1:30" ht="234.75" customHeight="1" outlineLevel="1">
      <c r="A56" s="58" t="s">
        <v>212</v>
      </c>
      <c r="B56" s="53" t="s">
        <v>210</v>
      </c>
      <c r="C56" s="51" t="s">
        <v>6</v>
      </c>
      <c r="D56" s="51" t="s">
        <v>29</v>
      </c>
      <c r="E56" s="51" t="s">
        <v>52</v>
      </c>
      <c r="F56" s="53" t="s">
        <v>211</v>
      </c>
      <c r="G56" s="7"/>
      <c r="H56" s="8"/>
      <c r="I56" s="8"/>
      <c r="J56" s="7">
        <v>110816.4</v>
      </c>
      <c r="K56" s="8">
        <f t="shared" ref="K56" si="35">I56+J56</f>
        <v>110816.4</v>
      </c>
      <c r="L56" s="8"/>
      <c r="M56" s="8"/>
      <c r="N56" s="7"/>
      <c r="O56" s="7">
        <v>145.69999999999999</v>
      </c>
      <c r="P56" s="7">
        <f t="shared" si="10"/>
        <v>145.69999999999999</v>
      </c>
      <c r="Q56" s="8">
        <v>0</v>
      </c>
      <c r="R56" s="8"/>
      <c r="S56" s="8"/>
      <c r="T56" s="8">
        <v>0</v>
      </c>
      <c r="U56" s="8"/>
      <c r="V56" s="8"/>
      <c r="W56" s="8"/>
      <c r="X56" s="7"/>
      <c r="Y56" s="2"/>
      <c r="Z56" s="2"/>
      <c r="AA56" s="2"/>
      <c r="AB56" s="2"/>
      <c r="AC56" s="2"/>
      <c r="AD56" s="2"/>
    </row>
    <row r="57" spans="1:30" ht="40.5" customHeight="1">
      <c r="A57" s="69" t="s">
        <v>71</v>
      </c>
      <c r="B57" s="69"/>
      <c r="C57" s="69"/>
      <c r="D57" s="69"/>
      <c r="E57" s="33"/>
      <c r="F57" s="59"/>
      <c r="G57" s="16">
        <f>SUM(G58:G66)</f>
        <v>1994151.7999999998</v>
      </c>
      <c r="H57" s="16">
        <f>H58+H59+H60+H61+H62+H63+H64+H65+H66</f>
        <v>-18851.099999999999</v>
      </c>
      <c r="I57" s="16">
        <v>1948415.5999999999</v>
      </c>
      <c r="J57" s="16">
        <f t="shared" ref="J57:T57" si="36">J58+J59+J60+J61+J62+J63+J64+J65+J66</f>
        <v>0</v>
      </c>
      <c r="K57" s="16">
        <f t="shared" si="36"/>
        <v>1948415.5999999999</v>
      </c>
      <c r="L57" s="16">
        <f t="shared" si="36"/>
        <v>493815.1</v>
      </c>
      <c r="M57" s="16">
        <f t="shared" si="36"/>
        <v>-47264</v>
      </c>
      <c r="N57" s="16">
        <v>411884.6</v>
      </c>
      <c r="O57" s="16">
        <f t="shared" si="36"/>
        <v>0</v>
      </c>
      <c r="P57" s="16">
        <f t="shared" si="36"/>
        <v>411884.6</v>
      </c>
      <c r="Q57" s="34">
        <v>342976.60000000003</v>
      </c>
      <c r="R57" s="34">
        <f t="shared" si="36"/>
        <v>0</v>
      </c>
      <c r="S57" s="34">
        <f t="shared" si="36"/>
        <v>342976.60000000003</v>
      </c>
      <c r="T57" s="34">
        <f t="shared" si="36"/>
        <v>330578.7</v>
      </c>
      <c r="U57" s="16">
        <f>U58+U59+U60+U61+U62+U63+U64+U65+U66</f>
        <v>0</v>
      </c>
      <c r="V57" s="16">
        <v>330578.7</v>
      </c>
      <c r="W57" s="16">
        <f>W58+W59+W60+W61+W62+W63+W64+W65+W66</f>
        <v>0</v>
      </c>
      <c r="X57" s="7">
        <f t="shared" si="11"/>
        <v>330578.7</v>
      </c>
      <c r="Y57" s="2"/>
      <c r="Z57" s="2"/>
      <c r="AA57" s="2"/>
      <c r="AB57" s="2"/>
      <c r="AC57" s="2"/>
      <c r="AD57" s="2"/>
    </row>
    <row r="58" spans="1:30" ht="191.25" customHeight="1" outlineLevel="1">
      <c r="A58" s="36" t="s">
        <v>9</v>
      </c>
      <c r="B58" s="25" t="s">
        <v>85</v>
      </c>
      <c r="C58" s="25" t="s">
        <v>6</v>
      </c>
      <c r="D58" s="25" t="s">
        <v>7</v>
      </c>
      <c r="E58" s="25" t="s">
        <v>72</v>
      </c>
      <c r="F58" s="53" t="s">
        <v>8</v>
      </c>
      <c r="G58" s="7">
        <v>190401</v>
      </c>
      <c r="H58" s="7">
        <v>-33531.1</v>
      </c>
      <c r="I58" s="7">
        <v>156869.9</v>
      </c>
      <c r="J58" s="7"/>
      <c r="K58" s="7">
        <f>I58+J58</f>
        <v>156869.9</v>
      </c>
      <c r="L58" s="7">
        <v>124458</v>
      </c>
      <c r="M58" s="7">
        <v>-33531.1</v>
      </c>
      <c r="N58" s="7">
        <v>90926.9</v>
      </c>
      <c r="O58" s="7"/>
      <c r="P58" s="7">
        <f t="shared" si="10"/>
        <v>90926.9</v>
      </c>
      <c r="Q58" s="27">
        <v>0</v>
      </c>
      <c r="R58" s="27">
        <v>0</v>
      </c>
      <c r="S58" s="27">
        <v>0</v>
      </c>
      <c r="T58" s="27">
        <v>0</v>
      </c>
      <c r="U58" s="7">
        <v>0</v>
      </c>
      <c r="V58" s="7">
        <v>0</v>
      </c>
      <c r="W58" s="7">
        <v>0</v>
      </c>
      <c r="X58" s="7">
        <f t="shared" si="11"/>
        <v>0</v>
      </c>
      <c r="Y58" s="2"/>
      <c r="Z58" s="2"/>
      <c r="AA58" s="2"/>
      <c r="AB58" s="2"/>
      <c r="AC58" s="2"/>
      <c r="AD58" s="2"/>
    </row>
    <row r="59" spans="1:30" ht="151.5" customHeight="1" outlineLevel="1">
      <c r="A59" s="24" t="s">
        <v>73</v>
      </c>
      <c r="B59" s="25" t="s">
        <v>106</v>
      </c>
      <c r="C59" s="25" t="s">
        <v>24</v>
      </c>
      <c r="D59" s="25" t="s">
        <v>7</v>
      </c>
      <c r="E59" s="25" t="s">
        <v>3</v>
      </c>
      <c r="F59" s="53" t="s">
        <v>22</v>
      </c>
      <c r="G59" s="7">
        <v>919310.1</v>
      </c>
      <c r="H59" s="7"/>
      <c r="I59" s="7">
        <v>919310.1</v>
      </c>
      <c r="J59" s="7"/>
      <c r="K59" s="7">
        <v>919310.1</v>
      </c>
      <c r="L59" s="7">
        <v>1444</v>
      </c>
      <c r="M59" s="7"/>
      <c r="N59" s="7">
        <v>1444</v>
      </c>
      <c r="O59" s="7"/>
      <c r="P59" s="7">
        <f t="shared" si="10"/>
        <v>1444</v>
      </c>
      <c r="Q59" s="27">
        <v>163642.5</v>
      </c>
      <c r="R59" s="27"/>
      <c r="S59" s="27">
        <v>163642.5</v>
      </c>
      <c r="T59" s="27">
        <v>174578.7</v>
      </c>
      <c r="U59" s="7"/>
      <c r="V59" s="7">
        <v>174578.7</v>
      </c>
      <c r="W59" s="7"/>
      <c r="X59" s="7">
        <f t="shared" si="11"/>
        <v>174578.7</v>
      </c>
      <c r="Y59" s="2"/>
      <c r="Z59" s="2"/>
      <c r="AA59" s="2"/>
      <c r="AB59" s="2"/>
      <c r="AC59" s="2"/>
      <c r="AD59" s="2"/>
    </row>
    <row r="60" spans="1:30" ht="142.5" customHeight="1" outlineLevel="1">
      <c r="A60" s="24" t="s">
        <v>54</v>
      </c>
      <c r="B60" s="25" t="s">
        <v>26</v>
      </c>
      <c r="C60" s="25" t="s">
        <v>36</v>
      </c>
      <c r="D60" s="25" t="s">
        <v>7</v>
      </c>
      <c r="E60" s="25" t="s">
        <v>64</v>
      </c>
      <c r="F60" s="53" t="s">
        <v>27</v>
      </c>
      <c r="G60" s="7">
        <v>480000</v>
      </c>
      <c r="H60" s="7"/>
      <c r="I60" s="7">
        <v>480000</v>
      </c>
      <c r="J60" s="7"/>
      <c r="K60" s="7">
        <v>480000</v>
      </c>
      <c r="L60" s="7">
        <v>150000</v>
      </c>
      <c r="M60" s="7"/>
      <c r="N60" s="7">
        <v>150000</v>
      </c>
      <c r="O60" s="7"/>
      <c r="P60" s="7">
        <f t="shared" si="10"/>
        <v>150000</v>
      </c>
      <c r="Q60" s="27">
        <v>150000</v>
      </c>
      <c r="R60" s="27"/>
      <c r="S60" s="27">
        <v>150000</v>
      </c>
      <c r="T60" s="27">
        <v>156000</v>
      </c>
      <c r="U60" s="7"/>
      <c r="V60" s="7">
        <v>156000</v>
      </c>
      <c r="W60" s="7"/>
      <c r="X60" s="7">
        <f t="shared" si="11"/>
        <v>156000</v>
      </c>
    </row>
    <row r="61" spans="1:30" ht="235.5" customHeight="1" outlineLevel="1">
      <c r="A61" s="37" t="s">
        <v>123</v>
      </c>
      <c r="B61" s="25" t="s">
        <v>42</v>
      </c>
      <c r="C61" s="25" t="s">
        <v>102</v>
      </c>
      <c r="D61" s="25" t="s">
        <v>7</v>
      </c>
      <c r="E61" s="25" t="s">
        <v>64</v>
      </c>
      <c r="F61" s="53" t="s">
        <v>46</v>
      </c>
      <c r="G61" s="7">
        <v>30358.9</v>
      </c>
      <c r="H61" s="7"/>
      <c r="I61" s="7">
        <v>25793.7</v>
      </c>
      <c r="J61" s="7"/>
      <c r="K61" s="7">
        <f>I61+J61</f>
        <v>25793.7</v>
      </c>
      <c r="L61" s="7">
        <v>19400</v>
      </c>
      <c r="M61" s="7"/>
      <c r="N61" s="7">
        <v>2827.2000000000007</v>
      </c>
      <c r="O61" s="7"/>
      <c r="P61" s="7">
        <f t="shared" si="10"/>
        <v>2827.2000000000007</v>
      </c>
      <c r="Q61" s="27">
        <v>21676.9</v>
      </c>
      <c r="R61" s="27"/>
      <c r="S61" s="27">
        <f>Q61+R61</f>
        <v>21676.9</v>
      </c>
      <c r="T61" s="27">
        <v>0</v>
      </c>
      <c r="U61" s="7"/>
      <c r="V61" s="7">
        <v>0</v>
      </c>
      <c r="W61" s="7"/>
      <c r="X61" s="7">
        <f t="shared" si="11"/>
        <v>0</v>
      </c>
    </row>
    <row r="62" spans="1:30" ht="228" customHeight="1" outlineLevel="1">
      <c r="A62" s="24" t="s">
        <v>193</v>
      </c>
      <c r="B62" s="25" t="s">
        <v>42</v>
      </c>
      <c r="C62" s="25" t="s">
        <v>102</v>
      </c>
      <c r="D62" s="25" t="s">
        <v>7</v>
      </c>
      <c r="E62" s="25" t="s">
        <v>64</v>
      </c>
      <c r="F62" s="53" t="s">
        <v>46</v>
      </c>
      <c r="G62" s="7">
        <v>17155.2</v>
      </c>
      <c r="H62" s="7">
        <v>14600</v>
      </c>
      <c r="I62" s="7">
        <v>9435.3000000000011</v>
      </c>
      <c r="J62" s="7"/>
      <c r="K62" s="7">
        <f>I62+J62</f>
        <v>9435.3000000000011</v>
      </c>
      <c r="L62" s="7">
        <v>19400</v>
      </c>
      <c r="M62" s="7"/>
      <c r="N62" s="7">
        <v>1306.2999999999993</v>
      </c>
      <c r="O62" s="7"/>
      <c r="P62" s="7">
        <f t="shared" ref="P62" si="37">N62+O62</f>
        <v>1306.2999999999993</v>
      </c>
      <c r="Q62" s="27">
        <v>7657.2</v>
      </c>
      <c r="R62" s="27"/>
      <c r="S62" s="27">
        <f>Q62+R62</f>
        <v>7657.2</v>
      </c>
      <c r="T62" s="27">
        <v>0</v>
      </c>
      <c r="U62" s="7"/>
      <c r="V62" s="7">
        <v>0</v>
      </c>
      <c r="W62" s="7"/>
      <c r="X62" s="7">
        <f t="shared" si="11"/>
        <v>0</v>
      </c>
    </row>
    <row r="63" spans="1:30" ht="156.6" customHeight="1" outlineLevel="1">
      <c r="A63" s="38" t="s">
        <v>124</v>
      </c>
      <c r="B63" s="29" t="s">
        <v>42</v>
      </c>
      <c r="C63" s="29" t="s">
        <v>114</v>
      </c>
      <c r="D63" s="29" t="s">
        <v>7</v>
      </c>
      <c r="E63" s="25" t="s">
        <v>3</v>
      </c>
      <c r="F63" s="61" t="s">
        <v>20</v>
      </c>
      <c r="G63" s="61">
        <v>114.4</v>
      </c>
      <c r="H63" s="7">
        <v>80</v>
      </c>
      <c r="I63" s="56">
        <v>194.4</v>
      </c>
      <c r="J63" s="7"/>
      <c r="K63" s="56">
        <f>I63+J63</f>
        <v>194.4</v>
      </c>
      <c r="L63" s="7">
        <v>114.4</v>
      </c>
      <c r="M63" s="7">
        <v>80</v>
      </c>
      <c r="N63" s="7">
        <v>194.4</v>
      </c>
      <c r="O63" s="7"/>
      <c r="P63" s="7">
        <f t="shared" si="10"/>
        <v>194.4</v>
      </c>
      <c r="Q63" s="27">
        <v>0</v>
      </c>
      <c r="R63" s="27">
        <v>0</v>
      </c>
      <c r="S63" s="27">
        <v>0</v>
      </c>
      <c r="T63" s="27">
        <v>0</v>
      </c>
      <c r="U63" s="7">
        <v>0</v>
      </c>
      <c r="V63" s="7">
        <v>0</v>
      </c>
      <c r="W63" s="7">
        <v>0</v>
      </c>
      <c r="X63" s="7">
        <f t="shared" si="11"/>
        <v>0</v>
      </c>
    </row>
    <row r="64" spans="1:30" ht="170.45" customHeight="1" outlineLevel="1">
      <c r="A64" s="39" t="s">
        <v>125</v>
      </c>
      <c r="B64" s="29" t="s">
        <v>42</v>
      </c>
      <c r="C64" s="29" t="s">
        <v>114</v>
      </c>
      <c r="D64" s="29" t="s">
        <v>7</v>
      </c>
      <c r="E64" s="25" t="s">
        <v>3</v>
      </c>
      <c r="F64" s="55" t="s">
        <v>20</v>
      </c>
      <c r="G64" s="57">
        <v>4967.3999999999996</v>
      </c>
      <c r="H64" s="57"/>
      <c r="I64" s="57">
        <v>4967.3999999999996</v>
      </c>
      <c r="J64" s="57"/>
      <c r="K64" s="57">
        <v>4967.3999999999996</v>
      </c>
      <c r="L64" s="57">
        <v>390.6</v>
      </c>
      <c r="M64" s="7"/>
      <c r="N64" s="7">
        <v>390.6</v>
      </c>
      <c r="O64" s="7"/>
      <c r="P64" s="7">
        <f t="shared" si="10"/>
        <v>390.6</v>
      </c>
      <c r="Q64" s="27">
        <v>0</v>
      </c>
      <c r="R64" s="27">
        <v>0</v>
      </c>
      <c r="S64" s="27">
        <v>0</v>
      </c>
      <c r="T64" s="27">
        <v>0</v>
      </c>
      <c r="U64" s="7">
        <v>0</v>
      </c>
      <c r="V64" s="7">
        <v>0</v>
      </c>
      <c r="W64" s="7">
        <v>0</v>
      </c>
      <c r="X64" s="7">
        <f t="shared" si="11"/>
        <v>0</v>
      </c>
    </row>
    <row r="65" spans="1:35" ht="157.15" customHeight="1" outlineLevel="1">
      <c r="A65" s="24" t="s">
        <v>115</v>
      </c>
      <c r="B65" s="25" t="s">
        <v>128</v>
      </c>
      <c r="C65" s="29" t="s">
        <v>114</v>
      </c>
      <c r="D65" s="29" t="s">
        <v>7</v>
      </c>
      <c r="E65" s="25" t="s">
        <v>3</v>
      </c>
      <c r="F65" s="53" t="s">
        <v>8</v>
      </c>
      <c r="G65" s="7">
        <v>66770.5</v>
      </c>
      <c r="H65" s="7"/>
      <c r="I65" s="7">
        <v>66770.5</v>
      </c>
      <c r="J65" s="7"/>
      <c r="K65" s="7">
        <v>66770.5</v>
      </c>
      <c r="L65" s="7">
        <v>1644.1</v>
      </c>
      <c r="M65" s="7"/>
      <c r="N65" s="7">
        <v>1644.1</v>
      </c>
      <c r="O65" s="7"/>
      <c r="P65" s="7">
        <f t="shared" si="10"/>
        <v>1644.1</v>
      </c>
      <c r="Q65" s="27">
        <v>0</v>
      </c>
      <c r="R65" s="27">
        <v>0</v>
      </c>
      <c r="S65" s="27">
        <v>0</v>
      </c>
      <c r="T65" s="27">
        <v>0</v>
      </c>
      <c r="U65" s="7">
        <v>0</v>
      </c>
      <c r="V65" s="7">
        <v>0</v>
      </c>
      <c r="W65" s="7">
        <v>0</v>
      </c>
      <c r="X65" s="7">
        <f t="shared" si="11"/>
        <v>0</v>
      </c>
    </row>
    <row r="66" spans="1:35" ht="152.44999999999999" customHeight="1" outlineLevel="1">
      <c r="A66" s="24" t="s">
        <v>116</v>
      </c>
      <c r="B66" s="25" t="s">
        <v>117</v>
      </c>
      <c r="C66" s="29" t="s">
        <v>114</v>
      </c>
      <c r="D66" s="29" t="s">
        <v>7</v>
      </c>
      <c r="E66" s="25" t="s">
        <v>3</v>
      </c>
      <c r="F66" s="53" t="s">
        <v>8</v>
      </c>
      <c r="G66" s="7">
        <v>285074.3</v>
      </c>
      <c r="H66" s="7"/>
      <c r="I66" s="7">
        <v>285074.3</v>
      </c>
      <c r="J66" s="7"/>
      <c r="K66" s="7">
        <v>285074.3</v>
      </c>
      <c r="L66" s="7">
        <v>176964</v>
      </c>
      <c r="M66" s="7">
        <v>-13812.9</v>
      </c>
      <c r="N66" s="7">
        <v>163151.1</v>
      </c>
      <c r="O66" s="7"/>
      <c r="P66" s="7">
        <f t="shared" si="10"/>
        <v>163151.1</v>
      </c>
      <c r="Q66" s="27">
        <v>0</v>
      </c>
      <c r="R66" s="27">
        <v>0</v>
      </c>
      <c r="S66" s="27">
        <v>0</v>
      </c>
      <c r="T66" s="27">
        <v>0</v>
      </c>
      <c r="U66" s="7">
        <v>0</v>
      </c>
      <c r="V66" s="7">
        <v>0</v>
      </c>
      <c r="W66" s="7">
        <v>0</v>
      </c>
      <c r="X66" s="7">
        <f t="shared" si="11"/>
        <v>0</v>
      </c>
    </row>
    <row r="67" spans="1:35" ht="59.25" customHeight="1">
      <c r="A67" s="69" t="s">
        <v>74</v>
      </c>
      <c r="B67" s="69"/>
      <c r="C67" s="69"/>
      <c r="D67" s="69"/>
      <c r="E67" s="40"/>
      <c r="F67" s="62"/>
      <c r="G67" s="16">
        <f>G70+G69+G74</f>
        <v>279507.05</v>
      </c>
      <c r="H67" s="16">
        <f>H68+H70+H74</f>
        <v>0</v>
      </c>
      <c r="I67" s="16">
        <v>408421.75</v>
      </c>
      <c r="J67" s="16">
        <f t="shared" ref="J67:T67" si="38">J68+J70+J74+J78</f>
        <v>57490</v>
      </c>
      <c r="K67" s="16">
        <f t="shared" si="38"/>
        <v>465911.75000000006</v>
      </c>
      <c r="L67" s="16">
        <f t="shared" si="38"/>
        <v>80606.900000000009</v>
      </c>
      <c r="M67" s="16">
        <f t="shared" si="38"/>
        <v>2000</v>
      </c>
      <c r="N67" s="16">
        <v>82606.899999999994</v>
      </c>
      <c r="O67" s="16">
        <f t="shared" si="38"/>
        <v>18971.899999999998</v>
      </c>
      <c r="P67" s="16">
        <f t="shared" si="38"/>
        <v>101578.8</v>
      </c>
      <c r="Q67" s="34">
        <v>20000</v>
      </c>
      <c r="R67" s="34">
        <f t="shared" si="38"/>
        <v>0</v>
      </c>
      <c r="S67" s="34">
        <f t="shared" si="38"/>
        <v>20000</v>
      </c>
      <c r="T67" s="34">
        <f t="shared" si="38"/>
        <v>20000</v>
      </c>
      <c r="U67" s="16">
        <f>U68+U70+U74</f>
        <v>0</v>
      </c>
      <c r="V67" s="8">
        <f>T67+U67</f>
        <v>20000</v>
      </c>
      <c r="W67" s="16">
        <f>W68+W70+W74</f>
        <v>0</v>
      </c>
      <c r="X67" s="7">
        <f t="shared" si="11"/>
        <v>20000</v>
      </c>
    </row>
    <row r="68" spans="1:35" ht="25.5" customHeight="1">
      <c r="A68" s="69" t="s">
        <v>47</v>
      </c>
      <c r="B68" s="89"/>
      <c r="C68" s="89"/>
      <c r="D68" s="89"/>
      <c r="E68" s="40"/>
      <c r="F68" s="62"/>
      <c r="G68" s="16">
        <f t="shared" ref="G68" si="39">G69</f>
        <v>121674.15</v>
      </c>
      <c r="H68" s="16">
        <v>0</v>
      </c>
      <c r="I68" s="16">
        <v>121674.15</v>
      </c>
      <c r="J68" s="16">
        <v>0</v>
      </c>
      <c r="K68" s="16">
        <f>K69</f>
        <v>121674.15</v>
      </c>
      <c r="L68" s="16">
        <f>L69</f>
        <v>0</v>
      </c>
      <c r="M68" s="16">
        <f t="shared" ref="M68:O68" si="40">M69</f>
        <v>0</v>
      </c>
      <c r="N68" s="7">
        <v>0</v>
      </c>
      <c r="O68" s="16">
        <f t="shared" si="40"/>
        <v>0</v>
      </c>
      <c r="P68" s="7">
        <f t="shared" si="10"/>
        <v>0</v>
      </c>
      <c r="Q68" s="34">
        <v>20000</v>
      </c>
      <c r="R68" s="34">
        <f>R69</f>
        <v>0</v>
      </c>
      <c r="S68" s="34">
        <v>20000</v>
      </c>
      <c r="T68" s="34">
        <f>T69</f>
        <v>20000</v>
      </c>
      <c r="U68" s="16">
        <f>U69</f>
        <v>0</v>
      </c>
      <c r="V68" s="8">
        <f>T68+U68</f>
        <v>20000</v>
      </c>
      <c r="W68" s="16">
        <f>W69</f>
        <v>0</v>
      </c>
      <c r="X68" s="7">
        <f t="shared" si="11"/>
        <v>20000</v>
      </c>
    </row>
    <row r="69" spans="1:35" ht="135.75" customHeight="1">
      <c r="A69" s="24" t="s">
        <v>107</v>
      </c>
      <c r="B69" s="25" t="s">
        <v>32</v>
      </c>
      <c r="C69" s="25" t="s">
        <v>35</v>
      </c>
      <c r="D69" s="25" t="s">
        <v>33</v>
      </c>
      <c r="E69" s="25" t="s">
        <v>75</v>
      </c>
      <c r="F69" s="53" t="s">
        <v>43</v>
      </c>
      <c r="G69" s="8">
        <v>121674.15</v>
      </c>
      <c r="H69" s="8">
        <v>0</v>
      </c>
      <c r="I69" s="8">
        <v>121674.15</v>
      </c>
      <c r="J69" s="8">
        <v>0</v>
      </c>
      <c r="K69" s="8">
        <v>121674.15</v>
      </c>
      <c r="L69" s="8">
        <v>0</v>
      </c>
      <c r="M69" s="8"/>
      <c r="N69" s="7">
        <v>0</v>
      </c>
      <c r="O69" s="8"/>
      <c r="P69" s="7">
        <f t="shared" si="10"/>
        <v>0</v>
      </c>
      <c r="Q69" s="26">
        <v>20000</v>
      </c>
      <c r="R69" s="26"/>
      <c r="S69" s="26">
        <v>20000</v>
      </c>
      <c r="T69" s="26">
        <v>20000</v>
      </c>
      <c r="U69" s="8"/>
      <c r="V69" s="8">
        <f>T69+U69</f>
        <v>20000</v>
      </c>
      <c r="W69" s="8"/>
      <c r="X69" s="7">
        <f t="shared" si="11"/>
        <v>20000</v>
      </c>
    </row>
    <row r="70" spans="1:35" ht="54.75" customHeight="1">
      <c r="A70" s="69" t="s">
        <v>48</v>
      </c>
      <c r="B70" s="69"/>
      <c r="C70" s="69"/>
      <c r="D70" s="69"/>
      <c r="E70" s="40"/>
      <c r="F70" s="62"/>
      <c r="G70" s="16">
        <f t="shared" ref="G70" si="41">SUM(G71:G73)</f>
        <v>128786.3</v>
      </c>
      <c r="H70" s="16">
        <f>H71+H72+H73</f>
        <v>0</v>
      </c>
      <c r="I70" s="16">
        <v>128786.3</v>
      </c>
      <c r="J70" s="16">
        <f t="shared" ref="J70:T70" si="42">J71+J72+J73</f>
        <v>0</v>
      </c>
      <c r="K70" s="16">
        <f t="shared" si="42"/>
        <v>128786.3</v>
      </c>
      <c r="L70" s="16">
        <f t="shared" si="42"/>
        <v>78606.900000000009</v>
      </c>
      <c r="M70" s="16">
        <f t="shared" si="42"/>
        <v>0</v>
      </c>
      <c r="N70" s="16">
        <v>78606.899999999994</v>
      </c>
      <c r="O70" s="16">
        <f t="shared" si="42"/>
        <v>0</v>
      </c>
      <c r="P70" s="16">
        <f t="shared" si="42"/>
        <v>78606.899999999994</v>
      </c>
      <c r="Q70" s="34">
        <v>0</v>
      </c>
      <c r="R70" s="34">
        <f t="shared" si="42"/>
        <v>0</v>
      </c>
      <c r="S70" s="34">
        <f t="shared" si="42"/>
        <v>0</v>
      </c>
      <c r="T70" s="34">
        <f t="shared" si="42"/>
        <v>0</v>
      </c>
      <c r="U70" s="16">
        <f>U71+U72+U73</f>
        <v>0</v>
      </c>
      <c r="V70" s="16">
        <v>0</v>
      </c>
      <c r="W70" s="16">
        <f>W71+W72+W73</f>
        <v>0</v>
      </c>
      <c r="X70" s="7">
        <f t="shared" si="11"/>
        <v>0</v>
      </c>
    </row>
    <row r="71" spans="1:35" ht="153.75" customHeight="1" outlineLevel="1">
      <c r="A71" s="24" t="s">
        <v>83</v>
      </c>
      <c r="B71" s="25" t="s">
        <v>108</v>
      </c>
      <c r="C71" s="25" t="s">
        <v>23</v>
      </c>
      <c r="D71" s="25" t="s">
        <v>7</v>
      </c>
      <c r="E71" s="25" t="s">
        <v>3</v>
      </c>
      <c r="F71" s="53" t="s">
        <v>20</v>
      </c>
      <c r="G71" s="7">
        <v>66806.3</v>
      </c>
      <c r="H71" s="7"/>
      <c r="I71" s="7">
        <v>66806.3</v>
      </c>
      <c r="J71" s="7"/>
      <c r="K71" s="7">
        <f>I71+J71</f>
        <v>66806.3</v>
      </c>
      <c r="L71" s="7">
        <v>40711</v>
      </c>
      <c r="M71" s="7"/>
      <c r="N71" s="7">
        <v>41211.599999999999</v>
      </c>
      <c r="O71" s="7"/>
      <c r="P71" s="7">
        <f t="shared" si="10"/>
        <v>41211.599999999999</v>
      </c>
      <c r="Q71" s="28">
        <v>0</v>
      </c>
      <c r="R71" s="28">
        <v>0</v>
      </c>
      <c r="S71" s="28">
        <v>0</v>
      </c>
      <c r="T71" s="28">
        <v>0</v>
      </c>
      <c r="U71" s="17">
        <v>0</v>
      </c>
      <c r="V71" s="17">
        <v>0</v>
      </c>
      <c r="W71" s="17">
        <v>0</v>
      </c>
      <c r="X71" s="7">
        <f t="shared" si="11"/>
        <v>0</v>
      </c>
    </row>
    <row r="72" spans="1:35" ht="150.75" customHeight="1" outlineLevel="1">
      <c r="A72" s="35" t="s">
        <v>87</v>
      </c>
      <c r="B72" s="31" t="s">
        <v>109</v>
      </c>
      <c r="C72" s="25" t="s">
        <v>23</v>
      </c>
      <c r="D72" s="25" t="s">
        <v>7</v>
      </c>
      <c r="E72" s="25" t="s">
        <v>3</v>
      </c>
      <c r="F72" s="53" t="s">
        <v>20</v>
      </c>
      <c r="G72" s="18">
        <v>48104.5</v>
      </c>
      <c r="H72" s="18"/>
      <c r="I72" s="7">
        <v>48104.5</v>
      </c>
      <c r="J72" s="18"/>
      <c r="K72" s="7">
        <f t="shared" ref="K72:K73" si="43">I72+J72</f>
        <v>48104.5</v>
      </c>
      <c r="L72" s="18">
        <v>27973.1</v>
      </c>
      <c r="M72" s="7"/>
      <c r="N72" s="7">
        <v>29279.699999999997</v>
      </c>
      <c r="O72" s="7"/>
      <c r="P72" s="7">
        <f t="shared" si="10"/>
        <v>29279.699999999997</v>
      </c>
      <c r="Q72" s="28">
        <v>0</v>
      </c>
      <c r="R72" s="28">
        <v>0</v>
      </c>
      <c r="S72" s="28">
        <v>0</v>
      </c>
      <c r="T72" s="28">
        <v>0</v>
      </c>
      <c r="U72" s="17">
        <v>0</v>
      </c>
      <c r="V72" s="17">
        <v>0</v>
      </c>
      <c r="W72" s="17">
        <v>0</v>
      </c>
      <c r="X72" s="7">
        <f t="shared" si="11"/>
        <v>0</v>
      </c>
    </row>
    <row r="73" spans="1:35" ht="159.75" customHeight="1" outlineLevel="1">
      <c r="A73" s="38" t="s">
        <v>84</v>
      </c>
      <c r="B73" s="31" t="s">
        <v>110</v>
      </c>
      <c r="C73" s="25" t="s">
        <v>23</v>
      </c>
      <c r="D73" s="25" t="s">
        <v>7</v>
      </c>
      <c r="E73" s="25" t="s">
        <v>3</v>
      </c>
      <c r="F73" s="53" t="s">
        <v>20</v>
      </c>
      <c r="G73" s="18">
        <v>13875.5</v>
      </c>
      <c r="H73" s="18"/>
      <c r="I73" s="7">
        <v>13875.5</v>
      </c>
      <c r="J73" s="18"/>
      <c r="K73" s="7">
        <f t="shared" si="43"/>
        <v>13875.5</v>
      </c>
      <c r="L73" s="18">
        <v>9922.8000000000011</v>
      </c>
      <c r="M73" s="7"/>
      <c r="N73" s="7">
        <v>8115.6000000000013</v>
      </c>
      <c r="O73" s="7"/>
      <c r="P73" s="7">
        <f t="shared" si="10"/>
        <v>8115.6000000000013</v>
      </c>
      <c r="Q73" s="28">
        <v>0</v>
      </c>
      <c r="R73" s="28">
        <v>0</v>
      </c>
      <c r="S73" s="28">
        <v>0</v>
      </c>
      <c r="T73" s="28">
        <v>0</v>
      </c>
      <c r="U73" s="17">
        <v>0</v>
      </c>
      <c r="V73" s="17">
        <v>0</v>
      </c>
      <c r="W73" s="17">
        <v>0</v>
      </c>
      <c r="X73" s="7">
        <f t="shared" si="11"/>
        <v>0</v>
      </c>
      <c r="AE73" s="1"/>
      <c r="AF73" s="1"/>
      <c r="AG73" s="1"/>
      <c r="AH73" s="1"/>
      <c r="AI73" s="1"/>
    </row>
    <row r="74" spans="1:35" ht="21" customHeight="1">
      <c r="A74" s="69" t="s">
        <v>96</v>
      </c>
      <c r="B74" s="69"/>
      <c r="C74" s="69"/>
      <c r="D74" s="69"/>
      <c r="E74" s="69"/>
      <c r="F74" s="69"/>
      <c r="G74" s="18">
        <f t="shared" ref="G74" si="44">SUM(G75:G76)</f>
        <v>29046.6</v>
      </c>
      <c r="H74" s="18">
        <f>H75+H76</f>
        <v>0</v>
      </c>
      <c r="I74" s="18">
        <v>29046.6</v>
      </c>
      <c r="J74" s="18">
        <f>J75+J76+J77</f>
        <v>57490</v>
      </c>
      <c r="K74" s="18">
        <f t="shared" ref="K74:P74" si="45">K75+K76+K77</f>
        <v>86536.6</v>
      </c>
      <c r="L74" s="18">
        <f t="shared" si="45"/>
        <v>2000</v>
      </c>
      <c r="M74" s="18">
        <f t="shared" si="45"/>
        <v>0</v>
      </c>
      <c r="N74" s="18">
        <f t="shared" si="45"/>
        <v>2000</v>
      </c>
      <c r="O74" s="18">
        <f t="shared" si="45"/>
        <v>17888.3</v>
      </c>
      <c r="P74" s="18">
        <f t="shared" si="45"/>
        <v>19888.3</v>
      </c>
      <c r="Q74" s="41">
        <v>0</v>
      </c>
      <c r="R74" s="41">
        <f>R75+R76</f>
        <v>0</v>
      </c>
      <c r="S74" s="41">
        <v>0</v>
      </c>
      <c r="T74" s="41">
        <v>0</v>
      </c>
      <c r="U74" s="18">
        <f>U75+U76</f>
        <v>0</v>
      </c>
      <c r="V74" s="18">
        <v>0</v>
      </c>
      <c r="W74" s="18">
        <f>W75+W76</f>
        <v>0</v>
      </c>
      <c r="X74" s="7">
        <f t="shared" si="11"/>
        <v>0</v>
      </c>
      <c r="AE74" s="1"/>
      <c r="AF74" s="1"/>
      <c r="AG74" s="1"/>
      <c r="AH74" s="1"/>
      <c r="AI74" s="1"/>
    </row>
    <row r="75" spans="1:35" ht="148.5" customHeight="1" outlineLevel="1">
      <c r="A75" s="38" t="s">
        <v>103</v>
      </c>
      <c r="B75" s="31" t="s">
        <v>111</v>
      </c>
      <c r="C75" s="25" t="s">
        <v>35</v>
      </c>
      <c r="D75" s="25" t="s">
        <v>18</v>
      </c>
      <c r="E75" s="25" t="s">
        <v>97</v>
      </c>
      <c r="F75" s="53" t="s">
        <v>20</v>
      </c>
      <c r="G75" s="18">
        <v>10900</v>
      </c>
      <c r="H75" s="18"/>
      <c r="I75" s="18">
        <v>10900</v>
      </c>
      <c r="J75" s="18"/>
      <c r="K75" s="18">
        <f>I75+J75</f>
        <v>10900</v>
      </c>
      <c r="L75" s="18">
        <v>630</v>
      </c>
      <c r="M75" s="18"/>
      <c r="N75" s="7">
        <v>630</v>
      </c>
      <c r="O75" s="18">
        <v>1842.7</v>
      </c>
      <c r="P75" s="7">
        <f t="shared" si="10"/>
        <v>2472.6999999999998</v>
      </c>
      <c r="Q75" s="28">
        <v>0</v>
      </c>
      <c r="R75" s="28">
        <v>0</v>
      </c>
      <c r="S75" s="28">
        <v>0</v>
      </c>
      <c r="T75" s="28">
        <v>0</v>
      </c>
      <c r="U75" s="17">
        <v>0</v>
      </c>
      <c r="V75" s="17">
        <v>0</v>
      </c>
      <c r="W75" s="17">
        <v>0</v>
      </c>
      <c r="X75" s="7">
        <f t="shared" si="11"/>
        <v>0</v>
      </c>
      <c r="AE75" s="1"/>
      <c r="AF75" s="1"/>
      <c r="AG75" s="1"/>
      <c r="AH75" s="1"/>
      <c r="AI75" s="1"/>
    </row>
    <row r="76" spans="1:35" ht="146.25" customHeight="1" outlineLevel="1">
      <c r="A76" s="38" t="s">
        <v>98</v>
      </c>
      <c r="B76" s="31" t="s">
        <v>112</v>
      </c>
      <c r="C76" s="25" t="s">
        <v>35</v>
      </c>
      <c r="D76" s="25" t="s">
        <v>18</v>
      </c>
      <c r="E76" s="25" t="s">
        <v>66</v>
      </c>
      <c r="F76" s="53" t="s">
        <v>20</v>
      </c>
      <c r="G76" s="18">
        <v>18146.599999999999</v>
      </c>
      <c r="H76" s="18"/>
      <c r="I76" s="18">
        <v>18146.599999999999</v>
      </c>
      <c r="J76" s="18"/>
      <c r="K76" s="18">
        <f>I76+J76</f>
        <v>18146.599999999999</v>
      </c>
      <c r="L76" s="18">
        <v>1370</v>
      </c>
      <c r="M76" s="18"/>
      <c r="N76" s="7">
        <v>1370</v>
      </c>
      <c r="O76" s="18">
        <v>4277.1000000000004</v>
      </c>
      <c r="P76" s="7">
        <f t="shared" si="10"/>
        <v>5647.1</v>
      </c>
      <c r="Q76" s="28">
        <v>0</v>
      </c>
      <c r="R76" s="28">
        <v>0</v>
      </c>
      <c r="S76" s="28">
        <v>0</v>
      </c>
      <c r="T76" s="28">
        <v>0</v>
      </c>
      <c r="U76" s="17">
        <v>0</v>
      </c>
      <c r="V76" s="17">
        <v>0</v>
      </c>
      <c r="W76" s="17">
        <v>0</v>
      </c>
      <c r="X76" s="7">
        <f t="shared" si="11"/>
        <v>0</v>
      </c>
      <c r="AE76" s="1"/>
      <c r="AF76" s="1"/>
      <c r="AG76" s="1"/>
      <c r="AH76" s="1"/>
      <c r="AI76" s="1"/>
    </row>
    <row r="77" spans="1:35" ht="146.25" customHeight="1" outlineLevel="1">
      <c r="A77" s="38" t="s">
        <v>200</v>
      </c>
      <c r="B77" s="31" t="s">
        <v>201</v>
      </c>
      <c r="C77" s="25" t="s">
        <v>35</v>
      </c>
      <c r="D77" s="25" t="s">
        <v>18</v>
      </c>
      <c r="E77" s="25" t="s">
        <v>66</v>
      </c>
      <c r="F77" s="53" t="s">
        <v>27</v>
      </c>
      <c r="G77" s="18"/>
      <c r="H77" s="18"/>
      <c r="I77" s="18"/>
      <c r="J77" s="18">
        <v>57490</v>
      </c>
      <c r="K77" s="18">
        <f>I77+J77</f>
        <v>57490</v>
      </c>
      <c r="L77" s="18"/>
      <c r="M77" s="18"/>
      <c r="N77" s="7"/>
      <c r="O77" s="18">
        <v>11768.5</v>
      </c>
      <c r="P77" s="7">
        <f t="shared" si="10"/>
        <v>11768.5</v>
      </c>
      <c r="Q77" s="28"/>
      <c r="R77" s="28"/>
      <c r="S77" s="28"/>
      <c r="T77" s="28"/>
      <c r="U77" s="17"/>
      <c r="V77" s="17"/>
      <c r="W77" s="17"/>
      <c r="X77" s="7"/>
      <c r="AE77" s="1"/>
      <c r="AF77" s="1"/>
      <c r="AG77" s="1"/>
      <c r="AH77" s="1"/>
      <c r="AI77" s="1"/>
    </row>
    <row r="78" spans="1:35" ht="22.5" customHeight="1" outlineLevel="1">
      <c r="A78" s="82" t="s">
        <v>148</v>
      </c>
      <c r="B78" s="83"/>
      <c r="C78" s="83"/>
      <c r="D78" s="83"/>
      <c r="E78" s="83"/>
      <c r="F78" s="84"/>
      <c r="G78" s="18"/>
      <c r="H78" s="18"/>
      <c r="I78" s="18">
        <v>128914.7</v>
      </c>
      <c r="J78" s="18"/>
      <c r="K78" s="18">
        <f>K79</f>
        <v>128914.7</v>
      </c>
      <c r="L78" s="18">
        <f t="shared" ref="L78:T78" si="46">L79</f>
        <v>0</v>
      </c>
      <c r="M78" s="18">
        <f t="shared" si="46"/>
        <v>2000</v>
      </c>
      <c r="N78" s="7">
        <v>2000</v>
      </c>
      <c r="O78" s="18">
        <f t="shared" si="46"/>
        <v>1083.5999999999999</v>
      </c>
      <c r="P78" s="7">
        <f t="shared" si="46"/>
        <v>3083.6</v>
      </c>
      <c r="Q78" s="28">
        <v>0</v>
      </c>
      <c r="R78" s="28">
        <f t="shared" si="46"/>
        <v>0</v>
      </c>
      <c r="S78" s="28">
        <f t="shared" si="46"/>
        <v>0</v>
      </c>
      <c r="T78" s="28">
        <f t="shared" si="46"/>
        <v>0</v>
      </c>
      <c r="U78" s="17"/>
      <c r="V78" s="17"/>
      <c r="W78" s="17">
        <f t="shared" ref="W78" si="47">W79</f>
        <v>0</v>
      </c>
      <c r="X78" s="7">
        <f t="shared" si="11"/>
        <v>0</v>
      </c>
      <c r="AE78" s="1"/>
      <c r="AF78" s="1"/>
      <c r="AG78" s="1"/>
      <c r="AH78" s="1"/>
      <c r="AI78" s="1"/>
    </row>
    <row r="79" spans="1:35" ht="138" customHeight="1" outlineLevel="1">
      <c r="A79" s="38" t="s">
        <v>149</v>
      </c>
      <c r="B79" s="31" t="s">
        <v>150</v>
      </c>
      <c r="C79" s="25" t="s">
        <v>35</v>
      </c>
      <c r="D79" s="25" t="s">
        <v>11</v>
      </c>
      <c r="E79" s="25" t="s">
        <v>66</v>
      </c>
      <c r="F79" s="53" t="s">
        <v>151</v>
      </c>
      <c r="G79" s="18"/>
      <c r="H79" s="18"/>
      <c r="I79" s="18">
        <v>128914.7</v>
      </c>
      <c r="J79" s="18"/>
      <c r="K79" s="18">
        <v>128914.7</v>
      </c>
      <c r="L79" s="18"/>
      <c r="M79" s="18">
        <v>2000</v>
      </c>
      <c r="N79" s="7">
        <v>2000</v>
      </c>
      <c r="O79" s="18">
        <v>1083.5999999999999</v>
      </c>
      <c r="P79" s="7">
        <f>N79+O79</f>
        <v>3083.6</v>
      </c>
      <c r="Q79" s="28">
        <v>0</v>
      </c>
      <c r="R79" s="28"/>
      <c r="S79" s="28"/>
      <c r="T79" s="28">
        <v>0</v>
      </c>
      <c r="U79" s="17"/>
      <c r="V79" s="17"/>
      <c r="W79" s="17"/>
      <c r="X79" s="7">
        <f t="shared" si="11"/>
        <v>0</v>
      </c>
      <c r="AE79" s="1"/>
      <c r="AF79" s="1"/>
      <c r="AG79" s="1"/>
      <c r="AH79" s="1"/>
      <c r="AI79" s="1"/>
    </row>
    <row r="80" spans="1:35" s="11" customFormat="1" ht="63" customHeight="1">
      <c r="A80" s="80" t="s">
        <v>76</v>
      </c>
      <c r="B80" s="81"/>
      <c r="C80" s="81"/>
      <c r="D80" s="81"/>
      <c r="E80" s="42"/>
      <c r="F80" s="63"/>
      <c r="G80" s="19">
        <f>SUM(G81:G83)</f>
        <v>515133</v>
      </c>
      <c r="H80" s="19">
        <f t="shared" ref="H80" si="48">SUM(H81:H83)</f>
        <v>0</v>
      </c>
      <c r="I80" s="19">
        <v>513078</v>
      </c>
      <c r="J80" s="19">
        <f t="shared" ref="J80:T80" si="49">SUM(J81:J83)</f>
        <v>0</v>
      </c>
      <c r="K80" s="19">
        <f t="shared" si="49"/>
        <v>513078</v>
      </c>
      <c r="L80" s="19">
        <f t="shared" si="49"/>
        <v>32951.299999999996</v>
      </c>
      <c r="M80" s="19">
        <f t="shared" si="49"/>
        <v>0</v>
      </c>
      <c r="N80" s="19">
        <v>58708.499999999993</v>
      </c>
      <c r="O80" s="19">
        <f t="shared" si="49"/>
        <v>-415.8</v>
      </c>
      <c r="P80" s="19">
        <f t="shared" si="49"/>
        <v>58292.7</v>
      </c>
      <c r="Q80" s="43">
        <v>69680.800000000003</v>
      </c>
      <c r="R80" s="43">
        <f t="shared" si="49"/>
        <v>0</v>
      </c>
      <c r="S80" s="43">
        <f t="shared" si="49"/>
        <v>69680.800000000003</v>
      </c>
      <c r="T80" s="43">
        <f t="shared" si="49"/>
        <v>69680.800000000003</v>
      </c>
      <c r="U80" s="19">
        <f t="shared" ref="U80:X80" si="50">SUM(U81:U83)</f>
        <v>0</v>
      </c>
      <c r="V80" s="19">
        <f t="shared" si="50"/>
        <v>69680.800000000003</v>
      </c>
      <c r="W80" s="19">
        <f t="shared" si="50"/>
        <v>0</v>
      </c>
      <c r="X80" s="19">
        <f t="shared" si="50"/>
        <v>69680.800000000003</v>
      </c>
      <c r="Y80" s="10"/>
      <c r="Z80" s="10"/>
      <c r="AA80" s="10"/>
      <c r="AB80" s="10"/>
      <c r="AC80" s="10"/>
      <c r="AD80" s="10"/>
    </row>
    <row r="81" spans="1:30" s="11" customFormat="1" ht="138.75" customHeight="1" outlineLevel="1">
      <c r="A81" s="24" t="s">
        <v>77</v>
      </c>
      <c r="B81" s="44" t="s">
        <v>44</v>
      </c>
      <c r="C81" s="25" t="s">
        <v>6</v>
      </c>
      <c r="D81" s="25" t="s">
        <v>11</v>
      </c>
      <c r="E81" s="25" t="s">
        <v>16</v>
      </c>
      <c r="F81" s="53" t="s">
        <v>179</v>
      </c>
      <c r="G81" s="18">
        <v>345409</v>
      </c>
      <c r="H81" s="18"/>
      <c r="I81" s="18">
        <v>343682</v>
      </c>
      <c r="J81" s="18"/>
      <c r="K81" s="18">
        <f>I81+J81</f>
        <v>343682</v>
      </c>
      <c r="L81" s="18">
        <v>31668.6</v>
      </c>
      <c r="M81" s="18"/>
      <c r="N81" s="7">
        <v>56433.399999999994</v>
      </c>
      <c r="O81" s="18"/>
      <c r="P81" s="7">
        <f t="shared" si="10"/>
        <v>56433.399999999994</v>
      </c>
      <c r="Q81" s="28">
        <v>0</v>
      </c>
      <c r="R81" s="28">
        <v>0</v>
      </c>
      <c r="S81" s="28">
        <v>0</v>
      </c>
      <c r="T81" s="28">
        <v>0</v>
      </c>
      <c r="U81" s="17">
        <v>0</v>
      </c>
      <c r="V81" s="17">
        <v>0</v>
      </c>
      <c r="W81" s="17">
        <v>0</v>
      </c>
      <c r="X81" s="7">
        <f t="shared" si="11"/>
        <v>0</v>
      </c>
      <c r="Y81" s="10"/>
      <c r="Z81" s="10"/>
      <c r="AA81" s="10"/>
      <c r="AB81" s="10"/>
      <c r="AC81" s="10"/>
      <c r="AD81" s="10"/>
    </row>
    <row r="82" spans="1:30" s="11" customFormat="1" ht="132" customHeight="1" outlineLevel="1">
      <c r="A82" s="45" t="s">
        <v>126</v>
      </c>
      <c r="B82" s="46" t="s">
        <v>42</v>
      </c>
      <c r="C82" s="25" t="s">
        <v>6</v>
      </c>
      <c r="D82" s="25" t="s">
        <v>11</v>
      </c>
      <c r="E82" s="25" t="s">
        <v>16</v>
      </c>
      <c r="F82" s="53" t="s">
        <v>180</v>
      </c>
      <c r="G82" s="17">
        <v>167029.29999999999</v>
      </c>
      <c r="H82" s="17"/>
      <c r="I82" s="17">
        <v>166194.09999999998</v>
      </c>
      <c r="J82" s="17"/>
      <c r="K82" s="17">
        <f>I82+J82</f>
        <v>166194.09999999998</v>
      </c>
      <c r="L82" s="17">
        <v>0</v>
      </c>
      <c r="M82" s="17">
        <v>0</v>
      </c>
      <c r="N82" s="7">
        <v>0</v>
      </c>
      <c r="O82" s="17">
        <v>0</v>
      </c>
      <c r="P82" s="7">
        <f t="shared" si="10"/>
        <v>0</v>
      </c>
      <c r="Q82" s="41">
        <v>69680.800000000003</v>
      </c>
      <c r="R82" s="41"/>
      <c r="S82" s="41">
        <v>69680.800000000003</v>
      </c>
      <c r="T82" s="41">
        <v>69680.800000000003</v>
      </c>
      <c r="U82" s="18"/>
      <c r="V82" s="18">
        <v>69680.800000000003</v>
      </c>
      <c r="W82" s="18"/>
      <c r="X82" s="7">
        <f t="shared" si="11"/>
        <v>69680.800000000003</v>
      </c>
      <c r="Y82" s="10"/>
      <c r="Z82" s="10"/>
      <c r="AA82" s="10"/>
      <c r="AB82" s="10"/>
      <c r="AC82" s="10"/>
      <c r="AD82" s="10"/>
    </row>
    <row r="83" spans="1:30" s="11" customFormat="1" ht="348.75" customHeight="1" outlineLevel="1">
      <c r="A83" s="45" t="s">
        <v>169</v>
      </c>
      <c r="B83" s="46" t="s">
        <v>42</v>
      </c>
      <c r="C83" s="25" t="s">
        <v>6</v>
      </c>
      <c r="D83" s="25" t="s">
        <v>11</v>
      </c>
      <c r="E83" s="25" t="s">
        <v>16</v>
      </c>
      <c r="F83" s="53" t="s">
        <v>27</v>
      </c>
      <c r="G83" s="17">
        <v>2694.7</v>
      </c>
      <c r="H83" s="17"/>
      <c r="I83" s="17">
        <v>3201.8999999999996</v>
      </c>
      <c r="J83" s="17"/>
      <c r="K83" s="17">
        <f>I83+J83</f>
        <v>3201.8999999999996</v>
      </c>
      <c r="L83" s="17">
        <v>1282.7</v>
      </c>
      <c r="M83" s="17"/>
      <c r="N83" s="7">
        <v>2275.1</v>
      </c>
      <c r="O83" s="17">
        <v>-415.8</v>
      </c>
      <c r="P83" s="7">
        <f>N83+O83</f>
        <v>1859.3</v>
      </c>
      <c r="Q83" s="28">
        <v>0</v>
      </c>
      <c r="R83" s="28">
        <v>0</v>
      </c>
      <c r="S83" s="28">
        <v>0</v>
      </c>
      <c r="T83" s="28">
        <v>0</v>
      </c>
      <c r="U83" s="17">
        <v>0</v>
      </c>
      <c r="V83" s="17">
        <v>0</v>
      </c>
      <c r="W83" s="17">
        <v>0</v>
      </c>
      <c r="X83" s="7">
        <f t="shared" si="11"/>
        <v>0</v>
      </c>
      <c r="Y83" s="10"/>
      <c r="Z83" s="10"/>
      <c r="AA83" s="10"/>
      <c r="AB83" s="10"/>
      <c r="AC83" s="10"/>
      <c r="AD83" s="10"/>
    </row>
    <row r="84" spans="1:30" s="11" customFormat="1" ht="92.25" customHeight="1">
      <c r="A84" s="80" t="s">
        <v>78</v>
      </c>
      <c r="B84" s="81"/>
      <c r="C84" s="81"/>
      <c r="D84" s="81"/>
      <c r="E84" s="42"/>
      <c r="F84" s="63"/>
      <c r="G84" s="19">
        <f>G85+G86</f>
        <v>132363.09999999998</v>
      </c>
      <c r="H84" s="19">
        <f t="shared" ref="H84" si="51">H85+H86</f>
        <v>0</v>
      </c>
      <c r="I84" s="19">
        <v>261464.59999999998</v>
      </c>
      <c r="J84" s="19">
        <f t="shared" ref="J84:T84" si="52">J85+J86+J87</f>
        <v>0</v>
      </c>
      <c r="K84" s="19">
        <f t="shared" si="52"/>
        <v>261464.59999999998</v>
      </c>
      <c r="L84" s="19">
        <f t="shared" si="52"/>
        <v>129145.3</v>
      </c>
      <c r="M84" s="19">
        <f t="shared" si="52"/>
        <v>0</v>
      </c>
      <c r="N84" s="19">
        <v>43.8</v>
      </c>
      <c r="O84" s="19">
        <f t="shared" si="52"/>
        <v>0</v>
      </c>
      <c r="P84" s="19">
        <f t="shared" si="52"/>
        <v>43.8</v>
      </c>
      <c r="Q84" s="43">
        <v>62796.4</v>
      </c>
      <c r="R84" s="43">
        <f t="shared" si="52"/>
        <v>0</v>
      </c>
      <c r="S84" s="43">
        <f t="shared" si="52"/>
        <v>62796.4</v>
      </c>
      <c r="T84" s="43">
        <f t="shared" si="52"/>
        <v>75206.8</v>
      </c>
      <c r="U84" s="19">
        <f t="shared" ref="U84:X84" si="53">U85+U86+U87</f>
        <v>0</v>
      </c>
      <c r="V84" s="19">
        <f t="shared" si="53"/>
        <v>22838.2</v>
      </c>
      <c r="W84" s="19">
        <f t="shared" si="53"/>
        <v>0</v>
      </c>
      <c r="X84" s="19">
        <f t="shared" si="53"/>
        <v>75206.8</v>
      </c>
      <c r="Y84" s="10"/>
      <c r="Z84" s="10"/>
      <c r="AA84" s="10"/>
      <c r="AB84" s="10"/>
      <c r="AC84" s="10"/>
      <c r="AD84" s="10"/>
    </row>
    <row r="85" spans="1:30" s="11" customFormat="1" ht="135" customHeight="1" outlineLevel="1">
      <c r="A85" s="24" t="s">
        <v>101</v>
      </c>
      <c r="B85" s="25" t="s">
        <v>50</v>
      </c>
      <c r="C85" s="25" t="s">
        <v>35</v>
      </c>
      <c r="D85" s="25" t="s">
        <v>33</v>
      </c>
      <c r="E85" s="25" t="s">
        <v>79</v>
      </c>
      <c r="F85" s="53" t="s">
        <v>43</v>
      </c>
      <c r="G85" s="17">
        <v>63797.7</v>
      </c>
      <c r="H85" s="17"/>
      <c r="I85" s="17">
        <v>63797.7</v>
      </c>
      <c r="J85" s="17"/>
      <c r="K85" s="17">
        <v>63797.7</v>
      </c>
      <c r="L85" s="17">
        <v>0</v>
      </c>
      <c r="M85" s="17"/>
      <c r="N85" s="7">
        <v>0</v>
      </c>
      <c r="O85" s="17"/>
      <c r="P85" s="7">
        <f t="shared" si="10"/>
        <v>0</v>
      </c>
      <c r="Q85" s="28">
        <v>10295</v>
      </c>
      <c r="R85" s="28"/>
      <c r="S85" s="28">
        <f>Q85+R85</f>
        <v>10295</v>
      </c>
      <c r="T85" s="28">
        <v>22838.2</v>
      </c>
      <c r="U85" s="17"/>
      <c r="V85" s="17">
        <v>22838.2</v>
      </c>
      <c r="W85" s="17"/>
      <c r="X85" s="7">
        <f t="shared" si="11"/>
        <v>22838.2</v>
      </c>
      <c r="Y85" s="10"/>
      <c r="Z85" s="10"/>
      <c r="AA85" s="10"/>
      <c r="AB85" s="10"/>
      <c r="AC85" s="10"/>
      <c r="AD85" s="10"/>
    </row>
    <row r="86" spans="1:30" s="11" customFormat="1" ht="162.75" customHeight="1" outlineLevel="1">
      <c r="A86" s="24" t="s">
        <v>118</v>
      </c>
      <c r="B86" s="25" t="s">
        <v>119</v>
      </c>
      <c r="C86" s="25" t="s">
        <v>23</v>
      </c>
      <c r="D86" s="25" t="s">
        <v>33</v>
      </c>
      <c r="E86" s="25" t="s">
        <v>16</v>
      </c>
      <c r="F86" s="53" t="s">
        <v>120</v>
      </c>
      <c r="G86" s="17">
        <v>68565.399999999994</v>
      </c>
      <c r="H86" s="17"/>
      <c r="I86" s="17">
        <v>68565.399999999994</v>
      </c>
      <c r="J86" s="17"/>
      <c r="K86" s="17">
        <v>68565.399999999994</v>
      </c>
      <c r="L86" s="17">
        <v>43.8</v>
      </c>
      <c r="M86" s="17"/>
      <c r="N86" s="7">
        <v>43.8</v>
      </c>
      <c r="O86" s="17"/>
      <c r="P86" s="7">
        <f t="shared" si="10"/>
        <v>43.8</v>
      </c>
      <c r="Q86" s="28">
        <v>0</v>
      </c>
      <c r="R86" s="28">
        <v>0</v>
      </c>
      <c r="S86" s="28">
        <v>0</v>
      </c>
      <c r="T86" s="28">
        <v>0</v>
      </c>
      <c r="U86" s="17">
        <v>0</v>
      </c>
      <c r="V86" s="17">
        <v>0</v>
      </c>
      <c r="W86" s="17">
        <v>0</v>
      </c>
      <c r="X86" s="7">
        <f t="shared" si="11"/>
        <v>0</v>
      </c>
      <c r="Y86" s="10"/>
      <c r="Z86" s="10"/>
      <c r="AA86" s="10"/>
      <c r="AB86" s="10"/>
      <c r="AC86" s="10"/>
      <c r="AD86" s="10"/>
    </row>
    <row r="87" spans="1:30" s="11" customFormat="1" ht="164.25" customHeight="1" outlineLevel="1">
      <c r="A87" s="24" t="s">
        <v>168</v>
      </c>
      <c r="B87" s="25" t="s">
        <v>157</v>
      </c>
      <c r="C87" s="25" t="s">
        <v>35</v>
      </c>
      <c r="D87" s="25" t="s">
        <v>33</v>
      </c>
      <c r="E87" s="25" t="s">
        <v>158</v>
      </c>
      <c r="F87" s="53" t="s">
        <v>31</v>
      </c>
      <c r="G87" s="17">
        <v>0</v>
      </c>
      <c r="H87" s="17">
        <v>129101.46</v>
      </c>
      <c r="I87" s="17">
        <v>129101.5</v>
      </c>
      <c r="J87" s="17"/>
      <c r="K87" s="17">
        <f>I87+J87</f>
        <v>129101.5</v>
      </c>
      <c r="L87" s="7">
        <f t="shared" ref="L87" si="54">J87+K87</f>
        <v>129101.5</v>
      </c>
      <c r="M87" s="17">
        <v>0</v>
      </c>
      <c r="N87" s="17">
        <v>0</v>
      </c>
      <c r="O87" s="17"/>
      <c r="P87" s="17">
        <f>N87+O87</f>
        <v>0</v>
      </c>
      <c r="Q87" s="28">
        <v>52501.4</v>
      </c>
      <c r="R87" s="28"/>
      <c r="S87" s="28">
        <f>Q87+R87</f>
        <v>52501.4</v>
      </c>
      <c r="T87" s="28">
        <v>52368.6</v>
      </c>
      <c r="U87" s="17"/>
      <c r="V87" s="17"/>
      <c r="W87" s="17"/>
      <c r="X87" s="7">
        <f>T87+W87</f>
        <v>52368.6</v>
      </c>
      <c r="Y87" s="10"/>
      <c r="Z87" s="10"/>
      <c r="AA87" s="10"/>
      <c r="AB87" s="10"/>
      <c r="AC87" s="10"/>
      <c r="AD87" s="10"/>
    </row>
    <row r="88" spans="1:30" s="11" customFormat="1" ht="52.5" customHeight="1">
      <c r="A88" s="80" t="s">
        <v>113</v>
      </c>
      <c r="B88" s="81"/>
      <c r="C88" s="81"/>
      <c r="D88" s="81"/>
      <c r="E88" s="42"/>
      <c r="F88" s="63"/>
      <c r="G88" s="19">
        <f t="shared" ref="G88" si="55">G89</f>
        <v>82464.67</v>
      </c>
      <c r="H88" s="19">
        <f>H89</f>
        <v>0</v>
      </c>
      <c r="I88" s="19">
        <v>102124.67</v>
      </c>
      <c r="J88" s="19">
        <f>J89+J90+J91</f>
        <v>1983.2</v>
      </c>
      <c r="K88" s="19">
        <f t="shared" ref="K88:P88" si="56">K89+K90+K91</f>
        <v>104107.87</v>
      </c>
      <c r="L88" s="19">
        <f t="shared" si="56"/>
        <v>0</v>
      </c>
      <c r="M88" s="19">
        <f t="shared" si="56"/>
        <v>0</v>
      </c>
      <c r="N88" s="19">
        <f t="shared" si="56"/>
        <v>982.5</v>
      </c>
      <c r="O88" s="19">
        <f t="shared" si="56"/>
        <v>1880</v>
      </c>
      <c r="P88" s="19">
        <f t="shared" si="56"/>
        <v>2862.5</v>
      </c>
      <c r="Q88" s="43">
        <v>33810.5</v>
      </c>
      <c r="R88" s="43">
        <f t="shared" ref="R88:T88" si="57">R89+R90</f>
        <v>0</v>
      </c>
      <c r="S88" s="43">
        <f t="shared" si="57"/>
        <v>33810.5</v>
      </c>
      <c r="T88" s="43">
        <f t="shared" si="57"/>
        <v>33810.5</v>
      </c>
      <c r="U88" s="19">
        <f>U89</f>
        <v>0</v>
      </c>
      <c r="V88" s="19">
        <v>33810.5</v>
      </c>
      <c r="W88" s="19">
        <f>W89</f>
        <v>0</v>
      </c>
      <c r="X88" s="7">
        <f t="shared" si="11"/>
        <v>33810.5</v>
      </c>
      <c r="Y88" s="10"/>
      <c r="Z88" s="10"/>
      <c r="AA88" s="10"/>
      <c r="AB88" s="10"/>
      <c r="AC88" s="10"/>
      <c r="AD88" s="10"/>
    </row>
    <row r="89" spans="1:30" s="11" customFormat="1" ht="155.25" customHeight="1">
      <c r="A89" s="45" t="s">
        <v>104</v>
      </c>
      <c r="B89" s="32" t="s">
        <v>81</v>
      </c>
      <c r="C89" s="25" t="s">
        <v>35</v>
      </c>
      <c r="D89" s="25" t="s">
        <v>18</v>
      </c>
      <c r="E89" s="25" t="s">
        <v>64</v>
      </c>
      <c r="F89" s="53" t="s">
        <v>43</v>
      </c>
      <c r="G89" s="17">
        <v>82464.67</v>
      </c>
      <c r="H89" s="17"/>
      <c r="I89" s="17">
        <v>82464.67</v>
      </c>
      <c r="J89" s="17"/>
      <c r="K89" s="17">
        <v>82464.67</v>
      </c>
      <c r="L89" s="17">
        <v>0</v>
      </c>
      <c r="M89" s="17"/>
      <c r="N89" s="7">
        <v>0</v>
      </c>
      <c r="O89" s="17"/>
      <c r="P89" s="7">
        <v>0</v>
      </c>
      <c r="Q89" s="28">
        <v>33810.5</v>
      </c>
      <c r="R89" s="28"/>
      <c r="S89" s="28">
        <v>33810.5</v>
      </c>
      <c r="T89" s="28">
        <v>33810.5</v>
      </c>
      <c r="U89" s="17"/>
      <c r="V89" s="17">
        <v>33810.5</v>
      </c>
      <c r="W89" s="17"/>
      <c r="X89" s="7">
        <f t="shared" si="11"/>
        <v>33810.5</v>
      </c>
      <c r="Y89" s="10"/>
      <c r="Z89" s="10"/>
      <c r="AA89" s="10"/>
      <c r="AB89" s="10"/>
      <c r="AC89" s="10"/>
      <c r="AD89" s="10"/>
    </row>
    <row r="90" spans="1:30" s="11" customFormat="1" ht="203.25" customHeight="1">
      <c r="A90" s="45" t="s">
        <v>191</v>
      </c>
      <c r="B90" s="32" t="s">
        <v>192</v>
      </c>
      <c r="C90" s="25" t="s">
        <v>35</v>
      </c>
      <c r="D90" s="25" t="s">
        <v>18</v>
      </c>
      <c r="E90" s="25" t="s">
        <v>189</v>
      </c>
      <c r="F90" s="53" t="s">
        <v>190</v>
      </c>
      <c r="G90" s="17"/>
      <c r="H90" s="17"/>
      <c r="I90" s="17">
        <v>19660</v>
      </c>
      <c r="J90" s="17"/>
      <c r="K90" s="17">
        <f>I90+J90</f>
        <v>19660</v>
      </c>
      <c r="L90" s="17"/>
      <c r="M90" s="17"/>
      <c r="N90" s="7">
        <v>982.5</v>
      </c>
      <c r="O90" s="17"/>
      <c r="P90" s="7">
        <f>N90+O90</f>
        <v>982.5</v>
      </c>
      <c r="Q90" s="28">
        <v>0</v>
      </c>
      <c r="R90" s="28"/>
      <c r="S90" s="28"/>
      <c r="T90" s="28">
        <v>0</v>
      </c>
      <c r="U90" s="20"/>
      <c r="V90" s="20"/>
      <c r="W90" s="17"/>
      <c r="X90" s="7">
        <f t="shared" si="11"/>
        <v>0</v>
      </c>
      <c r="Y90" s="10"/>
      <c r="Z90" s="10"/>
      <c r="AA90" s="10"/>
      <c r="AB90" s="10"/>
      <c r="AC90" s="10"/>
      <c r="AD90" s="10"/>
    </row>
    <row r="91" spans="1:30" s="11" customFormat="1" ht="192" customHeight="1">
      <c r="A91" s="38" t="s">
        <v>202</v>
      </c>
      <c r="B91" s="31" t="s">
        <v>203</v>
      </c>
      <c r="C91" s="25" t="s">
        <v>35</v>
      </c>
      <c r="D91" s="25" t="s">
        <v>18</v>
      </c>
      <c r="E91" s="25" t="s">
        <v>79</v>
      </c>
      <c r="F91" s="53" t="s">
        <v>141</v>
      </c>
      <c r="G91" s="17"/>
      <c r="H91" s="17"/>
      <c r="I91" s="17"/>
      <c r="J91" s="17">
        <v>1983.2</v>
      </c>
      <c r="K91" s="17">
        <f>I91+J91</f>
        <v>1983.2</v>
      </c>
      <c r="L91" s="17"/>
      <c r="M91" s="17"/>
      <c r="N91" s="7"/>
      <c r="O91" s="17">
        <v>1880</v>
      </c>
      <c r="P91" s="7">
        <f>N91+O91</f>
        <v>1880</v>
      </c>
      <c r="Q91" s="28">
        <v>0</v>
      </c>
      <c r="R91" s="28"/>
      <c r="S91" s="28"/>
      <c r="T91" s="28">
        <v>0</v>
      </c>
      <c r="U91" s="20"/>
      <c r="V91" s="20"/>
      <c r="W91" s="17"/>
      <c r="X91" s="7">
        <f t="shared" si="11"/>
        <v>0</v>
      </c>
      <c r="Y91" s="10"/>
      <c r="Z91" s="10"/>
      <c r="AA91" s="10"/>
      <c r="AB91" s="10"/>
      <c r="AC91" s="10"/>
      <c r="AD91" s="10"/>
    </row>
    <row r="92" spans="1:30" s="11" customFormat="1" ht="64.5" customHeight="1">
      <c r="A92" s="80" t="s">
        <v>172</v>
      </c>
      <c r="B92" s="81"/>
      <c r="C92" s="81"/>
      <c r="D92" s="81"/>
      <c r="E92" s="25"/>
      <c r="F92" s="53"/>
      <c r="G92" s="17">
        <f>G93</f>
        <v>0</v>
      </c>
      <c r="H92" s="17">
        <f t="shared" ref="H92:T92" si="58">H93</f>
        <v>6700</v>
      </c>
      <c r="I92" s="17">
        <v>6700</v>
      </c>
      <c r="J92" s="17">
        <f t="shared" si="58"/>
        <v>224324.2</v>
      </c>
      <c r="K92" s="17">
        <f t="shared" si="58"/>
        <v>231024.2</v>
      </c>
      <c r="L92" s="17">
        <f t="shared" si="58"/>
        <v>0</v>
      </c>
      <c r="M92" s="17">
        <f t="shared" si="58"/>
        <v>6700</v>
      </c>
      <c r="N92" s="17">
        <v>6700</v>
      </c>
      <c r="O92" s="17">
        <f t="shared" si="58"/>
        <v>-2959.8</v>
      </c>
      <c r="P92" s="17">
        <f t="shared" si="58"/>
        <v>3740.2</v>
      </c>
      <c r="Q92" s="28">
        <v>0</v>
      </c>
      <c r="R92" s="28">
        <f t="shared" si="58"/>
        <v>0</v>
      </c>
      <c r="S92" s="28">
        <f t="shared" si="58"/>
        <v>0</v>
      </c>
      <c r="T92" s="28">
        <f t="shared" si="58"/>
        <v>0</v>
      </c>
      <c r="U92" s="20"/>
      <c r="V92" s="20"/>
      <c r="W92" s="17">
        <f t="shared" ref="W92" si="59">W93</f>
        <v>0</v>
      </c>
      <c r="X92" s="7">
        <f t="shared" si="11"/>
        <v>0</v>
      </c>
      <c r="Y92" s="10"/>
      <c r="Z92" s="10"/>
      <c r="AA92" s="10"/>
      <c r="AB92" s="10"/>
      <c r="AC92" s="10"/>
      <c r="AD92" s="10"/>
    </row>
    <row r="93" spans="1:30" s="11" customFormat="1" ht="166.5" customHeight="1">
      <c r="A93" s="48" t="s">
        <v>170</v>
      </c>
      <c r="B93" s="32" t="s">
        <v>146</v>
      </c>
      <c r="C93" s="25" t="s">
        <v>23</v>
      </c>
      <c r="D93" s="25" t="s">
        <v>33</v>
      </c>
      <c r="E93" s="25" t="s">
        <v>16</v>
      </c>
      <c r="F93" s="53" t="s">
        <v>147</v>
      </c>
      <c r="G93" s="17"/>
      <c r="H93" s="17">
        <v>6700</v>
      </c>
      <c r="I93" s="17">
        <v>6700</v>
      </c>
      <c r="J93" s="17">
        <v>224324.2</v>
      </c>
      <c r="K93" s="17">
        <f>I93+J93</f>
        <v>231024.2</v>
      </c>
      <c r="L93" s="17"/>
      <c r="M93" s="17">
        <v>6700</v>
      </c>
      <c r="N93" s="7">
        <v>6700</v>
      </c>
      <c r="O93" s="17">
        <v>-2959.8</v>
      </c>
      <c r="P93" s="7">
        <f>N93+O93</f>
        <v>3740.2</v>
      </c>
      <c r="Q93" s="28">
        <v>0</v>
      </c>
      <c r="R93" s="28"/>
      <c r="S93" s="28"/>
      <c r="T93" s="28">
        <v>0</v>
      </c>
      <c r="U93" s="20"/>
      <c r="V93" s="20"/>
      <c r="W93" s="17"/>
      <c r="X93" s="7">
        <f t="shared" si="11"/>
        <v>0</v>
      </c>
      <c r="Y93" s="10"/>
      <c r="Z93" s="10"/>
      <c r="AA93" s="10"/>
      <c r="AB93" s="10"/>
      <c r="AC93" s="10"/>
      <c r="AD93" s="10"/>
    </row>
    <row r="94" spans="1:30" s="11" customFormat="1" ht="56.25" customHeight="1">
      <c r="A94" s="78" t="s">
        <v>213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23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 s="11" customFormat="1" ht="17.25" customHeight="1">
      <c r="A95" s="47"/>
      <c r="B95" s="47"/>
      <c r="C95" s="47"/>
      <c r="D95" s="47"/>
      <c r="E95" s="47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7"/>
      <c r="R95" s="47"/>
      <c r="S95" s="47"/>
      <c r="T95" s="47"/>
      <c r="U95" s="12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 s="11" customFormat="1" ht="15.75">
      <c r="A96" s="47"/>
      <c r="B96" s="47"/>
      <c r="C96" s="47"/>
      <c r="D96" s="47"/>
      <c r="E96" s="47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7"/>
      <c r="R96" s="47"/>
      <c r="S96" s="47"/>
      <c r="T96" s="47"/>
      <c r="U96" s="12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 s="11" customFormat="1" ht="15.75">
      <c r="A97" s="47"/>
      <c r="B97" s="47"/>
      <c r="C97" s="47"/>
      <c r="D97" s="47"/>
      <c r="E97" s="47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7"/>
      <c r="R97" s="47"/>
      <c r="S97" s="47"/>
      <c r="T97" s="47"/>
      <c r="U97" s="12"/>
      <c r="V97" s="10"/>
      <c r="W97" s="10"/>
      <c r="X97" s="10"/>
      <c r="Y97" s="10"/>
      <c r="Z97" s="10"/>
      <c r="AA97" s="10"/>
      <c r="AB97" s="10"/>
      <c r="AC97" s="10"/>
      <c r="AD97" s="10"/>
    </row>
    <row r="98" spans="1:30" s="11" customFormat="1" ht="15.75">
      <c r="A98" s="47"/>
      <c r="B98" s="47"/>
      <c r="C98" s="47"/>
      <c r="D98" s="47"/>
      <c r="E98" s="47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7"/>
      <c r="R98" s="47"/>
      <c r="S98" s="47"/>
      <c r="T98" s="47"/>
      <c r="U98" s="12"/>
      <c r="V98" s="10"/>
      <c r="W98" s="10"/>
      <c r="X98" s="10"/>
      <c r="Y98" s="10"/>
      <c r="Z98" s="10"/>
      <c r="AA98" s="10"/>
      <c r="AB98" s="10"/>
      <c r="AC98" s="10"/>
      <c r="AD98" s="10"/>
    </row>
    <row r="99" spans="1:30" s="11" customFormat="1" ht="36.75" customHeight="1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1:30" s="11" customFormat="1" ht="30" customHeight="1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 s="11" customFormat="1" ht="15.7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11" customFormat="1" ht="16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0" s="11" customFormat="1" ht="15.7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 s="11" customFormat="1" ht="15.7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 s="11" customFormat="1" ht="15.7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0" ht="15.7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13"/>
      <c r="R106" s="13"/>
      <c r="S106" s="13"/>
      <c r="T106" s="9"/>
      <c r="U106" s="9"/>
    </row>
    <row r="107" spans="1:30" ht="15.7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5.7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2"/>
      <c r="W108" s="2"/>
      <c r="X108" s="2"/>
      <c r="Y108" s="2"/>
      <c r="Z108" s="2"/>
      <c r="AA108" s="2"/>
      <c r="AB108" s="2"/>
      <c r="AC108" s="2"/>
      <c r="AD108" s="2"/>
    </row>
  </sheetData>
  <mergeCells count="51">
    <mergeCell ref="A13:V13"/>
    <mergeCell ref="A80:D80"/>
    <mergeCell ref="E15:E16"/>
    <mergeCell ref="A18:D18"/>
    <mergeCell ref="A41:D41"/>
    <mergeCell ref="B15:B16"/>
    <mergeCell ref="C15:C16"/>
    <mergeCell ref="A68:D68"/>
    <mergeCell ref="A15:A16"/>
    <mergeCell ref="A19:D19"/>
    <mergeCell ref="A20:D20"/>
    <mergeCell ref="A74:F74"/>
    <mergeCell ref="A48:D48"/>
    <mergeCell ref="A57:D57"/>
    <mergeCell ref="A37:D37"/>
    <mergeCell ref="A67:D67"/>
    <mergeCell ref="A70:D70"/>
    <mergeCell ref="A94:T94"/>
    <mergeCell ref="A100:T100"/>
    <mergeCell ref="A84:D84"/>
    <mergeCell ref="A88:D88"/>
    <mergeCell ref="A99:T99"/>
    <mergeCell ref="A92:D92"/>
    <mergeCell ref="A78:F78"/>
    <mergeCell ref="A51:D51"/>
    <mergeCell ref="A46:D46"/>
    <mergeCell ref="A31:D31"/>
    <mergeCell ref="A30:D30"/>
    <mergeCell ref="Q15:Q16"/>
    <mergeCell ref="G15:G16"/>
    <mergeCell ref="A26:D26"/>
    <mergeCell ref="J15:J16"/>
    <mergeCell ref="K15:K16"/>
    <mergeCell ref="O15:O16"/>
    <mergeCell ref="P15:P16"/>
    <mergeCell ref="A28:D28"/>
    <mergeCell ref="A14:T14"/>
    <mergeCell ref="H15:H16"/>
    <mergeCell ref="F15:F16"/>
    <mergeCell ref="D15:D16"/>
    <mergeCell ref="T15:T16"/>
    <mergeCell ref="R15:R16"/>
    <mergeCell ref="S15:S16"/>
    <mergeCell ref="L15:L16"/>
    <mergeCell ref="W15:W16"/>
    <mergeCell ref="X15:X16"/>
    <mergeCell ref="U15:U16"/>
    <mergeCell ref="V15:V16"/>
    <mergeCell ref="I15:I16"/>
    <mergeCell ref="M15:M16"/>
    <mergeCell ref="N15:N16"/>
  </mergeCells>
  <phoneticPr fontId="5" type="noConversion"/>
  <printOptions horizontalCentered="1"/>
  <pageMargins left="0.39370078740157483" right="0.39370078740157483" top="0.78740157480314965" bottom="0.78740157480314965" header="0.31496062992125984" footer="0.51181102362204722"/>
  <pageSetup paperSize="9" scale="71" fitToHeight="25" orientation="landscape" r:id="rId1"/>
  <headerFooter>
    <oddFooter>&amp;C&amp;P</oddFooter>
  </headerFooter>
  <rowBreaks count="3" manualBreakCount="3">
    <brk id="25" max="16383" man="1"/>
    <brk id="40" max="16383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2017-11-28T08:49:43Z</cp:lastPrinted>
  <dcterms:created xsi:type="dcterms:W3CDTF">2014-05-08T06:25:05Z</dcterms:created>
  <dcterms:modified xsi:type="dcterms:W3CDTF">2017-11-28T08:50:02Z</dcterms:modified>
</cp:coreProperties>
</file>