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27870" windowHeight="13020"/>
  </bookViews>
  <sheets>
    <sheet name="1 ч 2020" sheetId="1" r:id="rId1"/>
  </sheets>
  <externalReferences>
    <externalReference r:id="rId2"/>
  </externalReferences>
  <definedNames>
    <definedName name="_xlnm.Print_Titles" localSheetId="0">'1 ч 2020'!$A:$A</definedName>
    <definedName name="_xlnm.Print_Area" localSheetId="0">'1 ч 2020'!$A$1:$IJ$70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69" i="1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FS46"/>
  <c r="FQ46"/>
  <c r="FO46"/>
  <c r="FM46"/>
  <c r="FK46"/>
  <c r="EU46"/>
  <c r="ES46"/>
  <c r="EQ46"/>
  <c r="EO46"/>
  <c r="EC46"/>
  <c r="EA46"/>
  <c r="DY46"/>
  <c r="DW46"/>
  <c r="DU46"/>
  <c r="DS46"/>
  <c r="DB46"/>
  <c r="CZ46"/>
  <c r="CX46"/>
  <c r="CV46"/>
  <c r="CT46"/>
  <c r="CR46"/>
  <c r="CH46"/>
  <c r="CF46"/>
  <c r="CD46"/>
  <c r="CB46"/>
  <c r="BV46"/>
  <c r="BT46"/>
  <c r="BR46"/>
  <c r="BP46"/>
  <c r="BK46"/>
  <c r="BG46"/>
  <c r="BC46"/>
  <c r="AY46"/>
  <c r="AU46"/>
  <c r="AQ46"/>
  <c r="AM46"/>
  <c r="AI46"/>
  <c r="AF46"/>
  <c r="AD46"/>
  <c r="AB46"/>
  <c r="Z46"/>
  <c r="X46"/>
  <c r="V46"/>
  <c r="T46"/>
  <c r="R46"/>
  <c r="P46"/>
  <c r="N46"/>
  <c r="L46"/>
  <c r="J46"/>
  <c r="H46"/>
  <c r="F46"/>
  <c r="D46"/>
  <c r="B46"/>
  <c r="AY45"/>
  <c r="FT44"/>
  <c r="FT45" s="1"/>
  <c r="AY44"/>
  <c r="AY43"/>
  <c r="AY42"/>
  <c r="AY41"/>
  <c r="FS40"/>
  <c r="FQ40"/>
  <c r="FO40"/>
  <c r="FM40"/>
  <c r="FK40"/>
  <c r="EU40"/>
  <c r="ES40"/>
  <c r="EQ40"/>
  <c r="EO40"/>
  <c r="DY40"/>
  <c r="DW40"/>
  <c r="DU40"/>
  <c r="DS40"/>
  <c r="CH40"/>
  <c r="CF40"/>
  <c r="CD40"/>
  <c r="CB40"/>
  <c r="BV40"/>
  <c r="BT40"/>
  <c r="BR40"/>
  <c r="BP40"/>
  <c r="AY40"/>
  <c r="T40"/>
  <c r="R40"/>
  <c r="CZ39"/>
  <c r="CX39"/>
  <c r="CV39"/>
  <c r="CT39"/>
  <c r="CR39"/>
  <c r="AY39"/>
  <c r="IH38"/>
  <c r="IA38"/>
  <c r="HD38"/>
  <c r="FS47"/>
  <c r="HO37"/>
  <c r="HM37"/>
  <c r="HK37"/>
  <c r="IE36"/>
  <c r="HX36"/>
  <c r="HW36"/>
  <c r="HO36"/>
  <c r="HM36"/>
  <c r="HK36"/>
  <c r="HS36"/>
  <c r="HN36"/>
  <c r="HL36"/>
  <c r="IE35"/>
  <c r="HX35"/>
  <c r="HW35"/>
  <c r="HO35"/>
  <c r="HM35"/>
  <c r="HK35"/>
  <c r="HS35"/>
  <c r="IE34"/>
  <c r="HX34"/>
  <c r="HW34"/>
  <c r="HO34"/>
  <c r="HM34"/>
  <c r="HK34"/>
  <c r="HN34"/>
  <c r="HJ34"/>
  <c r="IE33"/>
  <c r="HX33"/>
  <c r="HW33"/>
  <c r="HO33"/>
  <c r="HM33"/>
  <c r="HK33"/>
  <c r="IE32"/>
  <c r="HX32"/>
  <c r="HW32"/>
  <c r="HO32"/>
  <c r="HM32"/>
  <c r="HK32"/>
  <c r="IE31"/>
  <c r="HX31"/>
  <c r="HW31"/>
  <c r="HY31" s="1"/>
  <c r="HO31"/>
  <c r="HM31"/>
  <c r="HK31"/>
  <c r="HS31"/>
  <c r="IE30"/>
  <c r="HX30"/>
  <c r="HW30"/>
  <c r="HO30"/>
  <c r="HM30"/>
  <c r="HK30"/>
  <c r="IE29"/>
  <c r="HX29"/>
  <c r="HW29"/>
  <c r="HO29"/>
  <c r="HM29"/>
  <c r="HK29"/>
  <c r="IE28"/>
  <c r="HX28"/>
  <c r="HW28"/>
  <c r="HO28"/>
  <c r="HM28"/>
  <c r="HK28"/>
  <c r="HN28"/>
  <c r="HJ28"/>
  <c r="IE27"/>
  <c r="HX27"/>
  <c r="HW27"/>
  <c r="HO27"/>
  <c r="HM27"/>
  <c r="HK27"/>
  <c r="HS27"/>
  <c r="HN27"/>
  <c r="HJ27"/>
  <c r="HF27"/>
  <c r="IE26"/>
  <c r="HX26"/>
  <c r="HW26"/>
  <c r="HO26"/>
  <c r="HM26"/>
  <c r="HK26"/>
  <c r="IE25"/>
  <c r="HX25"/>
  <c r="HW25"/>
  <c r="HO25"/>
  <c r="HM25"/>
  <c r="HK25"/>
  <c r="HS25"/>
  <c r="IB25" s="1"/>
  <c r="IE24"/>
  <c r="HX24"/>
  <c r="HW24"/>
  <c r="HO24"/>
  <c r="HM24"/>
  <c r="HK24"/>
  <c r="HN24"/>
  <c r="HJ24"/>
  <c r="IE23"/>
  <c r="HX23"/>
  <c r="HW23"/>
  <c r="HO23"/>
  <c r="HM23"/>
  <c r="HK23"/>
  <c r="IE22"/>
  <c r="HX22"/>
  <c r="HW22"/>
  <c r="HO22"/>
  <c r="HM22"/>
  <c r="HK22"/>
  <c r="HS22"/>
  <c r="IE21"/>
  <c r="HX21"/>
  <c r="HW21"/>
  <c r="HO21"/>
  <c r="HM21"/>
  <c r="HK21"/>
  <c r="HS21"/>
  <c r="HL21"/>
  <c r="IE20"/>
  <c r="HX20"/>
  <c r="HW20"/>
  <c r="HO20"/>
  <c r="HM20"/>
  <c r="HK20"/>
  <c r="HS20"/>
  <c r="IE19"/>
  <c r="HX19"/>
  <c r="HW19"/>
  <c r="HO19"/>
  <c r="HM19"/>
  <c r="HK19"/>
  <c r="HS19"/>
  <c r="HN19"/>
  <c r="HJ19"/>
  <c r="IE18"/>
  <c r="HX18"/>
  <c r="HW18"/>
  <c r="HO18"/>
  <c r="HM18"/>
  <c r="HK18"/>
  <c r="IE17"/>
  <c r="HX17"/>
  <c r="HW17"/>
  <c r="HO17"/>
  <c r="HM17"/>
  <c r="HK17"/>
  <c r="HS17"/>
  <c r="HN17"/>
  <c r="HJ17"/>
  <c r="IE16"/>
  <c r="HX16"/>
  <c r="HW16"/>
  <c r="HO16"/>
  <c r="HM16"/>
  <c r="HK16"/>
  <c r="HS16"/>
  <c r="IE15"/>
  <c r="HX15"/>
  <c r="HW15"/>
  <c r="HO15"/>
  <c r="HM15"/>
  <c r="HK15"/>
  <c r="HS15"/>
  <c r="HN15"/>
  <c r="HJ15"/>
  <c r="IE14"/>
  <c r="HX14"/>
  <c r="HW14"/>
  <c r="HO14"/>
  <c r="HM14"/>
  <c r="HK14"/>
  <c r="HS14"/>
  <c r="HL14"/>
  <c r="IE13"/>
  <c r="HX13"/>
  <c r="HW13"/>
  <c r="HY13" s="1"/>
  <c r="HO13"/>
  <c r="HM13"/>
  <c r="HK13"/>
  <c r="HS13"/>
  <c r="IE12"/>
  <c r="HX12"/>
  <c r="HW12"/>
  <c r="HO12"/>
  <c r="HM12"/>
  <c r="HK12"/>
  <c r="FT7"/>
  <c r="CA7"/>
  <c r="HS18" l="1"/>
  <c r="HS29"/>
  <c r="IB29" s="1"/>
  <c r="AI41"/>
  <c r="AM41"/>
  <c r="AQ41"/>
  <c r="AU41"/>
  <c r="BC47"/>
  <c r="HS12"/>
  <c r="HQ14"/>
  <c r="HF15"/>
  <c r="HH15"/>
  <c r="HT15"/>
  <c r="IC15" s="1"/>
  <c r="HY17"/>
  <c r="HY19"/>
  <c r="HY25"/>
  <c r="HY27"/>
  <c r="HY28"/>
  <c r="HQ29"/>
  <c r="HU31"/>
  <c r="ID31" s="1"/>
  <c r="CD41"/>
  <c r="CH41"/>
  <c r="IB22"/>
  <c r="IF31"/>
  <c r="IB31"/>
  <c r="HK38"/>
  <c r="HO38"/>
  <c r="HU16"/>
  <c r="ID16" s="1"/>
  <c r="IF16" s="1"/>
  <c r="HG16"/>
  <c r="HY16"/>
  <c r="HL17"/>
  <c r="HP17" s="1"/>
  <c r="HQ17"/>
  <c r="HU18"/>
  <c r="ID18" s="1"/>
  <c r="IF18" s="1"/>
  <c r="HG18"/>
  <c r="HY18"/>
  <c r="HL19"/>
  <c r="HP19" s="1"/>
  <c r="HQ19"/>
  <c r="HU20"/>
  <c r="ID20" s="1"/>
  <c r="IF20" s="1"/>
  <c r="HG20"/>
  <c r="HY20"/>
  <c r="HJ21"/>
  <c r="HN21"/>
  <c r="HY21"/>
  <c r="HU22"/>
  <c r="ID22" s="1"/>
  <c r="HT22"/>
  <c r="IC22" s="1"/>
  <c r="HQ22"/>
  <c r="HY24"/>
  <c r="HQ25"/>
  <c r="HQ26"/>
  <c r="HT27"/>
  <c r="IC27" s="1"/>
  <c r="HQ27"/>
  <c r="HT28"/>
  <c r="IC28" s="1"/>
  <c r="HU29"/>
  <c r="ID29" s="1"/>
  <c r="IF29" s="1"/>
  <c r="HY29"/>
  <c r="HY30"/>
  <c r="HQ31"/>
  <c r="HQ32"/>
  <c r="HY32"/>
  <c r="HY33"/>
  <c r="HT34"/>
  <c r="IC34" s="1"/>
  <c r="HQ34"/>
  <c r="IB35"/>
  <c r="HQ35"/>
  <c r="HH36"/>
  <c r="IB36"/>
  <c r="HQ36"/>
  <c r="HT37"/>
  <c r="IC37" s="1"/>
  <c r="HJ14"/>
  <c r="CB41"/>
  <c r="CF41"/>
  <c r="CR47"/>
  <c r="CZ47"/>
  <c r="EQ41"/>
  <c r="EU41"/>
  <c r="FK41"/>
  <c r="FO41"/>
  <c r="HW38"/>
  <c r="HG14"/>
  <c r="HN14"/>
  <c r="CX47"/>
  <c r="EO47"/>
  <c r="ES41"/>
  <c r="FM41"/>
  <c r="FQ41"/>
  <c r="HM38"/>
  <c r="HU13"/>
  <c r="ID13" s="1"/>
  <c r="IF13" s="1"/>
  <c r="HG13"/>
  <c r="HQ13"/>
  <c r="HU14"/>
  <c r="ID14" s="1"/>
  <c r="IF14" s="1"/>
  <c r="HH14"/>
  <c r="HT14"/>
  <c r="IC14" s="1"/>
  <c r="HY14"/>
  <c r="HL15"/>
  <c r="HP15" s="1"/>
  <c r="HQ15"/>
  <c r="HY15"/>
  <c r="HQ16"/>
  <c r="HF17"/>
  <c r="HH17"/>
  <c r="HT17"/>
  <c r="IC17" s="1"/>
  <c r="HQ18"/>
  <c r="HF19"/>
  <c r="HH19"/>
  <c r="HT19"/>
  <c r="IC19" s="1"/>
  <c r="IF22"/>
  <c r="HF24"/>
  <c r="HT24"/>
  <c r="IC24" s="1"/>
  <c r="HU25"/>
  <c r="ID25" s="1"/>
  <c r="IF25" s="1"/>
  <c r="HQ20"/>
  <c r="HH21"/>
  <c r="IB21"/>
  <c r="HQ21"/>
  <c r="HG22"/>
  <c r="HY22"/>
  <c r="HQ23"/>
  <c r="HQ24"/>
  <c r="HT25"/>
  <c r="IC25" s="1"/>
  <c r="HL27"/>
  <c r="HP27" s="1"/>
  <c r="HQ28"/>
  <c r="HT29"/>
  <c r="IC29" s="1"/>
  <c r="HQ30"/>
  <c r="HT31"/>
  <c r="IC31" s="1"/>
  <c r="HT32"/>
  <c r="IC32" s="1"/>
  <c r="HQ33"/>
  <c r="HY34"/>
  <c r="HJ36"/>
  <c r="HP36" s="1"/>
  <c r="HY36"/>
  <c r="HJ37"/>
  <c r="HL37"/>
  <c r="HN37"/>
  <c r="HF37"/>
  <c r="HQ37"/>
  <c r="IB13"/>
  <c r="IB14"/>
  <c r="IG14" s="1"/>
  <c r="II14" s="1"/>
  <c r="IB18"/>
  <c r="IB16"/>
  <c r="IB20"/>
  <c r="HF14"/>
  <c r="HI14" s="1"/>
  <c r="HG15"/>
  <c r="HI15" s="1"/>
  <c r="HU15"/>
  <c r="ID15" s="1"/>
  <c r="IF15" s="1"/>
  <c r="IB15"/>
  <c r="HF16"/>
  <c r="HH16"/>
  <c r="HJ16"/>
  <c r="HL16"/>
  <c r="HN16"/>
  <c r="HT16"/>
  <c r="IC16" s="1"/>
  <c r="HG17"/>
  <c r="HI17" s="1"/>
  <c r="HU17"/>
  <c r="ID17" s="1"/>
  <c r="IF17" s="1"/>
  <c r="IB17"/>
  <c r="HF18"/>
  <c r="HH18"/>
  <c r="HJ18"/>
  <c r="HL18"/>
  <c r="HN18"/>
  <c r="HT18"/>
  <c r="IC18" s="1"/>
  <c r="HG19"/>
  <c r="HI19" s="1"/>
  <c r="HU19"/>
  <c r="ID19" s="1"/>
  <c r="IF19" s="1"/>
  <c r="IB19"/>
  <c r="HF20"/>
  <c r="HH20"/>
  <c r="HJ20"/>
  <c r="HL20"/>
  <c r="HN20"/>
  <c r="HT20"/>
  <c r="IC20" s="1"/>
  <c r="HG21"/>
  <c r="HT21"/>
  <c r="IC21" s="1"/>
  <c r="HS23"/>
  <c r="HH23"/>
  <c r="HS26"/>
  <c r="HH26"/>
  <c r="HU28"/>
  <c r="ID28" s="1"/>
  <c r="IF28" s="1"/>
  <c r="HG28"/>
  <c r="HH28"/>
  <c r="HF28"/>
  <c r="HS30"/>
  <c r="AI47"/>
  <c r="HG12"/>
  <c r="HQ12"/>
  <c r="HU12"/>
  <c r="HY12"/>
  <c r="IB12"/>
  <c r="HF13"/>
  <c r="HH13"/>
  <c r="HJ13"/>
  <c r="HL13"/>
  <c r="HN13"/>
  <c r="HT13"/>
  <c r="IC13" s="1"/>
  <c r="D41"/>
  <c r="F41"/>
  <c r="H41"/>
  <c r="L41"/>
  <c r="P47"/>
  <c r="T41"/>
  <c r="V47"/>
  <c r="X47"/>
  <c r="Z47"/>
  <c r="AF47"/>
  <c r="BR41"/>
  <c r="BT41"/>
  <c r="BV41"/>
  <c r="DS41"/>
  <c r="DU41"/>
  <c r="DY41"/>
  <c r="EX39"/>
  <c r="EZ39"/>
  <c r="FB39"/>
  <c r="FD39"/>
  <c r="FF39"/>
  <c r="FH39"/>
  <c r="GU39"/>
  <c r="GW39"/>
  <c r="GY39"/>
  <c r="HF12"/>
  <c r="HH12"/>
  <c r="HJ12"/>
  <c r="HL12"/>
  <c r="HN12"/>
  <c r="HT12"/>
  <c r="HX38"/>
  <c r="IE38"/>
  <c r="HU21"/>
  <c r="ID21" s="1"/>
  <c r="IF21" s="1"/>
  <c r="HF21"/>
  <c r="HF22"/>
  <c r="HJ22"/>
  <c r="HL22"/>
  <c r="HH22"/>
  <c r="HN22"/>
  <c r="HU23"/>
  <c r="ID23" s="1"/>
  <c r="IF23" s="1"/>
  <c r="HG23"/>
  <c r="HF23"/>
  <c r="HJ23"/>
  <c r="HL23"/>
  <c r="HN23"/>
  <c r="HT23"/>
  <c r="IC23" s="1"/>
  <c r="HY23"/>
  <c r="HL24"/>
  <c r="HP24" s="1"/>
  <c r="HJ26"/>
  <c r="HL26"/>
  <c r="HN26"/>
  <c r="HH27"/>
  <c r="HI27" s="1"/>
  <c r="HU27"/>
  <c r="ID27" s="1"/>
  <c r="IF27" s="1"/>
  <c r="HG27"/>
  <c r="IB27"/>
  <c r="HL28"/>
  <c r="HP28" s="1"/>
  <c r="IG29"/>
  <c r="II29" s="1"/>
  <c r="HJ30"/>
  <c r="HL30"/>
  <c r="HN30"/>
  <c r="HF30"/>
  <c r="HT30"/>
  <c r="IC30" s="1"/>
  <c r="HS32"/>
  <c r="HU24"/>
  <c r="ID24" s="1"/>
  <c r="IF24" s="1"/>
  <c r="HG24"/>
  <c r="HS24"/>
  <c r="HH24"/>
  <c r="HF25"/>
  <c r="HJ25"/>
  <c r="HL25"/>
  <c r="HH25"/>
  <c r="HN25"/>
  <c r="HG25"/>
  <c r="HV25"/>
  <c r="HU26"/>
  <c r="ID26" s="1"/>
  <c r="IF26" s="1"/>
  <c r="HG26"/>
  <c r="HF26"/>
  <c r="HT26"/>
  <c r="IC26" s="1"/>
  <c r="HY26"/>
  <c r="HS28"/>
  <c r="HF29"/>
  <c r="HJ29"/>
  <c r="HL29"/>
  <c r="HH29"/>
  <c r="HN29"/>
  <c r="HG29"/>
  <c r="HU30"/>
  <c r="ID30" s="1"/>
  <c r="IF30" s="1"/>
  <c r="HG30"/>
  <c r="HH30"/>
  <c r="HJ32"/>
  <c r="HL32"/>
  <c r="HN32"/>
  <c r="HJ33"/>
  <c r="HL33"/>
  <c r="HN33"/>
  <c r="HU34"/>
  <c r="ID34" s="1"/>
  <c r="IF34" s="1"/>
  <c r="HG34"/>
  <c r="HH34"/>
  <c r="HL34"/>
  <c r="HP34" s="1"/>
  <c r="HF34"/>
  <c r="HS37"/>
  <c r="HH37"/>
  <c r="HF31"/>
  <c r="HJ31"/>
  <c r="HL31"/>
  <c r="HH31"/>
  <c r="HN31"/>
  <c r="HG31"/>
  <c r="HF32"/>
  <c r="HG32"/>
  <c r="HH32"/>
  <c r="HU32"/>
  <c r="ID32" s="1"/>
  <c r="IF32" s="1"/>
  <c r="HG33"/>
  <c r="HS33"/>
  <c r="HF36"/>
  <c r="HF33"/>
  <c r="HH33"/>
  <c r="HT33"/>
  <c r="IC33" s="1"/>
  <c r="HU33"/>
  <c r="ID33" s="1"/>
  <c r="IF33" s="1"/>
  <c r="HS34"/>
  <c r="HJ35"/>
  <c r="HL35"/>
  <c r="HN35"/>
  <c r="HH35"/>
  <c r="D47"/>
  <c r="L47"/>
  <c r="T47"/>
  <c r="AB47"/>
  <c r="AM47"/>
  <c r="AU47"/>
  <c r="BK47"/>
  <c r="BV47"/>
  <c r="CH47"/>
  <c r="CT47"/>
  <c r="DB47"/>
  <c r="DU47"/>
  <c r="DY47"/>
  <c r="EC47"/>
  <c r="EQ47"/>
  <c r="FQ47"/>
  <c r="HU35"/>
  <c r="ID35" s="1"/>
  <c r="IF35" s="1"/>
  <c r="HG35"/>
  <c r="HF35"/>
  <c r="HI35" s="1"/>
  <c r="HT35"/>
  <c r="HY35"/>
  <c r="HT36"/>
  <c r="IC36" s="1"/>
  <c r="HU36"/>
  <c r="ID36" s="1"/>
  <c r="IF36" s="1"/>
  <c r="HG36"/>
  <c r="HU37"/>
  <c r="ID37" s="1"/>
  <c r="HG37"/>
  <c r="N47"/>
  <c r="AD47"/>
  <c r="BG47"/>
  <c r="BT47"/>
  <c r="CF47"/>
  <c r="CV47"/>
  <c r="EA47"/>
  <c r="ES47"/>
  <c r="FO47"/>
  <c r="FS41"/>
  <c r="HV21" l="1"/>
  <c r="HV27"/>
  <c r="IG22"/>
  <c r="II22" s="1"/>
  <c r="HP21"/>
  <c r="IG31"/>
  <c r="II31" s="1"/>
  <c r="AQ47"/>
  <c r="F47"/>
  <c r="HI37"/>
  <c r="IG37"/>
  <c r="II37" s="1"/>
  <c r="FM47"/>
  <c r="CD47"/>
  <c r="BR47"/>
  <c r="HP35"/>
  <c r="HV31"/>
  <c r="HI23"/>
  <c r="FK47"/>
  <c r="EO41"/>
  <c r="CB47"/>
  <c r="HR27"/>
  <c r="HZ27" s="1"/>
  <c r="HR19"/>
  <c r="HZ19" s="1"/>
  <c r="HR17"/>
  <c r="HZ17" s="1"/>
  <c r="HR15"/>
  <c r="HZ15" s="1"/>
  <c r="DS47"/>
  <c r="EU47"/>
  <c r="H47"/>
  <c r="HV29"/>
  <c r="IG25"/>
  <c r="II25" s="1"/>
  <c r="HV22"/>
  <c r="HI21"/>
  <c r="HQ38"/>
  <c r="HV14"/>
  <c r="HP14"/>
  <c r="HR14" s="1"/>
  <c r="HZ14" s="1"/>
  <c r="HR35"/>
  <c r="HZ35" s="1"/>
  <c r="HI32"/>
  <c r="HI26"/>
  <c r="HS38"/>
  <c r="HI24"/>
  <c r="HI13"/>
  <c r="IG21"/>
  <c r="II21" s="1"/>
  <c r="HI20"/>
  <c r="HI18"/>
  <c r="HI16"/>
  <c r="HV20"/>
  <c r="IG16"/>
  <c r="II16" s="1"/>
  <c r="HV18"/>
  <c r="HV13"/>
  <c r="FI39"/>
  <c r="FA39"/>
  <c r="HP37"/>
  <c r="HR24"/>
  <c r="HZ24" s="1"/>
  <c r="IB34"/>
  <c r="IG34" s="1"/>
  <c r="II34" s="1"/>
  <c r="HV34"/>
  <c r="HI33"/>
  <c r="HE31"/>
  <c r="HE36"/>
  <c r="HP31"/>
  <c r="HV37"/>
  <c r="HE34"/>
  <c r="HP29"/>
  <c r="HE26"/>
  <c r="HI25"/>
  <c r="HE22"/>
  <c r="HV32"/>
  <c r="IB32"/>
  <c r="IG32" s="1"/>
  <c r="II32" s="1"/>
  <c r="HE30"/>
  <c r="HP22"/>
  <c r="HT38"/>
  <c r="IC12"/>
  <c r="HL38"/>
  <c r="HH38"/>
  <c r="GQ39"/>
  <c r="R41"/>
  <c r="R47"/>
  <c r="J47"/>
  <c r="J41"/>
  <c r="HN40"/>
  <c r="B41"/>
  <c r="B47"/>
  <c r="HP13"/>
  <c r="HE13"/>
  <c r="HY38"/>
  <c r="HG38"/>
  <c r="IB30"/>
  <c r="IG30" s="1"/>
  <c r="II30" s="1"/>
  <c r="HV30"/>
  <c r="HE28"/>
  <c r="IB26"/>
  <c r="IG26" s="1"/>
  <c r="II26" s="1"/>
  <c r="HV26"/>
  <c r="HP20"/>
  <c r="HR20" s="1"/>
  <c r="HZ20" s="1"/>
  <c r="HP18"/>
  <c r="HP16"/>
  <c r="HR16" s="1"/>
  <c r="HZ16" s="1"/>
  <c r="HE14"/>
  <c r="HV19"/>
  <c r="HV17"/>
  <c r="IG36"/>
  <c r="II36" s="1"/>
  <c r="IC35"/>
  <c r="IG35" s="1"/>
  <c r="II35" s="1"/>
  <c r="HV35"/>
  <c r="HV36"/>
  <c r="HE35"/>
  <c r="HE33"/>
  <c r="HI36"/>
  <c r="HR36" s="1"/>
  <c r="HZ36" s="1"/>
  <c r="HV33"/>
  <c r="IB33"/>
  <c r="IG33" s="1"/>
  <c r="II33" s="1"/>
  <c r="HE32"/>
  <c r="HI31"/>
  <c r="HR31" s="1"/>
  <c r="HZ31" s="1"/>
  <c r="HE29"/>
  <c r="HE27"/>
  <c r="HE25"/>
  <c r="HI34"/>
  <c r="HR34" s="1"/>
  <c r="HZ34" s="1"/>
  <c r="HP33"/>
  <c r="HP32"/>
  <c r="HR32" s="1"/>
  <c r="HZ32" s="1"/>
  <c r="HI29"/>
  <c r="IB28"/>
  <c r="IG28" s="1"/>
  <c r="II28" s="1"/>
  <c r="HV28"/>
  <c r="HP25"/>
  <c r="IB24"/>
  <c r="IG24" s="1"/>
  <c r="II24" s="1"/>
  <c r="HV24"/>
  <c r="HI30"/>
  <c r="HP30"/>
  <c r="IG27"/>
  <c r="II27" s="1"/>
  <c r="HP26"/>
  <c r="HR26" s="1"/>
  <c r="HZ26" s="1"/>
  <c r="HP23"/>
  <c r="HR23" s="1"/>
  <c r="HZ23" s="1"/>
  <c r="HE23"/>
  <c r="HI22"/>
  <c r="HE21"/>
  <c r="HE19"/>
  <c r="HE17"/>
  <c r="HE15"/>
  <c r="FE39"/>
  <c r="GX39"/>
  <c r="HV12"/>
  <c r="HN38"/>
  <c r="HJ38"/>
  <c r="HP12"/>
  <c r="HF38"/>
  <c r="HI12"/>
  <c r="GS39"/>
  <c r="GO39"/>
  <c r="HE12"/>
  <c r="DW41"/>
  <c r="DW47"/>
  <c r="BP41"/>
  <c r="BP47"/>
  <c r="HU38"/>
  <c r="ID12"/>
  <c r="GZ39"/>
  <c r="GV39"/>
  <c r="FG39"/>
  <c r="FC39"/>
  <c r="EY39"/>
  <c r="HI28"/>
  <c r="HR28" s="1"/>
  <c r="HZ28" s="1"/>
  <c r="HE24"/>
  <c r="IB23"/>
  <c r="IG23" s="1"/>
  <c r="II23" s="1"/>
  <c r="HV23"/>
  <c r="HE20"/>
  <c r="IG19"/>
  <c r="II19" s="1"/>
  <c r="HE18"/>
  <c r="IG17"/>
  <c r="II17" s="1"/>
  <c r="HE16"/>
  <c r="IG15"/>
  <c r="II15" s="1"/>
  <c r="IG20"/>
  <c r="II20" s="1"/>
  <c r="HV16"/>
  <c r="HV15"/>
  <c r="IG18"/>
  <c r="II18" s="1"/>
  <c r="IG13"/>
  <c r="II13" s="1"/>
  <c r="HR21" l="1"/>
  <c r="HZ21" s="1"/>
  <c r="HR37"/>
  <c r="HZ37" s="1"/>
  <c r="HR22"/>
  <c r="HZ22" s="1"/>
  <c r="HR13"/>
  <c r="HZ13" s="1"/>
  <c r="HC36"/>
  <c r="HN70"/>
  <c r="HC37"/>
  <c r="HR18"/>
  <c r="HZ18" s="1"/>
  <c r="IB38"/>
  <c r="GJ39"/>
  <c r="GP39"/>
  <c r="HV38"/>
  <c r="C50"/>
  <c r="E50" s="1"/>
  <c r="GD39"/>
  <c r="HC29"/>
  <c r="HC26"/>
  <c r="HC34"/>
  <c r="C49"/>
  <c r="E49" s="1"/>
  <c r="ID38"/>
  <c r="IF12"/>
  <c r="IF38" s="1"/>
  <c r="IG12"/>
  <c r="HE38"/>
  <c r="GT39"/>
  <c r="HI38"/>
  <c r="HR12"/>
  <c r="HP38"/>
  <c r="HR30"/>
  <c r="HZ30" s="1"/>
  <c r="HR29"/>
  <c r="HZ29" s="1"/>
  <c r="GF39"/>
  <c r="GB46"/>
  <c r="GL39"/>
  <c r="GR39"/>
  <c r="IC38"/>
  <c r="HC17"/>
  <c r="HR25"/>
  <c r="HZ25" s="1"/>
  <c r="HC35"/>
  <c r="HR33"/>
  <c r="HZ33" s="1"/>
  <c r="HC27" l="1"/>
  <c r="HC20"/>
  <c r="HC16"/>
  <c r="HC19"/>
  <c r="HC23"/>
  <c r="HC14"/>
  <c r="HC32"/>
  <c r="U43"/>
  <c r="HC22"/>
  <c r="HC33"/>
  <c r="HC15"/>
  <c r="HC25"/>
  <c r="GB42"/>
  <c r="HR38"/>
  <c r="HZ12"/>
  <c r="HZ38" s="1"/>
  <c r="GM39"/>
  <c r="IG38"/>
  <c r="II12"/>
  <c r="II38" s="1"/>
  <c r="HC31"/>
  <c r="HC24"/>
  <c r="HC21"/>
  <c r="HP40"/>
  <c r="GI39"/>
  <c r="HC30"/>
  <c r="HC18"/>
  <c r="HA39"/>
  <c r="GK39"/>
  <c r="HC28"/>
  <c r="GB40" l="1"/>
  <c r="GN39"/>
  <c r="HC13" l="1"/>
  <c r="HB39"/>
  <c r="HC12"/>
  <c r="HC38" s="1"/>
</calcChain>
</file>

<file path=xl/comments1.xml><?xml version="1.0" encoding="utf-8"?>
<comments xmlns="http://schemas.openxmlformats.org/spreadsheetml/2006/main">
  <authors>
    <author>Юлия Сергеевна Бобрецова</author>
  </authors>
  <commentList>
    <comment ref="HI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sz val="9"/>
            <color indexed="81"/>
            <rFont val="Tahoma"/>
            <family val="2"/>
            <charset val="204"/>
          </rPr>
          <t xml:space="preserve">
сумма всех учащихся с вечерками, заключенными и негосударственными</t>
        </r>
      </text>
    </comment>
  </commentList>
</comments>
</file>

<file path=xl/sharedStrings.xml><?xml version="1.0" encoding="utf-8"?>
<sst xmlns="http://schemas.openxmlformats.org/spreadsheetml/2006/main" count="449" uniqueCount="120">
  <si>
    <t>Наименование муниципального образования</t>
  </si>
  <si>
    <t>Общеобразовательные школы</t>
  </si>
  <si>
    <t>Общеобразовательные организации вечерней формы обучения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</si>
  <si>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</si>
  <si>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учреждения</t>
  </si>
  <si>
    <t>Всего расходы   на ФОТ 2020 год (руб)</t>
  </si>
  <si>
    <t>Расходы на учебный процесс</t>
  </si>
  <si>
    <t xml:space="preserve">Расходы по доппроф переподготовке педраб.(руб) </t>
  </si>
  <si>
    <t>Расходы на приобрение учебников</t>
  </si>
  <si>
    <t>ИТОГО на  2020 год</t>
  </si>
  <si>
    <t>численность с инвалидами</t>
  </si>
  <si>
    <t>численность учащихся и классов</t>
  </si>
  <si>
    <t>обычные школы</t>
  </si>
  <si>
    <t>Удорожание стоимости пед.услуги при создании групп продленного дня</t>
  </si>
  <si>
    <t>Удорожание стоимости пед.услуги при делении классов на группы</t>
  </si>
  <si>
    <t>Классы с углубленным изучением предметов, кадетские классы</t>
  </si>
  <si>
    <t>Коррекционные классы в городских и сельских школах</t>
  </si>
  <si>
    <t>Малокомплектные школы островные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</si>
  <si>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</si>
  <si>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</si>
  <si>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 xml:space="preserve">Расходы по заработной плате (школы) руб </t>
  </si>
  <si>
    <t>очные группы</t>
  </si>
  <si>
    <t>заочные</t>
  </si>
  <si>
    <t xml:space="preserve">Расходы по заработной плате (веч.школы) руб </t>
  </si>
  <si>
    <t xml:space="preserve">Расходы по заработной плате (КОЛОНИЯ) руб </t>
  </si>
  <si>
    <t>обычные классы</t>
  </si>
  <si>
    <t>классы с углубленным изучением предметов</t>
  </si>
  <si>
    <t>Итого</t>
  </si>
  <si>
    <t>город уч-ся</t>
  </si>
  <si>
    <t>село уч-ся</t>
  </si>
  <si>
    <t xml:space="preserve">всего уч-ся  город и село </t>
  </si>
  <si>
    <t>в том числе</t>
  </si>
  <si>
    <t xml:space="preserve">дети инвалиды </t>
  </si>
  <si>
    <t>коррекц</t>
  </si>
  <si>
    <t>вечерние</t>
  </si>
  <si>
    <t>общее</t>
  </si>
  <si>
    <t xml:space="preserve"> в т.ч. перем.состав</t>
  </si>
  <si>
    <t>общеее без перем и негосуд</t>
  </si>
  <si>
    <t>1 ступень</t>
  </si>
  <si>
    <t>2 ступень</t>
  </si>
  <si>
    <t>3 ступень</t>
  </si>
  <si>
    <t>город</t>
  </si>
  <si>
    <t>село</t>
  </si>
  <si>
    <t>итого</t>
  </si>
  <si>
    <t>Удорожание стоимости пед.услуги при делении классов на группы в гимназических классах</t>
  </si>
  <si>
    <t xml:space="preserve">итого </t>
  </si>
  <si>
    <t>Удорожание стоимости пед.услуги при создании групп продленного дня в корекционных классах</t>
  </si>
  <si>
    <t>деление на подгруппы</t>
  </si>
  <si>
    <t xml:space="preserve">Удорожание стоимости пед.услуги при создании групп продленного дня </t>
  </si>
  <si>
    <t>Школы</t>
  </si>
  <si>
    <t>Колония</t>
  </si>
  <si>
    <t>школы и колония</t>
  </si>
  <si>
    <t>полнокомплектные школы</t>
  </si>
  <si>
    <t>малокомплектные школы</t>
  </si>
  <si>
    <t>ИТОГО</t>
  </si>
  <si>
    <t xml:space="preserve"> 1 ступень</t>
  </si>
  <si>
    <t xml:space="preserve"> 2 ступень</t>
  </si>
  <si>
    <t xml:space="preserve">коррекционные </t>
  </si>
  <si>
    <t>общеобразов</t>
  </si>
  <si>
    <t>корекционные</t>
  </si>
  <si>
    <t>всего уч-ся</t>
  </si>
  <si>
    <t>1ступень</t>
  </si>
  <si>
    <t>2ступень</t>
  </si>
  <si>
    <t>1 ступень (город)</t>
  </si>
  <si>
    <t>1 ступень (село)</t>
  </si>
  <si>
    <t>2 ступень (город)</t>
  </si>
  <si>
    <t>2 ступень (село)</t>
  </si>
  <si>
    <t>3 ступень (город)</t>
  </si>
  <si>
    <t>3 ступень (село)</t>
  </si>
  <si>
    <t>1ступень (город)</t>
  </si>
  <si>
    <t>1ступень (село)</t>
  </si>
  <si>
    <t>2ступень (город)</t>
  </si>
  <si>
    <t>2ступень (село)</t>
  </si>
  <si>
    <t xml:space="preserve">2 ступень (город) </t>
  </si>
  <si>
    <t xml:space="preserve">3 ступень (город) </t>
  </si>
  <si>
    <t>город и село</t>
  </si>
  <si>
    <t xml:space="preserve"> село </t>
  </si>
  <si>
    <t>классы</t>
  </si>
  <si>
    <t>учащиеся</t>
  </si>
  <si>
    <t>из кл/компл</t>
  </si>
  <si>
    <t>Число учащ, чел.</t>
  </si>
  <si>
    <t>Сумма, рублей</t>
  </si>
  <si>
    <t>Число класс, чел.</t>
  </si>
  <si>
    <t>КЛАССЫ</t>
  </si>
  <si>
    <t>учащихся</t>
  </si>
  <si>
    <t>Норматив для приравненных районов</t>
  </si>
  <si>
    <t>Норматив для районов Кр. Севера</t>
  </si>
  <si>
    <t>Норматив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</si>
  <si>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</si>
  <si>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</si>
  <si>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</si>
  <si>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</si>
  <si>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</si>
  <si>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</si>
  <si>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</si>
  <si>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</si>
  <si>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</si>
  <si>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</si>
  <si>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</si>
  <si>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</si>
  <si>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</si>
  <si>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</si>
  <si>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</si>
  <si>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</si>
  <si>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</si>
  <si>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</si>
  <si>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</si>
  <si>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</si>
  <si>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</si>
  <si>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</si>
  <si>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</si>
  <si>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</si>
  <si>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</si>
  <si>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Новая Земля</t>
  </si>
  <si>
    <t>Итого по районам</t>
  </si>
  <si>
    <t>село полнокомпл</t>
  </si>
  <si>
    <t>1ст город</t>
  </si>
  <si>
    <t>2ст город</t>
  </si>
  <si>
    <t>ФГОС</t>
  </si>
  <si>
    <t xml:space="preserve">Расчет субвенций  на реализацию образовательных программ  на 2020 год  (1 часть)          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</si>
</sst>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"/>
    <numFmt numFmtId="167" formatCode="_(* #,##0.0_);_(* \(#,##0.0\);_(* &quot;-&quot;??_);_(@_)"/>
  </numFmts>
  <fonts count="27">
    <font>
      <sz val="10"/>
      <name val="Arial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20"/>
      <name val="Kokila"/>
      <family val="2"/>
    </font>
    <font>
      <b/>
      <sz val="10"/>
      <name val="Arial Cyr"/>
      <charset val="204"/>
    </font>
    <font>
      <sz val="9"/>
      <name val="Times New Roman"/>
      <family val="1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sz val="10"/>
      <name val="Arial Cyr"/>
      <family val="2"/>
      <charset val="204"/>
    </font>
    <font>
      <b/>
      <sz val="9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1" fillId="0" borderId="0"/>
    <xf numFmtId="164" fontId="11" fillId="0" borderId="0" applyFont="0" applyFill="0" applyBorder="0" applyAlignment="0" applyProtection="0"/>
  </cellStyleXfs>
  <cellXfs count="151">
    <xf numFmtId="0" fontId="0" fillId="0" borderId="0" xfId="0"/>
    <xf numFmtId="0" fontId="0" fillId="3" borderId="0" xfId="0" applyFill="1" applyAlignment="1"/>
    <xf numFmtId="0" fontId="0" fillId="4" borderId="0" xfId="0" applyFill="1"/>
    <xf numFmtId="0" fontId="2" fillId="5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wrapText="1"/>
    </xf>
    <xf numFmtId="0" fontId="0" fillId="5" borderId="0" xfId="0" applyFill="1" applyAlignment="1"/>
    <xf numFmtId="0" fontId="2" fillId="5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0" xfId="0" applyFont="1"/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8" borderId="0" xfId="2" applyFont="1" applyFill="1" applyBorder="1" applyAlignment="1">
      <alignment horizontal="center" vertical="center" wrapText="1"/>
    </xf>
    <xf numFmtId="0" fontId="14" fillId="5" borderId="9" xfId="0" applyFont="1" applyFill="1" applyBorder="1"/>
    <xf numFmtId="3" fontId="13" fillId="5" borderId="9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right"/>
    </xf>
    <xf numFmtId="3" fontId="12" fillId="5" borderId="9" xfId="0" applyNumberFormat="1" applyFont="1" applyFill="1" applyBorder="1" applyAlignment="1">
      <alignment horizontal="right"/>
    </xf>
    <xf numFmtId="3" fontId="0" fillId="5" borderId="9" xfId="0" applyNumberFormat="1" applyFill="1" applyBorder="1"/>
    <xf numFmtId="3" fontId="12" fillId="5" borderId="9" xfId="1" applyNumberFormat="1" applyFont="1" applyFill="1" applyBorder="1" applyAlignment="1">
      <alignment horizontal="right"/>
    </xf>
    <xf numFmtId="3" fontId="0" fillId="3" borderId="9" xfId="0" applyNumberFormat="1" applyFill="1" applyBorder="1"/>
    <xf numFmtId="3" fontId="12" fillId="3" borderId="9" xfId="0" applyNumberFormat="1" applyFont="1" applyFill="1" applyBorder="1" applyAlignment="1">
      <alignment horizontal="right"/>
    </xf>
    <xf numFmtId="3" fontId="12" fillId="5" borderId="9" xfId="0" applyNumberFormat="1" applyFont="1" applyFill="1" applyBorder="1" applyAlignment="1">
      <alignment horizontal="center"/>
    </xf>
    <xf numFmtId="3" fontId="16" fillId="5" borderId="9" xfId="4" applyNumberFormat="1" applyFont="1" applyFill="1" applyBorder="1" applyAlignment="1">
      <alignment horizontal="center" vertical="center" wrapText="1"/>
    </xf>
    <xf numFmtId="3" fontId="12" fillId="5" borderId="9" xfId="4" applyNumberFormat="1" applyFont="1" applyFill="1" applyBorder="1" applyAlignment="1">
      <alignment horizontal="right" vertical="center" wrapText="1"/>
    </xf>
    <xf numFmtId="3" fontId="1" fillId="5" borderId="9" xfId="0" applyNumberFormat="1" applyFont="1" applyFill="1" applyBorder="1"/>
    <xf numFmtId="3" fontId="17" fillId="5" borderId="9" xfId="2" applyNumberFormat="1" applyFont="1" applyFill="1" applyBorder="1" applyAlignment="1">
      <alignment vertical="center" wrapText="1"/>
    </xf>
    <xf numFmtId="3" fontId="12" fillId="5" borderId="9" xfId="4" applyNumberFormat="1" applyFont="1" applyFill="1" applyBorder="1" applyAlignment="1">
      <alignment horizontal="center" vertical="center" wrapText="1"/>
    </xf>
    <xf numFmtId="3" fontId="17" fillId="5" borderId="9" xfId="4" applyNumberFormat="1" applyFont="1" applyFill="1" applyBorder="1" applyAlignment="1">
      <alignment horizontal="center" vertical="center" wrapText="1"/>
    </xf>
    <xf numFmtId="3" fontId="1" fillId="5" borderId="9" xfId="1" applyNumberFormat="1" applyFont="1" applyFill="1" applyBorder="1"/>
    <xf numFmtId="3" fontId="7" fillId="5" borderId="9" xfId="1" applyNumberFormat="1" applyFont="1" applyFill="1" applyBorder="1" applyAlignment="1">
      <alignment horizontal="center"/>
    </xf>
    <xf numFmtId="3" fontId="17" fillId="5" borderId="9" xfId="1" applyNumberFormat="1" applyFont="1" applyFill="1" applyBorder="1" applyAlignment="1">
      <alignment horizontal="center" vertical="center" wrapText="1"/>
    </xf>
    <xf numFmtId="166" fontId="16" fillId="9" borderId="9" xfId="4" applyNumberFormat="1" applyFont="1" applyFill="1" applyBorder="1" applyAlignment="1">
      <alignment horizontal="right" vertical="center" wrapText="1"/>
    </xf>
    <xf numFmtId="3" fontId="16" fillId="9" borderId="9" xfId="4" applyNumberFormat="1" applyFont="1" applyFill="1" applyBorder="1" applyAlignment="1">
      <alignment horizontal="right" vertical="center" wrapText="1"/>
    </xf>
    <xf numFmtId="3" fontId="0" fillId="6" borderId="9" xfId="0" applyNumberFormat="1" applyFill="1" applyBorder="1"/>
    <xf numFmtId="1" fontId="0" fillId="6" borderId="9" xfId="0" applyNumberFormat="1" applyFill="1" applyBorder="1"/>
    <xf numFmtId="3" fontId="0" fillId="7" borderId="9" xfId="0" applyNumberFormat="1" applyFill="1" applyBorder="1"/>
    <xf numFmtId="3" fontId="0" fillId="4" borderId="0" xfId="0" applyNumberFormat="1" applyFill="1" applyBorder="1"/>
    <xf numFmtId="3" fontId="0" fillId="0" borderId="0" xfId="0" applyNumberFormat="1"/>
    <xf numFmtId="166" fontId="0" fillId="0" borderId="0" xfId="0" applyNumberFormat="1"/>
    <xf numFmtId="166" fontId="16" fillId="5" borderId="9" xfId="4" applyNumberFormat="1" applyFont="1" applyFill="1" applyBorder="1" applyAlignment="1">
      <alignment horizontal="right" vertical="center" wrapText="1"/>
    </xf>
    <xf numFmtId="3" fontId="16" fillId="5" borderId="9" xfId="4" applyNumberFormat="1" applyFont="1" applyFill="1" applyBorder="1" applyAlignment="1">
      <alignment horizontal="right" vertical="center" wrapText="1"/>
    </xf>
    <xf numFmtId="1" fontId="0" fillId="5" borderId="9" xfId="0" applyNumberFormat="1" applyFill="1" applyBorder="1"/>
    <xf numFmtId="3" fontId="0" fillId="5" borderId="0" xfId="0" applyNumberFormat="1" applyFill="1" applyBorder="1"/>
    <xf numFmtId="3" fontId="0" fillId="5" borderId="0" xfId="0" applyNumberFormat="1" applyFill="1"/>
    <xf numFmtId="0" fontId="0" fillId="5" borderId="0" xfId="0" applyFill="1"/>
    <xf numFmtId="0" fontId="12" fillId="5" borderId="9" xfId="0" applyFont="1" applyFill="1" applyBorder="1" applyAlignment="1">
      <alignment horizontal="left"/>
    </xf>
    <xf numFmtId="0" fontId="0" fillId="0" borderId="0" xfId="0" applyFill="1"/>
    <xf numFmtId="3" fontId="12" fillId="2" borderId="1" xfId="0" applyNumberFormat="1" applyFont="1" applyFill="1" applyBorder="1" applyAlignment="1">
      <alignment horizontal="right"/>
    </xf>
    <xf numFmtId="0" fontId="0" fillId="3" borderId="0" xfId="0" applyFill="1"/>
    <xf numFmtId="3" fontId="18" fillId="2" borderId="9" xfId="0" applyNumberFormat="1" applyFont="1" applyFill="1" applyBorder="1"/>
    <xf numFmtId="3" fontId="18" fillId="2" borderId="0" xfId="0" applyNumberFormat="1" applyFont="1" applyFill="1" applyBorder="1"/>
    <xf numFmtId="3" fontId="17" fillId="9" borderId="9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/>
    <xf numFmtId="3" fontId="4" fillId="0" borderId="0" xfId="0" applyNumberFormat="1" applyFont="1"/>
    <xf numFmtId="0" fontId="0" fillId="3" borderId="0" xfId="0" applyFill="1" applyBorder="1" applyAlignment="1">
      <alignment horizontal="right"/>
    </xf>
    <xf numFmtId="165" fontId="0" fillId="0" borderId="0" xfId="1" applyFont="1"/>
    <xf numFmtId="166" fontId="0" fillId="10" borderId="9" xfId="0" applyNumberFormat="1" applyFill="1" applyBorder="1"/>
    <xf numFmtId="166" fontId="0" fillId="10" borderId="0" xfId="0" applyNumberFormat="1" applyFill="1"/>
    <xf numFmtId="0" fontId="0" fillId="10" borderId="9" xfId="0" applyFill="1" applyBorder="1"/>
    <xf numFmtId="3" fontId="0" fillId="11" borderId="0" xfId="0" applyNumberFormat="1" applyFill="1"/>
    <xf numFmtId="0" fontId="0" fillId="10" borderId="0" xfId="0" applyFill="1"/>
    <xf numFmtId="166" fontId="0" fillId="4" borderId="0" xfId="0" applyNumberFormat="1" applyFill="1"/>
    <xf numFmtId="3" fontId="1" fillId="0" borderId="0" xfId="0" applyNumberFormat="1" applyFont="1"/>
    <xf numFmtId="166" fontId="0" fillId="12" borderId="0" xfId="0" applyNumberFormat="1" applyFill="1"/>
    <xf numFmtId="3" fontId="0" fillId="10" borderId="0" xfId="0" applyNumberFormat="1" applyFill="1"/>
    <xf numFmtId="0" fontId="0" fillId="0" borderId="9" xfId="0" applyBorder="1"/>
    <xf numFmtId="166" fontId="0" fillId="0" borderId="9" xfId="0" applyNumberFormat="1" applyBorder="1"/>
    <xf numFmtId="0" fontId="0" fillId="12" borderId="9" xfId="0" applyFill="1" applyBorder="1"/>
    <xf numFmtId="166" fontId="0" fillId="12" borderId="9" xfId="0" applyNumberFormat="1" applyFill="1" applyBorder="1"/>
    <xf numFmtId="0" fontId="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14" fillId="5" borderId="0" xfId="0" applyFont="1" applyFill="1" applyAlignment="1">
      <alignment wrapText="1"/>
    </xf>
    <xf numFmtId="0" fontId="1" fillId="5" borderId="0" xfId="0" applyFont="1" applyFill="1" applyAlignment="1"/>
    <xf numFmtId="0" fontId="1" fillId="3" borderId="0" xfId="0" applyFont="1" applyFill="1" applyAlignment="1"/>
    <xf numFmtId="0" fontId="21" fillId="5" borderId="0" xfId="0" applyFont="1" applyFill="1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1" fillId="4" borderId="0" xfId="0" applyFont="1" applyFill="1"/>
    <xf numFmtId="0" fontId="23" fillId="2" borderId="0" xfId="2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5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25" fillId="0" borderId="0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5" fillId="8" borderId="0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3" fontId="11" fillId="5" borderId="9" xfId="3" applyNumberFormat="1" applyFill="1" applyBorder="1"/>
    <xf numFmtId="3" fontId="11" fillId="5" borderId="9" xfId="0" applyNumberFormat="1" applyFont="1" applyFill="1" applyBorder="1" applyAlignment="1">
      <alignment horizontal="center"/>
    </xf>
    <xf numFmtId="3" fontId="15" fillId="5" borderId="9" xfId="2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166" fontId="15" fillId="0" borderId="9" xfId="3" applyNumberFormat="1" applyFont="1" applyFill="1" applyBorder="1" applyAlignment="1">
      <alignment horizontal="left" vertical="center" wrapText="1"/>
    </xf>
    <xf numFmtId="3" fontId="17" fillId="0" borderId="9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center"/>
    </xf>
    <xf numFmtId="3" fontId="17" fillId="0" borderId="9" xfId="4" applyNumberFormat="1" applyFont="1" applyFill="1" applyBorder="1" applyAlignment="1">
      <alignment horizontal="center" vertical="center" wrapText="1"/>
    </xf>
    <xf numFmtId="167" fontId="17" fillId="0" borderId="9" xfId="4" applyNumberFormat="1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3" fillId="5" borderId="9" xfId="2" applyFont="1" applyFill="1" applyBorder="1" applyAlignment="1">
      <alignment horizontal="center" vertical="center" wrapText="1"/>
    </xf>
    <xf numFmtId="0" fontId="24" fillId="5" borderId="9" xfId="2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8" fillId="5" borderId="9" xfId="2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/>
    </xf>
    <xf numFmtId="0" fontId="12" fillId="5" borderId="9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9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/>
    </xf>
    <xf numFmtId="165" fontId="25" fillId="5" borderId="9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Bud1-2003" xfId="2"/>
    <cellStyle name="Обычный_Субвенции 2005" xfId="3"/>
    <cellStyle name="Финансовый" xfId="1" builtinId="3"/>
    <cellStyle name="Финансовый_Субвенции 20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lygin\Desktop\&#1041;&#1072;&#1095;&#1091;&#1088;&#1080;&#1093;&#1080;&#1085;&#1086;&#1081;\&#1052;&#1080;&#1085;&#1060;&#1080;&#1085;\&#1050;&#1086;&#1087;&#1080;&#1103;%203%20&#1054;&#1054;%202020%20&#1054;&#1041;&#1065;&#1045;&#10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.расходы"/>
      <sheetName val="ФОТ"/>
      <sheetName val="контингент общее 2020 год"/>
      <sheetName val="Общее  СВОД"/>
      <sheetName val="Инвалиды СВОД"/>
      <sheetName val="Доп обр СВОД"/>
      <sheetName val="РООП"/>
      <sheetName val="ОКЛАДЫ и КОЭФФ"/>
      <sheetName val="Доп образование"/>
      <sheetName val="обычные"/>
      <sheetName val="гимназии"/>
      <sheetName val="коррекц"/>
      <sheetName val="вечерняя"/>
      <sheetName val="колония УЧ"/>
      <sheetName val="село"/>
      <sheetName val="село (мк гор)"/>
      <sheetName val="село вечерняя"/>
      <sheetName val="село корр"/>
      <sheetName val="село кадеты"/>
      <sheetName val="семейн"/>
      <sheetName val=" на дому "/>
      <sheetName val="инвалиды"/>
      <sheetName val="инвалиды (гимназ кадеты)"/>
      <sheetName val="инвалиды коррекц"/>
      <sheetName val="дети-инвалиды (на дому)"/>
      <sheetName val="Штаты педработники школ"/>
      <sheetName val="Штаты педработников гимназий"/>
      <sheetName val="Штаты педраб. вечерних шк"/>
      <sheetName val="Штаты педработники ДОУ"/>
      <sheetName val="учебники"/>
      <sheetName val="Исходные СЕЛО"/>
      <sheetName val="семейн (2)"/>
      <sheetName val="кадеты"/>
      <sheetName val="Лист1"/>
    </sheetNames>
    <sheetDataSet>
      <sheetData sheetId="0" refreshError="1"/>
      <sheetData sheetId="1" refreshError="1"/>
      <sheetData sheetId="2" refreshError="1">
        <row r="12">
          <cell r="F12">
            <v>1712</v>
          </cell>
          <cell r="BK12">
            <v>0</v>
          </cell>
          <cell r="BL12">
            <v>0</v>
          </cell>
          <cell r="BM12">
            <v>0</v>
          </cell>
          <cell r="BN12">
            <v>1</v>
          </cell>
          <cell r="BO12">
            <v>1</v>
          </cell>
          <cell r="BP12">
            <v>0</v>
          </cell>
          <cell r="BT12">
            <v>0</v>
          </cell>
          <cell r="BU12">
            <v>0</v>
          </cell>
          <cell r="BV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1</v>
          </cell>
          <cell r="DI12">
            <v>0</v>
          </cell>
          <cell r="DM12">
            <v>1</v>
          </cell>
          <cell r="DN12">
            <v>0</v>
          </cell>
          <cell r="DO12">
            <v>0</v>
          </cell>
          <cell r="HD12">
            <v>880</v>
          </cell>
          <cell r="HE12">
            <v>1053</v>
          </cell>
          <cell r="HF12">
            <v>138</v>
          </cell>
          <cell r="HG12">
            <v>2057</v>
          </cell>
          <cell r="HH12">
            <v>17</v>
          </cell>
          <cell r="HI12">
            <v>0</v>
          </cell>
        </row>
        <row r="13"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T13">
            <v>0</v>
          </cell>
          <cell r="BU13">
            <v>0</v>
          </cell>
          <cell r="BV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1</v>
          </cell>
          <cell r="DI13">
            <v>0</v>
          </cell>
          <cell r="DM13">
            <v>2</v>
          </cell>
          <cell r="DN13">
            <v>1</v>
          </cell>
          <cell r="DO13">
            <v>0</v>
          </cell>
          <cell r="HD13">
            <v>595</v>
          </cell>
          <cell r="HE13">
            <v>752</v>
          </cell>
          <cell r="HF13">
            <v>196</v>
          </cell>
          <cell r="HG13">
            <v>1493</v>
          </cell>
          <cell r="HH13">
            <v>51</v>
          </cell>
          <cell r="HI13">
            <v>0</v>
          </cell>
        </row>
        <row r="14"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T14">
            <v>0</v>
          </cell>
          <cell r="BU14">
            <v>0</v>
          </cell>
          <cell r="BV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3</v>
          </cell>
          <cell r="DH14">
            <v>5</v>
          </cell>
          <cell r="DI14">
            <v>0</v>
          </cell>
          <cell r="DM14">
            <v>0</v>
          </cell>
          <cell r="DN14">
            <v>0</v>
          </cell>
          <cell r="DO14">
            <v>0</v>
          </cell>
          <cell r="HD14">
            <v>467</v>
          </cell>
          <cell r="HE14">
            <v>531</v>
          </cell>
          <cell r="HF14">
            <v>92</v>
          </cell>
          <cell r="HG14">
            <v>1080</v>
          </cell>
          <cell r="HH14">
            <v>18</v>
          </cell>
          <cell r="HI14">
            <v>0</v>
          </cell>
        </row>
        <row r="15"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T15">
            <v>0</v>
          </cell>
          <cell r="BU15">
            <v>0</v>
          </cell>
          <cell r="BV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M15">
            <v>0</v>
          </cell>
          <cell r="DN15">
            <v>0</v>
          </cell>
          <cell r="DO15">
            <v>0</v>
          </cell>
          <cell r="HD15">
            <v>356</v>
          </cell>
          <cell r="HE15">
            <v>423</v>
          </cell>
          <cell r="HF15">
            <v>62</v>
          </cell>
          <cell r="HG15">
            <v>841</v>
          </cell>
          <cell r="HH15">
            <v>0</v>
          </cell>
          <cell r="HI15">
            <v>0</v>
          </cell>
        </row>
        <row r="16">
          <cell r="BK16">
            <v>0</v>
          </cell>
          <cell r="BL16">
            <v>0</v>
          </cell>
          <cell r="BM16">
            <v>0</v>
          </cell>
          <cell r="BN16">
            <v>1</v>
          </cell>
          <cell r="BO16">
            <v>4</v>
          </cell>
          <cell r="BP16">
            <v>0</v>
          </cell>
          <cell r="BT16">
            <v>2</v>
          </cell>
          <cell r="BU16">
            <v>0</v>
          </cell>
          <cell r="BV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2</v>
          </cell>
          <cell r="DH16">
            <v>5</v>
          </cell>
          <cell r="DI16">
            <v>0</v>
          </cell>
          <cell r="DM16">
            <v>4</v>
          </cell>
          <cell r="DN16">
            <v>0</v>
          </cell>
          <cell r="DO16">
            <v>0</v>
          </cell>
          <cell r="HD16">
            <v>444</v>
          </cell>
          <cell r="HE16">
            <v>527</v>
          </cell>
          <cell r="HF16">
            <v>127</v>
          </cell>
          <cell r="HG16">
            <v>1096</v>
          </cell>
          <cell r="HH16">
            <v>12</v>
          </cell>
          <cell r="HI16">
            <v>2</v>
          </cell>
        </row>
        <row r="17">
          <cell r="BK17">
            <v>4</v>
          </cell>
          <cell r="BL17">
            <v>4</v>
          </cell>
          <cell r="BM17">
            <v>4</v>
          </cell>
          <cell r="BN17">
            <v>4</v>
          </cell>
          <cell r="BO17">
            <v>5</v>
          </cell>
          <cell r="BP17">
            <v>0</v>
          </cell>
          <cell r="BT17">
            <v>1</v>
          </cell>
          <cell r="BU17">
            <v>0</v>
          </cell>
          <cell r="BV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</v>
          </cell>
          <cell r="DH17">
            <v>0</v>
          </cell>
          <cell r="DI17">
            <v>0</v>
          </cell>
          <cell r="DM17">
            <v>1</v>
          </cell>
          <cell r="DN17">
            <v>0</v>
          </cell>
          <cell r="DO17">
            <v>0</v>
          </cell>
          <cell r="HD17">
            <v>301</v>
          </cell>
          <cell r="HE17">
            <v>370</v>
          </cell>
          <cell r="HF17">
            <v>76</v>
          </cell>
          <cell r="HG17">
            <v>747</v>
          </cell>
          <cell r="HH17">
            <v>10</v>
          </cell>
          <cell r="HI17">
            <v>0</v>
          </cell>
        </row>
        <row r="18">
          <cell r="BK18">
            <v>30</v>
          </cell>
          <cell r="BL18">
            <v>30</v>
          </cell>
          <cell r="BM18">
            <v>2</v>
          </cell>
          <cell r="BN18">
            <v>1</v>
          </cell>
          <cell r="BO18">
            <v>0</v>
          </cell>
          <cell r="BP18">
            <v>0</v>
          </cell>
          <cell r="BT18">
            <v>0</v>
          </cell>
          <cell r="BU18">
            <v>0</v>
          </cell>
          <cell r="BV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M18">
            <v>0</v>
          </cell>
          <cell r="DN18">
            <v>0</v>
          </cell>
          <cell r="DO18">
            <v>0</v>
          </cell>
          <cell r="HD18">
            <v>259</v>
          </cell>
          <cell r="HE18">
            <v>353</v>
          </cell>
          <cell r="HF18">
            <v>84</v>
          </cell>
          <cell r="HG18">
            <v>696</v>
          </cell>
          <cell r="HH18">
            <v>1</v>
          </cell>
          <cell r="HI18">
            <v>0</v>
          </cell>
        </row>
        <row r="19"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T19">
            <v>0</v>
          </cell>
          <cell r="BU19">
            <v>0</v>
          </cell>
          <cell r="BV19">
            <v>0</v>
          </cell>
          <cell r="DD19">
            <v>40</v>
          </cell>
          <cell r="DE19">
            <v>50</v>
          </cell>
          <cell r="DF19">
            <v>0</v>
          </cell>
          <cell r="DG19">
            <v>2</v>
          </cell>
          <cell r="DH19">
            <v>0</v>
          </cell>
          <cell r="DI19">
            <v>0</v>
          </cell>
          <cell r="DM19">
            <v>0</v>
          </cell>
          <cell r="DN19">
            <v>0</v>
          </cell>
          <cell r="DO19">
            <v>0</v>
          </cell>
          <cell r="HD19">
            <v>607</v>
          </cell>
          <cell r="HE19">
            <v>679</v>
          </cell>
          <cell r="HF19">
            <v>142</v>
          </cell>
          <cell r="HG19">
            <v>1423</v>
          </cell>
          <cell r="HH19">
            <v>2</v>
          </cell>
          <cell r="HI19">
            <v>5</v>
          </cell>
        </row>
        <row r="20"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T20">
            <v>0</v>
          </cell>
          <cell r="BU20">
            <v>0</v>
          </cell>
          <cell r="BV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3</v>
          </cell>
          <cell r="DH20">
            <v>12</v>
          </cell>
          <cell r="DI20">
            <v>0</v>
          </cell>
          <cell r="DM20">
            <v>0</v>
          </cell>
          <cell r="DN20">
            <v>0</v>
          </cell>
          <cell r="DO20">
            <v>0</v>
          </cell>
          <cell r="HD20">
            <v>631</v>
          </cell>
          <cell r="HE20">
            <v>793</v>
          </cell>
          <cell r="HF20">
            <v>184</v>
          </cell>
          <cell r="HG20">
            <v>1545</v>
          </cell>
          <cell r="HH20">
            <v>52</v>
          </cell>
          <cell r="HI20">
            <v>26</v>
          </cell>
        </row>
        <row r="21"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T21">
            <v>0</v>
          </cell>
          <cell r="BU21">
            <v>0</v>
          </cell>
          <cell r="BV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M21">
            <v>0</v>
          </cell>
          <cell r="DN21">
            <v>0</v>
          </cell>
          <cell r="DO21">
            <v>0</v>
          </cell>
          <cell r="HD21">
            <v>304</v>
          </cell>
          <cell r="HE21">
            <v>373</v>
          </cell>
          <cell r="HF21">
            <v>108</v>
          </cell>
          <cell r="HG21">
            <v>776</v>
          </cell>
          <cell r="HH21">
            <v>9</v>
          </cell>
          <cell r="HI21">
            <v>0</v>
          </cell>
        </row>
        <row r="22"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2</v>
          </cell>
          <cell r="BP22">
            <v>0</v>
          </cell>
          <cell r="BT22">
            <v>0</v>
          </cell>
          <cell r="BU22">
            <v>0</v>
          </cell>
          <cell r="BV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2</v>
          </cell>
          <cell r="DH22">
            <v>0</v>
          </cell>
          <cell r="DI22">
            <v>0</v>
          </cell>
          <cell r="DM22">
            <v>0</v>
          </cell>
          <cell r="DN22">
            <v>0</v>
          </cell>
          <cell r="DO22">
            <v>0</v>
          </cell>
          <cell r="HD22">
            <v>82</v>
          </cell>
          <cell r="HE22">
            <v>118</v>
          </cell>
          <cell r="HF22">
            <v>47</v>
          </cell>
          <cell r="HG22">
            <v>247</v>
          </cell>
          <cell r="HH22">
            <v>4</v>
          </cell>
          <cell r="HI22">
            <v>0</v>
          </cell>
        </row>
        <row r="23"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1</v>
          </cell>
          <cell r="BP23">
            <v>0</v>
          </cell>
          <cell r="BT23">
            <v>0</v>
          </cell>
          <cell r="BU23">
            <v>0</v>
          </cell>
          <cell r="BV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M23">
            <v>0</v>
          </cell>
          <cell r="DN23">
            <v>0</v>
          </cell>
          <cell r="DO23">
            <v>0</v>
          </cell>
          <cell r="HD23">
            <v>224</v>
          </cell>
          <cell r="HE23">
            <v>276</v>
          </cell>
          <cell r="HF23">
            <v>60</v>
          </cell>
          <cell r="HG23">
            <v>560</v>
          </cell>
          <cell r="HH23">
            <v>1</v>
          </cell>
          <cell r="HI23">
            <v>0</v>
          </cell>
        </row>
        <row r="24">
          <cell r="BK24">
            <v>0</v>
          </cell>
          <cell r="BL24">
            <v>0</v>
          </cell>
          <cell r="BM24">
            <v>0</v>
          </cell>
          <cell r="BN24">
            <v>2</v>
          </cell>
          <cell r="BO24">
            <v>5</v>
          </cell>
          <cell r="BP24">
            <v>0</v>
          </cell>
          <cell r="BT24">
            <v>0</v>
          </cell>
          <cell r="BU24">
            <v>0</v>
          </cell>
          <cell r="BV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1</v>
          </cell>
          <cell r="DI24">
            <v>0</v>
          </cell>
          <cell r="DM24">
            <v>0</v>
          </cell>
          <cell r="DN24">
            <v>0</v>
          </cell>
          <cell r="DO24">
            <v>0</v>
          </cell>
          <cell r="HD24">
            <v>266</v>
          </cell>
          <cell r="HE24">
            <v>338</v>
          </cell>
          <cell r="HF24">
            <v>31</v>
          </cell>
          <cell r="HG24">
            <v>635</v>
          </cell>
          <cell r="HH24">
            <v>8</v>
          </cell>
          <cell r="HI24">
            <v>0</v>
          </cell>
        </row>
        <row r="25"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T25">
            <v>0</v>
          </cell>
          <cell r="BU25">
            <v>0</v>
          </cell>
          <cell r="BV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M25">
            <v>0</v>
          </cell>
          <cell r="DN25">
            <v>0</v>
          </cell>
          <cell r="DO25">
            <v>0</v>
          </cell>
          <cell r="HD25">
            <v>982</v>
          </cell>
          <cell r="HE25">
            <v>1124</v>
          </cell>
          <cell r="HF25">
            <v>420</v>
          </cell>
          <cell r="HG25">
            <v>2451</v>
          </cell>
          <cell r="HH25">
            <v>46</v>
          </cell>
          <cell r="HI25">
            <v>29</v>
          </cell>
        </row>
        <row r="26">
          <cell r="BK26">
            <v>0</v>
          </cell>
          <cell r="BL26">
            <v>0</v>
          </cell>
          <cell r="BM26">
            <v>0</v>
          </cell>
          <cell r="BN26">
            <v>11</v>
          </cell>
          <cell r="BO26">
            <v>18</v>
          </cell>
          <cell r="BP26">
            <v>1</v>
          </cell>
          <cell r="BT26">
            <v>1</v>
          </cell>
          <cell r="BU26">
            <v>0</v>
          </cell>
          <cell r="BV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8</v>
          </cell>
          <cell r="DH26">
            <v>1</v>
          </cell>
          <cell r="DI26">
            <v>0</v>
          </cell>
          <cell r="DM26">
            <v>3</v>
          </cell>
          <cell r="DN26">
            <v>0</v>
          </cell>
          <cell r="DO26">
            <v>1</v>
          </cell>
          <cell r="HD26">
            <v>470</v>
          </cell>
          <cell r="HE26">
            <v>644</v>
          </cell>
          <cell r="HF26">
            <v>161</v>
          </cell>
          <cell r="HG26">
            <v>1275</v>
          </cell>
          <cell r="HH26">
            <v>39</v>
          </cell>
          <cell r="HI26">
            <v>0</v>
          </cell>
        </row>
        <row r="27"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T27">
            <v>0</v>
          </cell>
          <cell r="BU27">
            <v>0</v>
          </cell>
          <cell r="BV27">
            <v>0</v>
          </cell>
          <cell r="DD27">
            <v>4</v>
          </cell>
          <cell r="DE27">
            <v>16</v>
          </cell>
          <cell r="DF27">
            <v>0</v>
          </cell>
          <cell r="DG27">
            <v>1</v>
          </cell>
          <cell r="DH27">
            <v>3</v>
          </cell>
          <cell r="DI27">
            <v>1</v>
          </cell>
          <cell r="DM27">
            <v>0</v>
          </cell>
          <cell r="DN27">
            <v>0</v>
          </cell>
          <cell r="DO27">
            <v>0</v>
          </cell>
          <cell r="HD27">
            <v>1149</v>
          </cell>
          <cell r="HE27">
            <v>1289</v>
          </cell>
          <cell r="HF27">
            <v>209</v>
          </cell>
          <cell r="HG27">
            <v>2636</v>
          </cell>
          <cell r="HH27">
            <v>5</v>
          </cell>
          <cell r="HI27">
            <v>11</v>
          </cell>
        </row>
        <row r="28">
          <cell r="BK28">
            <v>2</v>
          </cell>
          <cell r="BL28">
            <v>1</v>
          </cell>
          <cell r="BM28">
            <v>2</v>
          </cell>
          <cell r="BN28">
            <v>5</v>
          </cell>
          <cell r="BO28">
            <v>3</v>
          </cell>
          <cell r="BP28">
            <v>0</v>
          </cell>
          <cell r="BT28">
            <v>1</v>
          </cell>
          <cell r="BU28">
            <v>0</v>
          </cell>
          <cell r="BV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4</v>
          </cell>
          <cell r="DH28">
            <v>8</v>
          </cell>
          <cell r="DI28">
            <v>0</v>
          </cell>
          <cell r="DM28">
            <v>1</v>
          </cell>
          <cell r="DN28">
            <v>0</v>
          </cell>
          <cell r="DO28">
            <v>0</v>
          </cell>
          <cell r="HD28">
            <v>733</v>
          </cell>
          <cell r="HE28">
            <v>975</v>
          </cell>
          <cell r="HF28">
            <v>201</v>
          </cell>
          <cell r="HG28">
            <v>1886</v>
          </cell>
          <cell r="HH28">
            <v>20</v>
          </cell>
          <cell r="HI28">
            <v>23</v>
          </cell>
        </row>
        <row r="29"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T29">
            <v>0</v>
          </cell>
          <cell r="BU29">
            <v>0</v>
          </cell>
          <cell r="BV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3</v>
          </cell>
          <cell r="DI29">
            <v>0</v>
          </cell>
          <cell r="DM29">
            <v>0</v>
          </cell>
          <cell r="DN29">
            <v>0</v>
          </cell>
          <cell r="DO29">
            <v>0</v>
          </cell>
          <cell r="HD29">
            <v>869</v>
          </cell>
          <cell r="HE29">
            <v>1146</v>
          </cell>
          <cell r="HF29">
            <v>277</v>
          </cell>
          <cell r="HG29">
            <v>2230</v>
          </cell>
          <cell r="HH29">
            <v>45</v>
          </cell>
          <cell r="HI29">
            <v>20</v>
          </cell>
        </row>
        <row r="30"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T30">
            <v>0</v>
          </cell>
          <cell r="BU30">
            <v>2</v>
          </cell>
          <cell r="BV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1</v>
          </cell>
          <cell r="DI30">
            <v>0</v>
          </cell>
          <cell r="DM30">
            <v>0</v>
          </cell>
          <cell r="DN30">
            <v>0</v>
          </cell>
          <cell r="DO30">
            <v>0</v>
          </cell>
          <cell r="HD30">
            <v>300</v>
          </cell>
          <cell r="HE30">
            <v>360</v>
          </cell>
          <cell r="HF30">
            <v>33</v>
          </cell>
          <cell r="HG30">
            <v>693</v>
          </cell>
          <cell r="HH30">
            <v>1</v>
          </cell>
          <cell r="HI30">
            <v>0</v>
          </cell>
        </row>
        <row r="31">
          <cell r="BK31">
            <v>10</v>
          </cell>
          <cell r="BL31">
            <v>20</v>
          </cell>
          <cell r="BM31">
            <v>5</v>
          </cell>
          <cell r="BN31">
            <v>9</v>
          </cell>
          <cell r="BO31">
            <v>9</v>
          </cell>
          <cell r="BP31">
            <v>1</v>
          </cell>
          <cell r="BT31">
            <v>7</v>
          </cell>
          <cell r="BU31">
            <v>24</v>
          </cell>
          <cell r="BV31">
            <v>14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M31">
            <v>0</v>
          </cell>
          <cell r="DN31">
            <v>0</v>
          </cell>
          <cell r="DO31">
            <v>0</v>
          </cell>
          <cell r="HD31">
            <v>602</v>
          </cell>
          <cell r="HE31">
            <v>564</v>
          </cell>
          <cell r="HF31">
            <v>55</v>
          </cell>
          <cell r="HG31">
            <v>1221</v>
          </cell>
          <cell r="HH31">
            <v>19</v>
          </cell>
          <cell r="HI31">
            <v>0</v>
          </cell>
        </row>
        <row r="32">
          <cell r="BK32">
            <v>28</v>
          </cell>
          <cell r="BL32">
            <v>20</v>
          </cell>
          <cell r="BM32">
            <v>4</v>
          </cell>
          <cell r="BN32">
            <v>11</v>
          </cell>
          <cell r="BO32">
            <v>16</v>
          </cell>
          <cell r="BP32">
            <v>4</v>
          </cell>
          <cell r="BT32">
            <v>0</v>
          </cell>
          <cell r="BU32">
            <v>0</v>
          </cell>
          <cell r="BV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M32">
            <v>0</v>
          </cell>
          <cell r="DN32">
            <v>0</v>
          </cell>
          <cell r="DO32">
            <v>0</v>
          </cell>
          <cell r="HD32">
            <v>24</v>
          </cell>
          <cell r="HE32">
            <v>42</v>
          </cell>
          <cell r="HF32">
            <v>7</v>
          </cell>
          <cell r="HG32">
            <v>73</v>
          </cell>
          <cell r="HH32">
            <v>31</v>
          </cell>
          <cell r="HI32">
            <v>0</v>
          </cell>
        </row>
        <row r="33">
          <cell r="BK33">
            <v>1</v>
          </cell>
          <cell r="BL33">
            <v>1</v>
          </cell>
          <cell r="BM33">
            <v>1</v>
          </cell>
          <cell r="BN33">
            <v>4</v>
          </cell>
          <cell r="BO33">
            <v>9</v>
          </cell>
          <cell r="BP33">
            <v>1</v>
          </cell>
          <cell r="BT33">
            <v>0</v>
          </cell>
          <cell r="BU33">
            <v>0</v>
          </cell>
          <cell r="BV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M33">
            <v>0</v>
          </cell>
          <cell r="DN33">
            <v>0</v>
          </cell>
          <cell r="DO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14</v>
          </cell>
          <cell r="HI33">
            <v>0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10</v>
          </cell>
          <cell r="BO34">
            <v>10</v>
          </cell>
          <cell r="BP34">
            <v>5</v>
          </cell>
          <cell r="BT34">
            <v>1</v>
          </cell>
          <cell r="BU34">
            <v>0</v>
          </cell>
          <cell r="BV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M34">
            <v>0</v>
          </cell>
          <cell r="DN34">
            <v>0</v>
          </cell>
          <cell r="DO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25</v>
          </cell>
          <cell r="HI34">
            <v>0</v>
          </cell>
        </row>
        <row r="35">
          <cell r="BK35">
            <v>0</v>
          </cell>
          <cell r="BL35">
            <v>0</v>
          </cell>
          <cell r="BM35">
            <v>0</v>
          </cell>
          <cell r="BN35">
            <v>3</v>
          </cell>
          <cell r="BO35">
            <v>1</v>
          </cell>
          <cell r="BP35">
            <v>0</v>
          </cell>
          <cell r="BT35">
            <v>0</v>
          </cell>
          <cell r="BU35">
            <v>0</v>
          </cell>
          <cell r="BV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M35">
            <v>0</v>
          </cell>
          <cell r="DN35">
            <v>0</v>
          </cell>
          <cell r="DO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4</v>
          </cell>
          <cell r="HI35">
            <v>0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2</v>
          </cell>
          <cell r="BO36">
            <v>4</v>
          </cell>
          <cell r="BP36">
            <v>0</v>
          </cell>
          <cell r="BT36">
            <v>0</v>
          </cell>
          <cell r="BU36">
            <v>0</v>
          </cell>
          <cell r="BV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M36">
            <v>0</v>
          </cell>
          <cell r="DN36">
            <v>0</v>
          </cell>
          <cell r="DO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6</v>
          </cell>
          <cell r="HI36">
            <v>0</v>
          </cell>
        </row>
        <row r="37"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 t="e">
            <v>#REF!</v>
          </cell>
        </row>
        <row r="43">
          <cell r="U43">
            <v>0</v>
          </cell>
        </row>
        <row r="45">
          <cell r="U45">
            <v>167</v>
          </cell>
        </row>
      </sheetData>
      <sheetData sheetId="3" refreshError="1"/>
      <sheetData sheetId="4" refreshError="1">
        <row r="11">
          <cell r="B11">
            <v>16</v>
          </cell>
          <cell r="D11">
            <v>22</v>
          </cell>
          <cell r="F11">
            <v>3</v>
          </cell>
          <cell r="I11">
            <v>0</v>
          </cell>
          <cell r="K11">
            <v>0</v>
          </cell>
          <cell r="M11">
            <v>0</v>
          </cell>
          <cell r="P11">
            <v>2</v>
          </cell>
          <cell r="R11">
            <v>3</v>
          </cell>
          <cell r="T11">
            <v>0</v>
          </cell>
          <cell r="W11">
            <v>0</v>
          </cell>
          <cell r="Y11">
            <v>0</v>
          </cell>
          <cell r="AA11">
            <v>2</v>
          </cell>
          <cell r="AC11">
            <v>0</v>
          </cell>
          <cell r="AE11">
            <v>1</v>
          </cell>
          <cell r="AG11">
            <v>0</v>
          </cell>
          <cell r="AJ11">
            <v>0</v>
          </cell>
          <cell r="AL11">
            <v>0</v>
          </cell>
          <cell r="AN11">
            <v>0</v>
          </cell>
          <cell r="AU11">
            <v>18</v>
          </cell>
          <cell r="AW11">
            <v>27</v>
          </cell>
          <cell r="AY11">
            <v>4</v>
          </cell>
        </row>
        <row r="12">
          <cell r="B12">
            <v>0</v>
          </cell>
          <cell r="D12">
            <v>0</v>
          </cell>
          <cell r="F12">
            <v>0</v>
          </cell>
          <cell r="I12">
            <v>0</v>
          </cell>
          <cell r="K12">
            <v>0</v>
          </cell>
          <cell r="M12">
            <v>0</v>
          </cell>
          <cell r="P12">
            <v>0</v>
          </cell>
          <cell r="R12">
            <v>0</v>
          </cell>
          <cell r="T12">
            <v>0</v>
          </cell>
          <cell r="W12">
            <v>0</v>
          </cell>
          <cell r="Y12">
            <v>1</v>
          </cell>
          <cell r="AA12">
            <v>0</v>
          </cell>
          <cell r="AC12">
            <v>2</v>
          </cell>
          <cell r="AE12">
            <v>0</v>
          </cell>
          <cell r="AG12">
            <v>1</v>
          </cell>
          <cell r="AJ12">
            <v>0</v>
          </cell>
          <cell r="AL12">
            <v>0</v>
          </cell>
          <cell r="AN12">
            <v>0</v>
          </cell>
          <cell r="AU12">
            <v>1</v>
          </cell>
          <cell r="AW12">
            <v>2</v>
          </cell>
          <cell r="AY12">
            <v>1</v>
          </cell>
        </row>
        <row r="13">
          <cell r="B13">
            <v>0</v>
          </cell>
          <cell r="D13">
            <v>0</v>
          </cell>
          <cell r="F13">
            <v>0</v>
          </cell>
          <cell r="I13">
            <v>0</v>
          </cell>
          <cell r="K13">
            <v>0</v>
          </cell>
          <cell r="M13">
            <v>0</v>
          </cell>
          <cell r="P13">
            <v>0</v>
          </cell>
          <cell r="R13">
            <v>0</v>
          </cell>
          <cell r="T13">
            <v>0</v>
          </cell>
          <cell r="W13">
            <v>0</v>
          </cell>
          <cell r="Y13">
            <v>2</v>
          </cell>
          <cell r="AA13">
            <v>0</v>
          </cell>
          <cell r="AC13">
            <v>4</v>
          </cell>
          <cell r="AE13">
            <v>0</v>
          </cell>
          <cell r="AG13">
            <v>3</v>
          </cell>
          <cell r="AJ13">
            <v>0</v>
          </cell>
          <cell r="AL13">
            <v>0</v>
          </cell>
          <cell r="AN13">
            <v>0</v>
          </cell>
          <cell r="AU13">
            <v>2</v>
          </cell>
          <cell r="AW13">
            <v>4</v>
          </cell>
          <cell r="AY13">
            <v>3</v>
          </cell>
        </row>
        <row r="14">
          <cell r="B14">
            <v>13</v>
          </cell>
          <cell r="D14">
            <v>7</v>
          </cell>
          <cell r="F14">
            <v>2</v>
          </cell>
          <cell r="I14">
            <v>0</v>
          </cell>
          <cell r="K14">
            <v>0</v>
          </cell>
          <cell r="M14">
            <v>0</v>
          </cell>
          <cell r="P14">
            <v>0</v>
          </cell>
          <cell r="R14">
            <v>0</v>
          </cell>
          <cell r="T14">
            <v>0</v>
          </cell>
          <cell r="W14">
            <v>4</v>
          </cell>
          <cell r="Y14">
            <v>2</v>
          </cell>
          <cell r="AA14">
            <v>2</v>
          </cell>
          <cell r="AC14">
            <v>0</v>
          </cell>
          <cell r="AE14">
            <v>0</v>
          </cell>
          <cell r="AG14">
            <v>0</v>
          </cell>
          <cell r="AJ14">
            <v>0</v>
          </cell>
          <cell r="AL14">
            <v>0</v>
          </cell>
          <cell r="AN14">
            <v>0</v>
          </cell>
          <cell r="AU14">
            <v>19</v>
          </cell>
          <cell r="AW14">
            <v>9</v>
          </cell>
          <cell r="AY14">
            <v>2</v>
          </cell>
        </row>
        <row r="15">
          <cell r="B15">
            <v>7</v>
          </cell>
          <cell r="D15">
            <v>7</v>
          </cell>
          <cell r="F15">
            <v>2</v>
          </cell>
          <cell r="I15">
            <v>0</v>
          </cell>
          <cell r="K15">
            <v>1</v>
          </cell>
          <cell r="M15">
            <v>0</v>
          </cell>
          <cell r="P15">
            <v>0</v>
          </cell>
          <cell r="R15">
            <v>0</v>
          </cell>
          <cell r="T15">
            <v>0</v>
          </cell>
          <cell r="W15">
            <v>4</v>
          </cell>
          <cell r="Y15">
            <v>3</v>
          </cell>
          <cell r="AA15">
            <v>6</v>
          </cell>
          <cell r="AC15">
            <v>2</v>
          </cell>
          <cell r="AE15">
            <v>0</v>
          </cell>
          <cell r="AG15">
            <v>3</v>
          </cell>
          <cell r="AJ15">
            <v>0</v>
          </cell>
          <cell r="AL15">
            <v>0</v>
          </cell>
          <cell r="AN15">
            <v>0</v>
          </cell>
          <cell r="AU15">
            <v>14</v>
          </cell>
          <cell r="AW15">
            <v>16</v>
          </cell>
          <cell r="AY15">
            <v>5</v>
          </cell>
        </row>
        <row r="16">
          <cell r="B16">
            <v>5</v>
          </cell>
          <cell r="D16">
            <v>2</v>
          </cell>
          <cell r="F16">
            <v>5</v>
          </cell>
          <cell r="I16">
            <v>0</v>
          </cell>
          <cell r="K16">
            <v>0</v>
          </cell>
          <cell r="M16">
            <v>0</v>
          </cell>
          <cell r="P16">
            <v>4</v>
          </cell>
          <cell r="R16">
            <v>5</v>
          </cell>
          <cell r="T16">
            <v>0</v>
          </cell>
          <cell r="W16">
            <v>4</v>
          </cell>
          <cell r="Y16">
            <v>1</v>
          </cell>
          <cell r="AA16">
            <v>17</v>
          </cell>
          <cell r="AC16">
            <v>1</v>
          </cell>
          <cell r="AE16">
            <v>0</v>
          </cell>
          <cell r="AG16">
            <v>0</v>
          </cell>
          <cell r="AJ16">
            <v>0</v>
          </cell>
          <cell r="AL16">
            <v>0</v>
          </cell>
          <cell r="AN16">
            <v>0</v>
          </cell>
          <cell r="AU16">
            <v>14</v>
          </cell>
          <cell r="AW16">
            <v>25</v>
          </cell>
          <cell r="AY16">
            <v>5</v>
          </cell>
        </row>
        <row r="17">
          <cell r="B17">
            <v>18</v>
          </cell>
          <cell r="D17">
            <v>14</v>
          </cell>
          <cell r="F17">
            <v>7</v>
          </cell>
          <cell r="I17">
            <v>0</v>
          </cell>
          <cell r="K17">
            <v>0</v>
          </cell>
          <cell r="M17">
            <v>0</v>
          </cell>
          <cell r="P17">
            <v>0</v>
          </cell>
          <cell r="R17">
            <v>0</v>
          </cell>
          <cell r="T17">
            <v>0</v>
          </cell>
          <cell r="W17">
            <v>3</v>
          </cell>
          <cell r="Y17">
            <v>0</v>
          </cell>
          <cell r="AA17">
            <v>1</v>
          </cell>
          <cell r="AC17">
            <v>0</v>
          </cell>
          <cell r="AE17">
            <v>1</v>
          </cell>
          <cell r="AG17">
            <v>2</v>
          </cell>
          <cell r="AJ17">
            <v>0</v>
          </cell>
          <cell r="AL17">
            <v>0</v>
          </cell>
          <cell r="AN17">
            <v>0</v>
          </cell>
          <cell r="AU17">
            <v>21</v>
          </cell>
          <cell r="AW17">
            <v>15</v>
          </cell>
          <cell r="AY17">
            <v>10</v>
          </cell>
        </row>
        <row r="18">
          <cell r="B18">
            <v>0</v>
          </cell>
          <cell r="D18">
            <v>0</v>
          </cell>
          <cell r="F18">
            <v>0</v>
          </cell>
          <cell r="I18">
            <v>0</v>
          </cell>
          <cell r="K18">
            <v>0</v>
          </cell>
          <cell r="M18">
            <v>0</v>
          </cell>
          <cell r="P18">
            <v>0</v>
          </cell>
          <cell r="R18">
            <v>0</v>
          </cell>
          <cell r="T18">
            <v>0</v>
          </cell>
          <cell r="W18">
            <v>0</v>
          </cell>
          <cell r="Y18">
            <v>0</v>
          </cell>
          <cell r="AA18">
            <v>0</v>
          </cell>
          <cell r="AC18">
            <v>0</v>
          </cell>
          <cell r="AE18">
            <v>0</v>
          </cell>
          <cell r="AG18">
            <v>1</v>
          </cell>
          <cell r="AJ18">
            <v>0</v>
          </cell>
          <cell r="AL18">
            <v>0</v>
          </cell>
          <cell r="AN18">
            <v>0</v>
          </cell>
          <cell r="AU18">
            <v>0</v>
          </cell>
          <cell r="AW18">
            <v>0</v>
          </cell>
          <cell r="AY18">
            <v>1</v>
          </cell>
        </row>
        <row r="19">
          <cell r="B19">
            <v>0</v>
          </cell>
          <cell r="D19">
            <v>0</v>
          </cell>
          <cell r="F19">
            <v>0</v>
          </cell>
          <cell r="I19">
            <v>0</v>
          </cell>
          <cell r="K19">
            <v>0</v>
          </cell>
          <cell r="M19">
            <v>0</v>
          </cell>
          <cell r="P19">
            <v>0</v>
          </cell>
          <cell r="R19">
            <v>0</v>
          </cell>
          <cell r="T19">
            <v>0</v>
          </cell>
          <cell r="W19">
            <v>0</v>
          </cell>
          <cell r="Y19">
            <v>3</v>
          </cell>
          <cell r="AA19">
            <v>0</v>
          </cell>
          <cell r="AC19">
            <v>12</v>
          </cell>
          <cell r="AE19">
            <v>0</v>
          </cell>
          <cell r="AG19">
            <v>0</v>
          </cell>
          <cell r="AJ19">
            <v>0</v>
          </cell>
          <cell r="AL19">
            <v>0</v>
          </cell>
          <cell r="AN19">
            <v>0</v>
          </cell>
          <cell r="AU19">
            <v>3</v>
          </cell>
          <cell r="AW19">
            <v>12</v>
          </cell>
          <cell r="AY19">
            <v>0</v>
          </cell>
        </row>
        <row r="20">
          <cell r="B20">
            <v>0</v>
          </cell>
          <cell r="D20">
            <v>0</v>
          </cell>
          <cell r="F20">
            <v>0</v>
          </cell>
          <cell r="I20">
            <v>0</v>
          </cell>
          <cell r="K20">
            <v>0</v>
          </cell>
          <cell r="M20">
            <v>0</v>
          </cell>
          <cell r="P20">
            <v>0</v>
          </cell>
          <cell r="R20">
            <v>0</v>
          </cell>
          <cell r="T20">
            <v>0</v>
          </cell>
          <cell r="W20">
            <v>0</v>
          </cell>
          <cell r="Y20">
            <v>0</v>
          </cell>
          <cell r="AA20">
            <v>0</v>
          </cell>
          <cell r="AC20">
            <v>3</v>
          </cell>
          <cell r="AE20">
            <v>0</v>
          </cell>
          <cell r="AG20">
            <v>0</v>
          </cell>
          <cell r="AJ20">
            <v>0</v>
          </cell>
          <cell r="AL20">
            <v>0</v>
          </cell>
          <cell r="AN20">
            <v>0</v>
          </cell>
          <cell r="AU20">
            <v>0</v>
          </cell>
          <cell r="AW20">
            <v>3</v>
          </cell>
          <cell r="AY20">
            <v>0</v>
          </cell>
        </row>
        <row r="21">
          <cell r="B21">
            <v>5</v>
          </cell>
          <cell r="D21">
            <v>11</v>
          </cell>
          <cell r="F21">
            <v>3</v>
          </cell>
          <cell r="I21">
            <v>0</v>
          </cell>
          <cell r="K21">
            <v>0</v>
          </cell>
          <cell r="M21">
            <v>0</v>
          </cell>
          <cell r="P21">
            <v>0</v>
          </cell>
          <cell r="R21">
            <v>0</v>
          </cell>
          <cell r="T21">
            <v>0</v>
          </cell>
          <cell r="W21">
            <v>0</v>
          </cell>
          <cell r="Y21">
            <v>0</v>
          </cell>
          <cell r="AA21">
            <v>2</v>
          </cell>
          <cell r="AC21">
            <v>1</v>
          </cell>
          <cell r="AE21">
            <v>0</v>
          </cell>
          <cell r="AG21">
            <v>0</v>
          </cell>
          <cell r="AJ21">
            <v>0</v>
          </cell>
          <cell r="AL21">
            <v>0</v>
          </cell>
          <cell r="AN21">
            <v>0</v>
          </cell>
          <cell r="AU21">
            <v>5</v>
          </cell>
          <cell r="AW21">
            <v>14</v>
          </cell>
          <cell r="AY21">
            <v>3</v>
          </cell>
        </row>
        <row r="22">
          <cell r="B22">
            <v>6</v>
          </cell>
          <cell r="D22">
            <v>10</v>
          </cell>
          <cell r="F22">
            <v>3</v>
          </cell>
          <cell r="I22">
            <v>0</v>
          </cell>
          <cell r="K22">
            <v>0</v>
          </cell>
          <cell r="M22">
            <v>0</v>
          </cell>
          <cell r="P22">
            <v>0</v>
          </cell>
          <cell r="R22">
            <v>0</v>
          </cell>
          <cell r="T22">
            <v>0</v>
          </cell>
          <cell r="W22">
            <v>1</v>
          </cell>
          <cell r="Y22">
            <v>3</v>
          </cell>
          <cell r="AA22">
            <v>1</v>
          </cell>
          <cell r="AC22">
            <v>0</v>
          </cell>
          <cell r="AE22">
            <v>0</v>
          </cell>
          <cell r="AG22">
            <v>0</v>
          </cell>
          <cell r="AJ22">
            <v>0</v>
          </cell>
          <cell r="AL22">
            <v>0</v>
          </cell>
          <cell r="AN22">
            <v>0</v>
          </cell>
          <cell r="AU22">
            <v>10</v>
          </cell>
          <cell r="AW22">
            <v>11</v>
          </cell>
          <cell r="AY22">
            <v>3</v>
          </cell>
        </row>
        <row r="23">
          <cell r="B23">
            <v>3</v>
          </cell>
          <cell r="D23">
            <v>18</v>
          </cell>
          <cell r="F23">
            <v>2</v>
          </cell>
          <cell r="I23">
            <v>0</v>
          </cell>
          <cell r="K23">
            <v>0</v>
          </cell>
          <cell r="M23">
            <v>0</v>
          </cell>
          <cell r="P23">
            <v>0</v>
          </cell>
          <cell r="R23">
            <v>0</v>
          </cell>
          <cell r="T23">
            <v>0</v>
          </cell>
          <cell r="W23">
            <v>0</v>
          </cell>
          <cell r="Y23">
            <v>0</v>
          </cell>
          <cell r="AA23">
            <v>5</v>
          </cell>
          <cell r="AC23">
            <v>2</v>
          </cell>
          <cell r="AE23">
            <v>0</v>
          </cell>
          <cell r="AG23">
            <v>0</v>
          </cell>
          <cell r="AJ23">
            <v>0</v>
          </cell>
          <cell r="AL23">
            <v>0</v>
          </cell>
          <cell r="AN23">
            <v>0</v>
          </cell>
          <cell r="AU23">
            <v>3</v>
          </cell>
          <cell r="AW23">
            <v>25</v>
          </cell>
          <cell r="AY23">
            <v>2</v>
          </cell>
        </row>
        <row r="24">
          <cell r="B24">
            <v>0</v>
          </cell>
          <cell r="D24">
            <v>0</v>
          </cell>
          <cell r="F24">
            <v>0</v>
          </cell>
          <cell r="I24">
            <v>0</v>
          </cell>
          <cell r="K24">
            <v>0</v>
          </cell>
          <cell r="M24">
            <v>0</v>
          </cell>
          <cell r="P24">
            <v>0</v>
          </cell>
          <cell r="R24">
            <v>0</v>
          </cell>
          <cell r="T24">
            <v>0</v>
          </cell>
          <cell r="W24">
            <v>0</v>
          </cell>
          <cell r="Y24">
            <v>0</v>
          </cell>
          <cell r="AA24">
            <v>0</v>
          </cell>
          <cell r="AC24">
            <v>4</v>
          </cell>
          <cell r="AE24">
            <v>0</v>
          </cell>
          <cell r="AG24">
            <v>7</v>
          </cell>
          <cell r="AJ24">
            <v>0</v>
          </cell>
          <cell r="AL24">
            <v>0</v>
          </cell>
          <cell r="AN24">
            <v>0</v>
          </cell>
          <cell r="AU24">
            <v>0</v>
          </cell>
          <cell r="AW24">
            <v>4</v>
          </cell>
          <cell r="AY24">
            <v>7</v>
          </cell>
        </row>
        <row r="25">
          <cell r="B25">
            <v>21</v>
          </cell>
          <cell r="D25">
            <v>15</v>
          </cell>
          <cell r="F25">
            <v>5</v>
          </cell>
          <cell r="I25">
            <v>0</v>
          </cell>
          <cell r="K25">
            <v>0</v>
          </cell>
          <cell r="M25">
            <v>0</v>
          </cell>
          <cell r="P25">
            <v>0</v>
          </cell>
          <cell r="R25">
            <v>0</v>
          </cell>
          <cell r="T25">
            <v>0</v>
          </cell>
          <cell r="W25">
            <v>0</v>
          </cell>
          <cell r="Y25">
            <v>3</v>
          </cell>
          <cell r="AA25">
            <v>3</v>
          </cell>
          <cell r="AC25">
            <v>2</v>
          </cell>
          <cell r="AE25">
            <v>0</v>
          </cell>
          <cell r="AG25">
            <v>0</v>
          </cell>
          <cell r="AJ25">
            <v>0</v>
          </cell>
          <cell r="AL25">
            <v>0</v>
          </cell>
          <cell r="AN25">
            <v>0</v>
          </cell>
          <cell r="AU25">
            <v>24</v>
          </cell>
          <cell r="AW25">
            <v>20</v>
          </cell>
          <cell r="AY25">
            <v>5</v>
          </cell>
        </row>
        <row r="26">
          <cell r="B26">
            <v>0</v>
          </cell>
          <cell r="D26">
            <v>0</v>
          </cell>
          <cell r="F26">
            <v>0</v>
          </cell>
          <cell r="I26">
            <v>0</v>
          </cell>
          <cell r="K26">
            <v>0</v>
          </cell>
          <cell r="M26">
            <v>0</v>
          </cell>
          <cell r="P26">
            <v>0</v>
          </cell>
          <cell r="R26">
            <v>0</v>
          </cell>
          <cell r="T26">
            <v>0</v>
          </cell>
          <cell r="W26">
            <v>0</v>
          </cell>
          <cell r="Y26">
            <v>3</v>
          </cell>
          <cell r="AA26">
            <v>0</v>
          </cell>
          <cell r="AC26">
            <v>4</v>
          </cell>
          <cell r="AE26">
            <v>0</v>
          </cell>
          <cell r="AG26">
            <v>2</v>
          </cell>
          <cell r="AJ26">
            <v>0</v>
          </cell>
          <cell r="AL26">
            <v>0</v>
          </cell>
          <cell r="AN26">
            <v>0</v>
          </cell>
          <cell r="AU26">
            <v>3</v>
          </cell>
          <cell r="AW26">
            <v>4</v>
          </cell>
          <cell r="AY26">
            <v>2</v>
          </cell>
        </row>
        <row r="27">
          <cell r="B27">
            <v>6</v>
          </cell>
          <cell r="D27">
            <v>7</v>
          </cell>
          <cell r="F27">
            <v>4</v>
          </cell>
          <cell r="I27">
            <v>0</v>
          </cell>
          <cell r="K27">
            <v>0</v>
          </cell>
          <cell r="M27">
            <v>0</v>
          </cell>
          <cell r="P27">
            <v>0</v>
          </cell>
          <cell r="R27">
            <v>0</v>
          </cell>
          <cell r="T27">
            <v>0</v>
          </cell>
          <cell r="W27">
            <v>1</v>
          </cell>
          <cell r="Y27">
            <v>3</v>
          </cell>
          <cell r="AA27">
            <v>1</v>
          </cell>
          <cell r="AC27">
            <v>2</v>
          </cell>
          <cell r="AE27">
            <v>0</v>
          </cell>
          <cell r="AG27">
            <v>1</v>
          </cell>
          <cell r="AJ27">
            <v>0</v>
          </cell>
          <cell r="AL27">
            <v>0</v>
          </cell>
          <cell r="AN27">
            <v>0</v>
          </cell>
          <cell r="AU27">
            <v>10</v>
          </cell>
          <cell r="AW27">
            <v>10</v>
          </cell>
          <cell r="AY27">
            <v>5</v>
          </cell>
        </row>
        <row r="28">
          <cell r="B28">
            <v>0</v>
          </cell>
          <cell r="D28">
            <v>0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P28">
            <v>0</v>
          </cell>
          <cell r="R28">
            <v>0</v>
          </cell>
          <cell r="T28">
            <v>0</v>
          </cell>
          <cell r="W28">
            <v>0</v>
          </cell>
          <cell r="Y28">
            <v>4</v>
          </cell>
          <cell r="AA28">
            <v>0</v>
          </cell>
          <cell r="AC28">
            <v>6</v>
          </cell>
          <cell r="AE28">
            <v>0</v>
          </cell>
          <cell r="AG28">
            <v>0</v>
          </cell>
          <cell r="AJ28">
            <v>0</v>
          </cell>
          <cell r="AL28">
            <v>0</v>
          </cell>
          <cell r="AN28">
            <v>0</v>
          </cell>
          <cell r="AU28">
            <v>4</v>
          </cell>
          <cell r="AW28">
            <v>6</v>
          </cell>
          <cell r="AY28">
            <v>0</v>
          </cell>
        </row>
        <row r="29">
          <cell r="B29">
            <v>5</v>
          </cell>
          <cell r="D29">
            <v>2</v>
          </cell>
          <cell r="F29">
            <v>1</v>
          </cell>
          <cell r="I29">
            <v>0</v>
          </cell>
          <cell r="K29">
            <v>0</v>
          </cell>
          <cell r="M29">
            <v>0</v>
          </cell>
          <cell r="P29">
            <v>0</v>
          </cell>
          <cell r="R29">
            <v>0</v>
          </cell>
          <cell r="T29">
            <v>0</v>
          </cell>
          <cell r="W29">
            <v>0</v>
          </cell>
          <cell r="Y29">
            <v>2</v>
          </cell>
          <cell r="AA29">
            <v>0</v>
          </cell>
          <cell r="AC29">
            <v>1</v>
          </cell>
          <cell r="AE29">
            <v>0</v>
          </cell>
          <cell r="AG29">
            <v>0</v>
          </cell>
          <cell r="AJ29">
            <v>0</v>
          </cell>
          <cell r="AL29">
            <v>0</v>
          </cell>
          <cell r="AN29">
            <v>0</v>
          </cell>
          <cell r="AU29">
            <v>7</v>
          </cell>
          <cell r="AW29">
            <v>3</v>
          </cell>
          <cell r="AY29">
            <v>1</v>
          </cell>
        </row>
        <row r="30">
          <cell r="B30">
            <v>63</v>
          </cell>
          <cell r="D30">
            <v>101</v>
          </cell>
          <cell r="F30">
            <v>25</v>
          </cell>
          <cell r="I30">
            <v>6</v>
          </cell>
          <cell r="K30">
            <v>49</v>
          </cell>
          <cell r="M30">
            <v>7</v>
          </cell>
          <cell r="P30">
            <v>60</v>
          </cell>
          <cell r="R30">
            <v>92</v>
          </cell>
          <cell r="T30">
            <v>16</v>
          </cell>
          <cell r="W30">
            <v>4</v>
          </cell>
          <cell r="Y30">
            <v>3</v>
          </cell>
          <cell r="AA30">
            <v>7</v>
          </cell>
          <cell r="AC30">
            <v>2</v>
          </cell>
          <cell r="AE30">
            <v>3</v>
          </cell>
          <cell r="AG30">
            <v>0</v>
          </cell>
          <cell r="AJ30">
            <v>0</v>
          </cell>
          <cell r="AL30">
            <v>0</v>
          </cell>
          <cell r="AN30">
            <v>0</v>
          </cell>
          <cell r="AU30">
            <v>136</v>
          </cell>
          <cell r="AW30">
            <v>251</v>
          </cell>
          <cell r="AY30">
            <v>51</v>
          </cell>
        </row>
        <row r="31">
          <cell r="B31">
            <v>39</v>
          </cell>
          <cell r="D31">
            <v>49</v>
          </cell>
          <cell r="F31">
            <v>20</v>
          </cell>
          <cell r="I31">
            <v>16</v>
          </cell>
          <cell r="K31">
            <v>25</v>
          </cell>
          <cell r="M31">
            <v>10</v>
          </cell>
          <cell r="P31">
            <v>11</v>
          </cell>
          <cell r="R31">
            <v>12</v>
          </cell>
          <cell r="T31">
            <v>0</v>
          </cell>
          <cell r="W31">
            <v>7</v>
          </cell>
          <cell r="Y31">
            <v>0</v>
          </cell>
          <cell r="AA31">
            <v>17</v>
          </cell>
          <cell r="AC31">
            <v>0</v>
          </cell>
          <cell r="AE31">
            <v>3</v>
          </cell>
          <cell r="AG31">
            <v>0</v>
          </cell>
          <cell r="AJ31">
            <v>0</v>
          </cell>
          <cell r="AL31">
            <v>0</v>
          </cell>
          <cell r="AN31">
            <v>0</v>
          </cell>
          <cell r="AU31">
            <v>73</v>
          </cell>
          <cell r="AW31">
            <v>103</v>
          </cell>
          <cell r="AY31">
            <v>33</v>
          </cell>
        </row>
        <row r="32">
          <cell r="B32">
            <v>16</v>
          </cell>
          <cell r="D32">
            <v>27</v>
          </cell>
          <cell r="F32">
            <v>5</v>
          </cell>
          <cell r="I32">
            <v>0</v>
          </cell>
          <cell r="K32">
            <v>1</v>
          </cell>
          <cell r="M32">
            <v>0</v>
          </cell>
          <cell r="P32">
            <v>7</v>
          </cell>
          <cell r="R32">
            <v>3</v>
          </cell>
          <cell r="T32">
            <v>0</v>
          </cell>
          <cell r="W32">
            <v>5</v>
          </cell>
          <cell r="Y32">
            <v>0</v>
          </cell>
          <cell r="AA32">
            <v>9</v>
          </cell>
          <cell r="AC32">
            <v>0</v>
          </cell>
          <cell r="AE32">
            <v>0</v>
          </cell>
          <cell r="AG32">
            <v>0</v>
          </cell>
          <cell r="AJ32">
            <v>1</v>
          </cell>
          <cell r="AL32">
            <v>1</v>
          </cell>
          <cell r="AN32">
            <v>0</v>
          </cell>
          <cell r="AU32">
            <v>29</v>
          </cell>
          <cell r="AW32">
            <v>41</v>
          </cell>
          <cell r="AY32">
            <v>5</v>
          </cell>
        </row>
        <row r="33">
          <cell r="B33">
            <v>10</v>
          </cell>
          <cell r="D33">
            <v>24</v>
          </cell>
          <cell r="F33">
            <v>1</v>
          </cell>
          <cell r="I33">
            <v>3</v>
          </cell>
          <cell r="K33">
            <v>2</v>
          </cell>
          <cell r="M33">
            <v>1</v>
          </cell>
          <cell r="P33">
            <v>3</v>
          </cell>
          <cell r="R33">
            <v>2</v>
          </cell>
          <cell r="T33">
            <v>0</v>
          </cell>
          <cell r="W33">
            <v>2</v>
          </cell>
          <cell r="Y33">
            <v>0</v>
          </cell>
          <cell r="AA33">
            <v>3</v>
          </cell>
          <cell r="AC33">
            <v>0</v>
          </cell>
          <cell r="AE33">
            <v>0</v>
          </cell>
          <cell r="AG33">
            <v>0</v>
          </cell>
          <cell r="AJ33">
            <v>0</v>
          </cell>
          <cell r="AL33">
            <v>0</v>
          </cell>
          <cell r="AN33">
            <v>0</v>
          </cell>
          <cell r="AU33">
            <v>18</v>
          </cell>
          <cell r="AW33">
            <v>31</v>
          </cell>
          <cell r="AY33">
            <v>2</v>
          </cell>
        </row>
        <row r="34">
          <cell r="B34">
            <v>3</v>
          </cell>
          <cell r="D34">
            <v>18</v>
          </cell>
          <cell r="F34">
            <v>2</v>
          </cell>
          <cell r="I34">
            <v>0</v>
          </cell>
          <cell r="K34">
            <v>1</v>
          </cell>
          <cell r="M34">
            <v>0</v>
          </cell>
          <cell r="P34">
            <v>0</v>
          </cell>
          <cell r="R34">
            <v>1</v>
          </cell>
          <cell r="T34">
            <v>0</v>
          </cell>
          <cell r="W34">
            <v>0</v>
          </cell>
          <cell r="Y34">
            <v>0</v>
          </cell>
          <cell r="AA34">
            <v>5</v>
          </cell>
          <cell r="AC34">
            <v>0</v>
          </cell>
          <cell r="AE34">
            <v>1</v>
          </cell>
          <cell r="AG34">
            <v>0</v>
          </cell>
          <cell r="AJ34">
            <v>0</v>
          </cell>
          <cell r="AL34">
            <v>0</v>
          </cell>
          <cell r="AN34">
            <v>0</v>
          </cell>
          <cell r="AU34">
            <v>3</v>
          </cell>
          <cell r="AW34">
            <v>25</v>
          </cell>
          <cell r="AY34">
            <v>3</v>
          </cell>
        </row>
        <row r="35">
          <cell r="B35">
            <v>18</v>
          </cell>
          <cell r="D35">
            <v>18</v>
          </cell>
          <cell r="F35">
            <v>2</v>
          </cell>
          <cell r="I35">
            <v>0</v>
          </cell>
          <cell r="K35">
            <v>0</v>
          </cell>
          <cell r="M35">
            <v>0</v>
          </cell>
          <cell r="P35">
            <v>0</v>
          </cell>
          <cell r="R35">
            <v>16</v>
          </cell>
          <cell r="T35">
            <v>0</v>
          </cell>
          <cell r="W35">
            <v>3</v>
          </cell>
          <cell r="Y35">
            <v>0</v>
          </cell>
          <cell r="AA35">
            <v>12</v>
          </cell>
          <cell r="AC35">
            <v>0</v>
          </cell>
          <cell r="AE35">
            <v>1</v>
          </cell>
          <cell r="AG35">
            <v>0</v>
          </cell>
          <cell r="AJ35">
            <v>0</v>
          </cell>
          <cell r="AL35">
            <v>0</v>
          </cell>
          <cell r="AN35">
            <v>0</v>
          </cell>
          <cell r="AU35">
            <v>21</v>
          </cell>
          <cell r="AW35">
            <v>46</v>
          </cell>
          <cell r="AY35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U8">
            <v>27905</v>
          </cell>
        </row>
        <row r="13">
          <cell r="U13">
            <v>3235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">
          <cell r="Q9">
            <v>1170313</v>
          </cell>
        </row>
        <row r="11">
          <cell r="Q11">
            <v>1545485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I100"/>
  <sheetViews>
    <sheetView tabSelected="1" view="pageBreakPreview" zoomScale="85" zoomScaleNormal="85" zoomScaleSheetLayoutView="85" workbookViewId="0">
      <pane xSplit="1" ySplit="7" topLeftCell="B8" activePane="bottomRight" state="frozen"/>
      <selection activeCell="BO11" sqref="BO11"/>
      <selection pane="topRight" activeCell="BO11" sqref="BO11"/>
      <selection pane="bottomLeft" activeCell="BO11" sqref="BO11"/>
      <selection pane="bottomRight" activeCell="B3" sqref="B3:DR3"/>
    </sheetView>
  </sheetViews>
  <sheetFormatPr defaultColWidth="16.85546875" defaultRowHeight="12.75"/>
  <cols>
    <col min="1" max="1" width="34.42578125" customWidth="1"/>
    <col min="2" max="2" width="11.42578125" customWidth="1"/>
    <col min="3" max="3" width="13.5703125" customWidth="1"/>
    <col min="4" max="4" width="9.28515625" bestFit="1" customWidth="1"/>
    <col min="5" max="5" width="13.140625" customWidth="1"/>
    <col min="6" max="6" width="8" customWidth="1"/>
    <col min="7" max="7" width="14.5703125" customWidth="1"/>
    <col min="8" max="8" width="9.85546875" bestFit="1" customWidth="1"/>
    <col min="9" max="9" width="15.85546875" customWidth="1"/>
    <col min="10" max="10" width="8.42578125" customWidth="1"/>
    <col min="11" max="11" width="12.5703125" customWidth="1"/>
    <col min="12" max="12" width="9.85546875" bestFit="1" customWidth="1"/>
    <col min="13" max="13" width="12.5703125" customWidth="1"/>
    <col min="14" max="14" width="8.140625" customWidth="1"/>
    <col min="15" max="15" width="11.5703125" customWidth="1"/>
    <col min="16" max="16" width="7.85546875" customWidth="1"/>
    <col min="17" max="17" width="10.42578125" customWidth="1"/>
    <col min="18" max="18" width="7.7109375" customWidth="1"/>
    <col min="19" max="19" width="12.5703125" customWidth="1"/>
    <col min="20" max="20" width="7.5703125" customWidth="1"/>
    <col min="21" max="21" width="12.5703125" customWidth="1"/>
    <col min="22" max="22" width="9" customWidth="1"/>
    <col min="23" max="23" width="12.5703125" customWidth="1"/>
    <col min="24" max="24" width="7.42578125" customWidth="1"/>
    <col min="25" max="25" width="12.5703125" customWidth="1"/>
    <col min="26" max="26" width="8.85546875" customWidth="1"/>
    <col min="27" max="27" width="12.5703125" customWidth="1"/>
    <col min="28" max="28" width="7.5703125" customWidth="1"/>
    <col min="29" max="29" width="12.5703125" customWidth="1"/>
    <col min="30" max="30" width="8.5703125" customWidth="1"/>
    <col min="31" max="31" width="12.5703125" customWidth="1"/>
    <col min="32" max="32" width="7.85546875" customWidth="1"/>
    <col min="33" max="33" width="11.42578125" customWidth="1"/>
    <col min="34" max="34" width="15" customWidth="1"/>
    <col min="35" max="35" width="9.140625" customWidth="1"/>
    <col min="36" max="36" width="13" customWidth="1"/>
    <col min="37" max="37" width="9.85546875" customWidth="1"/>
    <col min="38" max="38" width="13" customWidth="1"/>
    <col min="39" max="39" width="8" customWidth="1"/>
    <col min="40" max="40" width="13.7109375" customWidth="1"/>
    <col min="41" max="41" width="10.5703125" customWidth="1"/>
    <col min="42" max="42" width="13.7109375" customWidth="1"/>
    <col min="43" max="43" width="8.28515625" customWidth="1"/>
    <col min="44" max="44" width="12.7109375" customWidth="1"/>
    <col min="45" max="45" width="9.85546875" customWidth="1"/>
    <col min="46" max="46" width="12.7109375" customWidth="1"/>
    <col min="47" max="47" width="8.85546875" customWidth="1"/>
    <col min="48" max="50" width="13.140625" customWidth="1"/>
    <col min="51" max="54" width="10.42578125" customWidth="1"/>
    <col min="55" max="55" width="8.5703125" customWidth="1"/>
    <col min="56" max="58" width="11.7109375" customWidth="1"/>
    <col min="59" max="59" width="8" customWidth="1"/>
    <col min="60" max="62" width="12.28515625" customWidth="1"/>
    <col min="63" max="63" width="8.140625" customWidth="1"/>
    <col min="64" max="64" width="13.28515625" customWidth="1"/>
    <col min="65" max="65" width="9.85546875" bestFit="1" customWidth="1"/>
    <col min="66" max="66" width="13.28515625" customWidth="1"/>
    <col min="67" max="67" width="15.28515625" customWidth="1"/>
    <col min="68" max="68" width="9" customWidth="1"/>
    <col min="69" max="69" width="11.7109375" customWidth="1"/>
    <col min="70" max="70" width="12.28515625" bestFit="1" customWidth="1"/>
    <col min="71" max="71" width="13.140625" customWidth="1"/>
    <col min="72" max="72" width="8.28515625" customWidth="1"/>
    <col min="73" max="73" width="11.7109375" customWidth="1"/>
    <col min="74" max="74" width="9.85546875" bestFit="1" customWidth="1"/>
    <col min="75" max="75" width="12" customWidth="1"/>
    <col min="76" max="76" width="9" bestFit="1" customWidth="1"/>
    <col min="77" max="77" width="12" customWidth="1"/>
    <col min="78" max="78" width="8.140625" style="57" hidden="1" customWidth="1"/>
    <col min="79" max="79" width="12" style="57" hidden="1" customWidth="1"/>
    <col min="80" max="80" width="9.140625" customWidth="1"/>
    <col min="81" max="81" width="13.42578125" customWidth="1"/>
    <col min="82" max="82" width="7.140625" customWidth="1"/>
    <col min="83" max="83" width="11.85546875" customWidth="1"/>
    <col min="84" max="84" width="8.7109375" customWidth="1"/>
    <col min="85" max="85" width="12.5703125" customWidth="1"/>
    <col min="86" max="86" width="9.85546875" bestFit="1" customWidth="1"/>
    <col min="87" max="87" width="13.7109375" customWidth="1"/>
    <col min="88" max="88" width="13.140625" customWidth="1"/>
    <col min="89" max="89" width="11.5703125" customWidth="1"/>
    <col min="90" max="90" width="11.42578125" customWidth="1"/>
    <col min="91" max="91" width="9.85546875" bestFit="1" customWidth="1"/>
    <col min="92" max="92" width="13.42578125" customWidth="1"/>
    <col min="93" max="93" width="9.85546875" bestFit="1" customWidth="1"/>
    <col min="94" max="94" width="11.42578125" customWidth="1"/>
    <col min="95" max="95" width="12.5703125" customWidth="1"/>
    <col min="96" max="96" width="8.85546875" customWidth="1"/>
    <col min="97" max="97" width="13.85546875" customWidth="1"/>
    <col min="98" max="98" width="8.7109375" customWidth="1"/>
    <col min="99" max="99" width="12.5703125" customWidth="1"/>
    <col min="100" max="100" width="8.140625" customWidth="1"/>
    <col min="101" max="101" width="11" customWidth="1"/>
    <col min="102" max="102" width="9.140625" customWidth="1"/>
    <col min="103" max="103" width="11.28515625" customWidth="1"/>
    <col min="104" max="104" width="8.140625" customWidth="1"/>
    <col min="105" max="105" width="12.7109375" customWidth="1"/>
    <col min="106" max="106" width="8.42578125" customWidth="1"/>
    <col min="107" max="107" width="12.7109375" customWidth="1"/>
    <col min="108" max="108" width="13.28515625" customWidth="1"/>
    <col min="109" max="109" width="8.140625" customWidth="1"/>
    <col min="110" max="110" width="13.28515625" customWidth="1"/>
    <col min="111" max="111" width="8.5703125" customWidth="1"/>
    <col min="112" max="112" width="13.28515625" customWidth="1"/>
    <col min="113" max="113" width="8.7109375" customWidth="1"/>
    <col min="114" max="114" width="13.28515625" customWidth="1"/>
    <col min="115" max="115" width="7" customWidth="1"/>
    <col min="116" max="116" width="13.28515625" customWidth="1"/>
    <col min="117" max="117" width="7.5703125" customWidth="1"/>
    <col min="118" max="118" width="13.28515625" customWidth="1"/>
    <col min="119" max="119" width="8.28515625" customWidth="1"/>
    <col min="120" max="121" width="13.28515625" customWidth="1"/>
    <col min="122" max="122" width="15.7109375" customWidth="1"/>
    <col min="123" max="123" width="9" customWidth="1"/>
    <col min="124" max="124" width="13.5703125" customWidth="1"/>
    <col min="125" max="125" width="12.28515625" bestFit="1" customWidth="1"/>
    <col min="126" max="126" width="11.7109375" customWidth="1"/>
    <col min="127" max="127" width="8.5703125" customWidth="1"/>
    <col min="128" max="128" width="13" customWidth="1"/>
    <col min="129" max="129" width="12.28515625" bestFit="1" customWidth="1"/>
    <col min="130" max="130" width="11.85546875" customWidth="1"/>
    <col min="131" max="131" width="8.7109375" customWidth="1"/>
    <col min="132" max="132" width="10.5703125" customWidth="1"/>
    <col min="133" max="133" width="9" customWidth="1"/>
    <col min="134" max="142" width="10.5703125" customWidth="1"/>
    <col min="143" max="143" width="7.5703125" style="57" hidden="1" customWidth="1"/>
    <col min="144" max="144" width="10.5703125" style="57" hidden="1" customWidth="1"/>
    <col min="145" max="145" width="9.140625" customWidth="1"/>
    <col min="146" max="146" width="11.42578125" customWidth="1"/>
    <col min="147" max="147" width="12.28515625" bestFit="1" customWidth="1"/>
    <col min="148" max="148" width="12" customWidth="1"/>
    <col min="149" max="149" width="8.42578125" customWidth="1"/>
    <col min="150" max="150" width="13.28515625" customWidth="1"/>
    <col min="151" max="151" width="12.28515625" bestFit="1" customWidth="1"/>
    <col min="152" max="152" width="11.5703125" customWidth="1"/>
    <col min="153" max="153" width="12.85546875" customWidth="1"/>
    <col min="154" max="154" width="7.7109375" customWidth="1"/>
    <col min="155" max="155" width="11" customWidth="1"/>
    <col min="156" max="156" width="8.140625" customWidth="1"/>
    <col min="157" max="157" width="12.85546875" customWidth="1"/>
    <col min="158" max="158" width="7.7109375" customWidth="1"/>
    <col min="159" max="159" width="12.85546875" customWidth="1"/>
    <col min="160" max="160" width="8.140625" customWidth="1"/>
    <col min="161" max="161" width="12.85546875" customWidth="1"/>
    <col min="162" max="162" width="8" customWidth="1"/>
    <col min="163" max="163" width="12.85546875" customWidth="1"/>
    <col min="164" max="164" width="8.5703125" customWidth="1"/>
    <col min="165" max="165" width="12.85546875" customWidth="1"/>
    <col min="166" max="166" width="20.140625" customWidth="1"/>
    <col min="167" max="167" width="6.85546875" customWidth="1"/>
    <col min="168" max="168" width="12.85546875" customWidth="1"/>
    <col min="169" max="169" width="7.5703125" customWidth="1"/>
    <col min="170" max="170" width="12.85546875" customWidth="1"/>
    <col min="171" max="171" width="6.7109375" customWidth="1"/>
    <col min="172" max="172" width="12.85546875" customWidth="1"/>
    <col min="173" max="173" width="7.7109375" customWidth="1"/>
    <col min="174" max="174" width="12.85546875" customWidth="1"/>
    <col min="175" max="175" width="7.7109375" customWidth="1"/>
    <col min="176" max="176" width="12.85546875" customWidth="1"/>
    <col min="177" max="177" width="7" customWidth="1"/>
    <col min="178" max="178" width="12.85546875" customWidth="1"/>
    <col min="179" max="179" width="8.7109375" customWidth="1"/>
    <col min="180" max="180" width="12.85546875" customWidth="1"/>
    <col min="181" max="181" width="9.42578125" customWidth="1"/>
    <col min="182" max="183" width="12.85546875" customWidth="1"/>
    <col min="184" max="184" width="18.5703125" bestFit="1" customWidth="1"/>
    <col min="185" max="185" width="9" customWidth="1"/>
    <col min="186" max="186" width="13.7109375" customWidth="1"/>
    <col min="187" max="187" width="10.42578125" customWidth="1"/>
    <col min="188" max="188" width="16.7109375" bestFit="1" customWidth="1"/>
    <col min="189" max="190" width="13" customWidth="1"/>
    <col min="191" max="191" width="16.7109375" customWidth="1"/>
    <col min="192" max="192" width="14.28515625" bestFit="1" customWidth="1"/>
    <col min="193" max="193" width="15.5703125" bestFit="1" customWidth="1"/>
    <col min="194" max="194" width="11.5703125" bestFit="1" customWidth="1"/>
    <col min="195" max="195" width="12.42578125" bestFit="1" customWidth="1"/>
    <col min="196" max="196" width="14.28515625" customWidth="1"/>
    <col min="197" max="197" width="11" customWidth="1"/>
    <col min="198" max="198" width="15.42578125" customWidth="1"/>
    <col min="199" max="199" width="10.5703125" bestFit="1" customWidth="1"/>
    <col min="200" max="200" width="13.42578125" customWidth="1"/>
    <col min="201" max="201" width="9.85546875" customWidth="1"/>
    <col min="202" max="202" width="14.140625" bestFit="1" customWidth="1"/>
    <col min="203" max="203" width="8.85546875" customWidth="1"/>
    <col min="204" max="204" width="13.28515625" customWidth="1"/>
    <col min="205" max="205" width="8.42578125" customWidth="1"/>
    <col min="206" max="206" width="13.85546875" customWidth="1"/>
    <col min="207" max="207" width="9.42578125" bestFit="1" customWidth="1"/>
    <col min="208" max="208" width="13.140625" customWidth="1"/>
    <col min="209" max="209" width="14.5703125" bestFit="1" customWidth="1"/>
    <col min="210" max="210" width="17" bestFit="1" customWidth="1"/>
    <col min="211" max="212" width="12.140625" hidden="1" customWidth="1"/>
    <col min="213" max="213" width="12.7109375" hidden="1" customWidth="1"/>
    <col min="214" max="214" width="11.7109375" hidden="1" customWidth="1"/>
    <col min="215" max="215" width="11.5703125" hidden="1" customWidth="1"/>
    <col min="216" max="233" width="12.5703125" hidden="1" customWidth="1"/>
    <col min="234" max="234" width="0" hidden="1" customWidth="1"/>
    <col min="235" max="235" width="0" style="2" hidden="1" customWidth="1"/>
    <col min="236" max="241" width="10.85546875" hidden="1" customWidth="1"/>
    <col min="242" max="244" width="0" hidden="1" customWidth="1"/>
  </cols>
  <sheetData>
    <row r="1" spans="1:243" s="10" customFormat="1" ht="45.75" customHeight="1">
      <c r="A1" s="81"/>
      <c r="B1" s="111" t="s">
        <v>119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86"/>
      <c r="R1" s="86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2"/>
      <c r="CA1" s="82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5"/>
      <c r="EN1" s="85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7"/>
      <c r="HD1" s="87"/>
      <c r="HE1" s="87"/>
      <c r="IA1" s="88"/>
    </row>
    <row r="2" spans="1:243" ht="4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4"/>
      <c r="CA2" s="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1"/>
      <c r="EN2" s="1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9"/>
      <c r="HD2" s="9"/>
      <c r="HE2" s="8"/>
      <c r="HF2" s="10"/>
    </row>
    <row r="3" spans="1:243" s="13" customFormat="1" ht="34.5" customHeight="1">
      <c r="A3" s="124" t="s">
        <v>0</v>
      </c>
      <c r="B3" s="138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 t="s">
        <v>2</v>
      </c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48" t="s">
        <v>3</v>
      </c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38" t="s">
        <v>4</v>
      </c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13" t="s">
        <v>5</v>
      </c>
      <c r="GC3" s="113" t="s">
        <v>6</v>
      </c>
      <c r="GD3" s="113"/>
      <c r="GE3" s="113"/>
      <c r="GF3" s="113"/>
      <c r="GG3" s="113"/>
      <c r="GH3" s="113"/>
      <c r="GI3" s="113"/>
      <c r="GJ3" s="124" t="s">
        <v>7</v>
      </c>
      <c r="GK3" s="124"/>
      <c r="GL3" s="124"/>
      <c r="GM3" s="124"/>
      <c r="GN3" s="124"/>
      <c r="GO3" s="114" t="s">
        <v>8</v>
      </c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39" t="s">
        <v>9</v>
      </c>
      <c r="HC3" s="89"/>
      <c r="HD3" s="89">
        <v>2016</v>
      </c>
      <c r="HE3" s="89" t="s">
        <v>10</v>
      </c>
      <c r="HF3" s="135" t="s">
        <v>11</v>
      </c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IA3" s="90"/>
    </row>
    <row r="4" spans="1:243" s="13" customFormat="1" ht="25.5" customHeight="1">
      <c r="A4" s="124"/>
      <c r="B4" s="136" t="s">
        <v>12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24" t="s">
        <v>13</v>
      </c>
      <c r="O4" s="124"/>
      <c r="P4" s="124"/>
      <c r="Q4" s="124"/>
      <c r="R4" s="124"/>
      <c r="S4" s="124"/>
      <c r="T4" s="124"/>
      <c r="U4" s="124"/>
      <c r="V4" s="115" t="s">
        <v>14</v>
      </c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 t="s">
        <v>15</v>
      </c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36" t="s">
        <v>16</v>
      </c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 t="s">
        <v>17</v>
      </c>
      <c r="CL4" s="136"/>
      <c r="CM4" s="136"/>
      <c r="CN4" s="136"/>
      <c r="CO4" s="136"/>
      <c r="CP4" s="136"/>
      <c r="CQ4" s="136"/>
      <c r="CR4" s="137" t="s">
        <v>18</v>
      </c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 t="s">
        <v>19</v>
      </c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17" t="s">
        <v>20</v>
      </c>
      <c r="DS4" s="115" t="s">
        <v>21</v>
      </c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 t="s">
        <v>22</v>
      </c>
      <c r="EN4" s="115"/>
      <c r="EO4" s="115"/>
      <c r="EP4" s="115"/>
      <c r="EQ4" s="115"/>
      <c r="ER4" s="115"/>
      <c r="ES4" s="115"/>
      <c r="ET4" s="115"/>
      <c r="EU4" s="115"/>
      <c r="EV4" s="115"/>
      <c r="EW4" s="117" t="s">
        <v>23</v>
      </c>
      <c r="EX4" s="132" t="s">
        <v>3</v>
      </c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17" t="s">
        <v>24</v>
      </c>
      <c r="FK4" s="116" t="s">
        <v>25</v>
      </c>
      <c r="FL4" s="116"/>
      <c r="FM4" s="116"/>
      <c r="FN4" s="116"/>
      <c r="FO4" s="116"/>
      <c r="FP4" s="116"/>
      <c r="FQ4" s="116"/>
      <c r="FR4" s="116"/>
      <c r="FS4" s="116"/>
      <c r="FT4" s="116"/>
      <c r="FU4" s="116" t="s">
        <v>26</v>
      </c>
      <c r="FV4" s="116"/>
      <c r="FW4" s="116"/>
      <c r="FX4" s="116"/>
      <c r="FY4" s="116"/>
      <c r="FZ4" s="116"/>
      <c r="GA4" s="118" t="s">
        <v>27</v>
      </c>
      <c r="GB4" s="113"/>
      <c r="GC4" s="113"/>
      <c r="GD4" s="113"/>
      <c r="GE4" s="113"/>
      <c r="GF4" s="113"/>
      <c r="GG4" s="113"/>
      <c r="GH4" s="113"/>
      <c r="GI4" s="113"/>
      <c r="GJ4" s="124"/>
      <c r="GK4" s="124"/>
      <c r="GL4" s="124"/>
      <c r="GM4" s="124"/>
      <c r="GN4" s="12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39"/>
      <c r="HC4" s="89"/>
      <c r="HD4" s="89"/>
      <c r="HE4" s="89"/>
      <c r="HF4" s="133" t="s">
        <v>28</v>
      </c>
      <c r="HG4" s="133"/>
      <c r="HH4" s="133"/>
      <c r="HI4" s="133"/>
      <c r="HJ4" s="140" t="s">
        <v>29</v>
      </c>
      <c r="HK4" s="141"/>
      <c r="HL4" s="141"/>
      <c r="HM4" s="141"/>
      <c r="HN4" s="141"/>
      <c r="HO4" s="141"/>
      <c r="HP4" s="141"/>
      <c r="HQ4" s="142"/>
      <c r="HR4" s="143" t="s">
        <v>30</v>
      </c>
      <c r="HS4" s="145" t="s">
        <v>31</v>
      </c>
      <c r="HT4" s="146"/>
      <c r="HU4" s="146"/>
      <c r="HV4" s="147"/>
      <c r="HW4" s="133" t="s">
        <v>32</v>
      </c>
      <c r="HX4" s="133"/>
      <c r="HY4" s="133"/>
      <c r="HZ4" s="133"/>
      <c r="IA4" s="12"/>
      <c r="IB4" s="13" t="s">
        <v>33</v>
      </c>
      <c r="IC4" s="13" t="s">
        <v>34</v>
      </c>
      <c r="ID4" s="13" t="s">
        <v>35</v>
      </c>
      <c r="IE4" s="131" t="s">
        <v>36</v>
      </c>
      <c r="IF4" s="14" t="s">
        <v>37</v>
      </c>
    </row>
    <row r="5" spans="1:243" s="13" customFormat="1" ht="58.5" customHeight="1">
      <c r="A5" s="124"/>
      <c r="B5" s="115" t="s">
        <v>38</v>
      </c>
      <c r="C5" s="115"/>
      <c r="D5" s="115"/>
      <c r="E5" s="115"/>
      <c r="F5" s="115" t="s">
        <v>39</v>
      </c>
      <c r="G5" s="115"/>
      <c r="H5" s="115"/>
      <c r="I5" s="115"/>
      <c r="J5" s="115" t="s">
        <v>40</v>
      </c>
      <c r="K5" s="115"/>
      <c r="L5" s="115"/>
      <c r="M5" s="115"/>
      <c r="N5" s="117" t="s">
        <v>41</v>
      </c>
      <c r="O5" s="117"/>
      <c r="P5" s="117"/>
      <c r="Q5" s="117"/>
      <c r="R5" s="117" t="s">
        <v>42</v>
      </c>
      <c r="S5" s="117"/>
      <c r="T5" s="117"/>
      <c r="U5" s="117"/>
      <c r="V5" s="115" t="s">
        <v>38</v>
      </c>
      <c r="W5" s="115"/>
      <c r="X5" s="115"/>
      <c r="Y5" s="115"/>
      <c r="Z5" s="115" t="s">
        <v>39</v>
      </c>
      <c r="AA5" s="115"/>
      <c r="AB5" s="115"/>
      <c r="AC5" s="115"/>
      <c r="AD5" s="117" t="s">
        <v>40</v>
      </c>
      <c r="AE5" s="117"/>
      <c r="AF5" s="117"/>
      <c r="AG5" s="117"/>
      <c r="AH5" s="115" t="s">
        <v>43</v>
      </c>
      <c r="AI5" s="115" t="s">
        <v>38</v>
      </c>
      <c r="AJ5" s="115"/>
      <c r="AK5" s="115"/>
      <c r="AL5" s="115"/>
      <c r="AM5" s="115" t="s">
        <v>39</v>
      </c>
      <c r="AN5" s="115"/>
      <c r="AO5" s="115"/>
      <c r="AP5" s="115"/>
      <c r="AQ5" s="115" t="s">
        <v>40</v>
      </c>
      <c r="AR5" s="115"/>
      <c r="AS5" s="115"/>
      <c r="AT5" s="115"/>
      <c r="AU5" s="149" t="s">
        <v>13</v>
      </c>
      <c r="AV5" s="149"/>
      <c r="AW5" s="149"/>
      <c r="AX5" s="149"/>
      <c r="AY5" s="149"/>
      <c r="AZ5" s="149"/>
      <c r="BA5" s="149"/>
      <c r="BB5" s="149"/>
      <c r="BC5" s="117" t="s">
        <v>44</v>
      </c>
      <c r="BD5" s="117"/>
      <c r="BE5" s="117"/>
      <c r="BF5" s="117"/>
      <c r="BG5" s="117"/>
      <c r="BH5" s="117"/>
      <c r="BI5" s="117"/>
      <c r="BJ5" s="117"/>
      <c r="BK5" s="117"/>
      <c r="BL5" s="117"/>
      <c r="BM5" s="96"/>
      <c r="BN5" s="96"/>
      <c r="BO5" s="117" t="s">
        <v>45</v>
      </c>
      <c r="BP5" s="115" t="s">
        <v>38</v>
      </c>
      <c r="BQ5" s="115"/>
      <c r="BR5" s="115"/>
      <c r="BS5" s="115"/>
      <c r="BT5" s="115" t="s">
        <v>39</v>
      </c>
      <c r="BU5" s="115"/>
      <c r="BV5" s="115"/>
      <c r="BW5" s="115"/>
      <c r="BX5" s="115" t="s">
        <v>40</v>
      </c>
      <c r="BY5" s="115"/>
      <c r="BZ5" s="115"/>
      <c r="CA5" s="115"/>
      <c r="CB5" s="150" t="s">
        <v>46</v>
      </c>
      <c r="CC5" s="150"/>
      <c r="CD5" s="150"/>
      <c r="CE5" s="150"/>
      <c r="CF5" s="150"/>
      <c r="CG5" s="150"/>
      <c r="CH5" s="150"/>
      <c r="CI5" s="150"/>
      <c r="CJ5" s="117" t="s">
        <v>45</v>
      </c>
      <c r="CK5" s="115" t="s">
        <v>25</v>
      </c>
      <c r="CL5" s="115"/>
      <c r="CM5" s="115"/>
      <c r="CN5" s="115"/>
      <c r="CO5" s="115"/>
      <c r="CP5" s="115"/>
      <c r="CQ5" s="117" t="s">
        <v>45</v>
      </c>
      <c r="CR5" s="115" t="s">
        <v>38</v>
      </c>
      <c r="CS5" s="115"/>
      <c r="CT5" s="115"/>
      <c r="CU5" s="115"/>
      <c r="CV5" s="115" t="s">
        <v>39</v>
      </c>
      <c r="CW5" s="115"/>
      <c r="CX5" s="115"/>
      <c r="CY5" s="115"/>
      <c r="CZ5" s="115" t="s">
        <v>40</v>
      </c>
      <c r="DA5" s="115"/>
      <c r="DB5" s="115"/>
      <c r="DC5" s="115"/>
      <c r="DD5" s="115" t="s">
        <v>43</v>
      </c>
      <c r="DE5" s="115" t="s">
        <v>38</v>
      </c>
      <c r="DF5" s="115"/>
      <c r="DG5" s="115"/>
      <c r="DH5" s="115"/>
      <c r="DI5" s="115" t="s">
        <v>39</v>
      </c>
      <c r="DJ5" s="115"/>
      <c r="DK5" s="115"/>
      <c r="DL5" s="115"/>
      <c r="DM5" s="115" t="s">
        <v>40</v>
      </c>
      <c r="DN5" s="115"/>
      <c r="DO5" s="115"/>
      <c r="DP5" s="115"/>
      <c r="DQ5" s="115" t="s">
        <v>43</v>
      </c>
      <c r="DR5" s="117"/>
      <c r="DS5" s="115" t="s">
        <v>39</v>
      </c>
      <c r="DT5" s="115"/>
      <c r="DU5" s="115"/>
      <c r="DV5" s="115"/>
      <c r="DW5" s="115" t="s">
        <v>40</v>
      </c>
      <c r="DX5" s="115"/>
      <c r="DY5" s="115"/>
      <c r="DZ5" s="115"/>
      <c r="EA5" s="124" t="s">
        <v>47</v>
      </c>
      <c r="EB5" s="124"/>
      <c r="EC5" s="124"/>
      <c r="ED5" s="124"/>
      <c r="EE5" s="115" t="s">
        <v>39</v>
      </c>
      <c r="EF5" s="115"/>
      <c r="EG5" s="115"/>
      <c r="EH5" s="115"/>
      <c r="EI5" s="115" t="s">
        <v>40</v>
      </c>
      <c r="EJ5" s="115"/>
      <c r="EK5" s="115"/>
      <c r="EL5" s="115"/>
      <c r="EM5" s="128" t="s">
        <v>38</v>
      </c>
      <c r="EN5" s="128"/>
      <c r="EO5" s="115" t="s">
        <v>39</v>
      </c>
      <c r="EP5" s="115"/>
      <c r="EQ5" s="115"/>
      <c r="ER5" s="115"/>
      <c r="ES5" s="115" t="s">
        <v>40</v>
      </c>
      <c r="ET5" s="115"/>
      <c r="EU5" s="115"/>
      <c r="EV5" s="115"/>
      <c r="EW5" s="117"/>
      <c r="EX5" s="129" t="s">
        <v>38</v>
      </c>
      <c r="EY5" s="129"/>
      <c r="EZ5" s="129"/>
      <c r="FA5" s="129"/>
      <c r="FB5" s="129" t="s">
        <v>39</v>
      </c>
      <c r="FC5" s="129"/>
      <c r="FD5" s="129"/>
      <c r="FE5" s="129"/>
      <c r="FF5" s="129" t="s">
        <v>40</v>
      </c>
      <c r="FG5" s="129"/>
      <c r="FH5" s="129"/>
      <c r="FI5" s="129"/>
      <c r="FJ5" s="117"/>
      <c r="FK5" s="116" t="s">
        <v>38</v>
      </c>
      <c r="FL5" s="116"/>
      <c r="FM5" s="116" t="s">
        <v>39</v>
      </c>
      <c r="FN5" s="116"/>
      <c r="FO5" s="116" t="s">
        <v>40</v>
      </c>
      <c r="FP5" s="116"/>
      <c r="FQ5" s="134" t="s">
        <v>48</v>
      </c>
      <c r="FR5" s="134"/>
      <c r="FS5" s="134"/>
      <c r="FT5" s="134"/>
      <c r="FU5" s="116" t="s">
        <v>38</v>
      </c>
      <c r="FV5" s="116"/>
      <c r="FW5" s="116" t="s">
        <v>39</v>
      </c>
      <c r="FX5" s="116"/>
      <c r="FY5" s="116" t="s">
        <v>40</v>
      </c>
      <c r="FZ5" s="116"/>
      <c r="GA5" s="119"/>
      <c r="GB5" s="113"/>
      <c r="GC5" s="113" t="s">
        <v>49</v>
      </c>
      <c r="GD5" s="113"/>
      <c r="GE5" s="113"/>
      <c r="GF5" s="113"/>
      <c r="GG5" s="113" t="s">
        <v>50</v>
      </c>
      <c r="GH5" s="113"/>
      <c r="GI5" s="113" t="s">
        <v>27</v>
      </c>
      <c r="GJ5" s="113" t="s">
        <v>51</v>
      </c>
      <c r="GK5" s="113"/>
      <c r="GL5" s="113"/>
      <c r="GM5" s="113"/>
      <c r="GN5" s="113"/>
      <c r="GO5" s="114" t="s">
        <v>52</v>
      </c>
      <c r="GP5" s="114"/>
      <c r="GQ5" s="114"/>
      <c r="GR5" s="114"/>
      <c r="GS5" s="114"/>
      <c r="GT5" s="114"/>
      <c r="GU5" s="114" t="s">
        <v>53</v>
      </c>
      <c r="GV5" s="114"/>
      <c r="GW5" s="114"/>
      <c r="GX5" s="114"/>
      <c r="GY5" s="114"/>
      <c r="GZ5" s="114"/>
      <c r="HA5" s="127" t="s">
        <v>54</v>
      </c>
      <c r="HB5" s="139"/>
      <c r="HC5" s="89"/>
      <c r="HD5" s="89"/>
      <c r="HE5" s="89"/>
      <c r="HF5" s="15" t="s">
        <v>55</v>
      </c>
      <c r="HG5" s="15" t="s">
        <v>56</v>
      </c>
      <c r="HH5" s="15" t="s">
        <v>40</v>
      </c>
      <c r="HI5" s="15" t="s">
        <v>43</v>
      </c>
      <c r="HJ5" s="122" t="s">
        <v>55</v>
      </c>
      <c r="HK5" s="123"/>
      <c r="HL5" s="122" t="s">
        <v>56</v>
      </c>
      <c r="HM5" s="123"/>
      <c r="HN5" s="122" t="s">
        <v>40</v>
      </c>
      <c r="HO5" s="123"/>
      <c r="HP5" s="125" t="s">
        <v>43</v>
      </c>
      <c r="HQ5" s="126"/>
      <c r="HR5" s="144"/>
      <c r="HS5" s="16" t="s">
        <v>57</v>
      </c>
      <c r="HT5" s="17" t="s">
        <v>34</v>
      </c>
      <c r="HU5" s="17" t="s">
        <v>58</v>
      </c>
      <c r="HV5" s="17" t="s">
        <v>43</v>
      </c>
      <c r="HW5" s="17" t="s">
        <v>59</v>
      </c>
      <c r="HX5" s="17" t="s">
        <v>58</v>
      </c>
      <c r="HY5" s="17" t="s">
        <v>43</v>
      </c>
      <c r="HZ5" s="17" t="s">
        <v>60</v>
      </c>
      <c r="IA5" s="12"/>
      <c r="IE5" s="131"/>
      <c r="IF5" s="14"/>
    </row>
    <row r="6" spans="1:243" s="13" customFormat="1" ht="23.25" customHeight="1">
      <c r="A6" s="124"/>
      <c r="B6" s="115" t="s">
        <v>41</v>
      </c>
      <c r="C6" s="115"/>
      <c r="D6" s="115" t="s">
        <v>42</v>
      </c>
      <c r="E6" s="115"/>
      <c r="F6" s="115" t="s">
        <v>41</v>
      </c>
      <c r="G6" s="115"/>
      <c r="H6" s="115" t="s">
        <v>42</v>
      </c>
      <c r="I6" s="115"/>
      <c r="J6" s="115" t="s">
        <v>41</v>
      </c>
      <c r="K6" s="115"/>
      <c r="L6" s="115" t="s">
        <v>42</v>
      </c>
      <c r="M6" s="115"/>
      <c r="N6" s="117" t="s">
        <v>61</v>
      </c>
      <c r="O6" s="117"/>
      <c r="P6" s="117" t="s">
        <v>62</v>
      </c>
      <c r="Q6" s="117"/>
      <c r="R6" s="117" t="s">
        <v>61</v>
      </c>
      <c r="S6" s="117"/>
      <c r="T6" s="117" t="s">
        <v>62</v>
      </c>
      <c r="U6" s="117"/>
      <c r="V6" s="115" t="s">
        <v>41</v>
      </c>
      <c r="W6" s="115"/>
      <c r="X6" s="115" t="s">
        <v>42</v>
      </c>
      <c r="Y6" s="115"/>
      <c r="Z6" s="115" t="s">
        <v>41</v>
      </c>
      <c r="AA6" s="115"/>
      <c r="AB6" s="115" t="s">
        <v>42</v>
      </c>
      <c r="AC6" s="115"/>
      <c r="AD6" s="117" t="s">
        <v>41</v>
      </c>
      <c r="AE6" s="117"/>
      <c r="AF6" s="117" t="s">
        <v>42</v>
      </c>
      <c r="AG6" s="117"/>
      <c r="AH6" s="115"/>
      <c r="AI6" s="115" t="s">
        <v>41</v>
      </c>
      <c r="AJ6" s="115"/>
      <c r="AK6" s="115" t="s">
        <v>42</v>
      </c>
      <c r="AL6" s="115"/>
      <c r="AM6" s="115" t="s">
        <v>41</v>
      </c>
      <c r="AN6" s="115"/>
      <c r="AO6" s="115" t="s">
        <v>42</v>
      </c>
      <c r="AP6" s="115"/>
      <c r="AQ6" s="115" t="s">
        <v>41</v>
      </c>
      <c r="AR6" s="115"/>
      <c r="AS6" s="115" t="s">
        <v>42</v>
      </c>
      <c r="AT6" s="115"/>
      <c r="AU6" s="115" t="s">
        <v>63</v>
      </c>
      <c r="AV6" s="115"/>
      <c r="AW6" s="115" t="s">
        <v>64</v>
      </c>
      <c r="AX6" s="115"/>
      <c r="AY6" s="115" t="s">
        <v>65</v>
      </c>
      <c r="AZ6" s="115"/>
      <c r="BA6" s="115" t="s">
        <v>66</v>
      </c>
      <c r="BB6" s="115"/>
      <c r="BC6" s="115" t="s">
        <v>63</v>
      </c>
      <c r="BD6" s="115"/>
      <c r="BE6" s="115" t="s">
        <v>64</v>
      </c>
      <c r="BF6" s="115"/>
      <c r="BG6" s="115" t="s">
        <v>65</v>
      </c>
      <c r="BH6" s="115"/>
      <c r="BI6" s="115" t="s">
        <v>66</v>
      </c>
      <c r="BJ6" s="115"/>
      <c r="BK6" s="115" t="s">
        <v>67</v>
      </c>
      <c r="BL6" s="115"/>
      <c r="BM6" s="115" t="s">
        <v>68</v>
      </c>
      <c r="BN6" s="115"/>
      <c r="BO6" s="117"/>
      <c r="BP6" s="115" t="s">
        <v>41</v>
      </c>
      <c r="BQ6" s="115"/>
      <c r="BR6" s="115" t="s">
        <v>42</v>
      </c>
      <c r="BS6" s="115"/>
      <c r="BT6" s="115" t="s">
        <v>41</v>
      </c>
      <c r="BU6" s="115"/>
      <c r="BV6" s="115" t="s">
        <v>42</v>
      </c>
      <c r="BW6" s="115"/>
      <c r="BX6" s="115" t="s">
        <v>41</v>
      </c>
      <c r="BY6" s="115"/>
      <c r="BZ6" s="121" t="s">
        <v>42</v>
      </c>
      <c r="CA6" s="121"/>
      <c r="CB6" s="117" t="s">
        <v>69</v>
      </c>
      <c r="CC6" s="117"/>
      <c r="CD6" s="117" t="s">
        <v>70</v>
      </c>
      <c r="CE6" s="117"/>
      <c r="CF6" s="117" t="s">
        <v>71</v>
      </c>
      <c r="CG6" s="117"/>
      <c r="CH6" s="117" t="s">
        <v>72</v>
      </c>
      <c r="CI6" s="117"/>
      <c r="CJ6" s="117"/>
      <c r="CK6" s="130" t="s">
        <v>63</v>
      </c>
      <c r="CL6" s="130"/>
      <c r="CM6" s="130" t="s">
        <v>65</v>
      </c>
      <c r="CN6" s="130"/>
      <c r="CO6" s="130" t="s">
        <v>67</v>
      </c>
      <c r="CP6" s="130"/>
      <c r="CQ6" s="117"/>
      <c r="CR6" s="115" t="s">
        <v>41</v>
      </c>
      <c r="CS6" s="115"/>
      <c r="CT6" s="115" t="s">
        <v>42</v>
      </c>
      <c r="CU6" s="115"/>
      <c r="CV6" s="79" t="s">
        <v>41</v>
      </c>
      <c r="CW6" s="79"/>
      <c r="CX6" s="115" t="s">
        <v>42</v>
      </c>
      <c r="CY6" s="115"/>
      <c r="CZ6" s="79" t="s">
        <v>41</v>
      </c>
      <c r="DA6" s="79"/>
      <c r="DB6" s="79" t="s">
        <v>42</v>
      </c>
      <c r="DC6" s="79"/>
      <c r="DD6" s="115"/>
      <c r="DE6" s="115" t="s">
        <v>41</v>
      </c>
      <c r="DF6" s="115"/>
      <c r="DG6" s="115" t="s">
        <v>42</v>
      </c>
      <c r="DH6" s="115"/>
      <c r="DI6" s="115" t="s">
        <v>41</v>
      </c>
      <c r="DJ6" s="115"/>
      <c r="DK6" s="115" t="s">
        <v>42</v>
      </c>
      <c r="DL6" s="115"/>
      <c r="DM6" s="115" t="s">
        <v>41</v>
      </c>
      <c r="DN6" s="115"/>
      <c r="DO6" s="115" t="s">
        <v>42</v>
      </c>
      <c r="DP6" s="115"/>
      <c r="DQ6" s="115"/>
      <c r="DR6" s="117"/>
      <c r="DS6" s="115" t="s">
        <v>41</v>
      </c>
      <c r="DT6" s="115"/>
      <c r="DU6" s="115" t="s">
        <v>42</v>
      </c>
      <c r="DV6" s="115"/>
      <c r="DW6" s="115" t="s">
        <v>41</v>
      </c>
      <c r="DX6" s="115"/>
      <c r="DY6" s="115" t="s">
        <v>42</v>
      </c>
      <c r="DZ6" s="115"/>
      <c r="EA6" s="115" t="s">
        <v>73</v>
      </c>
      <c r="EB6" s="115"/>
      <c r="EC6" s="115" t="s">
        <v>74</v>
      </c>
      <c r="ED6" s="115"/>
      <c r="EE6" s="115" t="s">
        <v>41</v>
      </c>
      <c r="EF6" s="115"/>
      <c r="EG6" s="115" t="s">
        <v>42</v>
      </c>
      <c r="EH6" s="115"/>
      <c r="EI6" s="115" t="s">
        <v>41</v>
      </c>
      <c r="EJ6" s="115"/>
      <c r="EK6" s="115" t="s">
        <v>42</v>
      </c>
      <c r="EL6" s="115"/>
      <c r="EM6" s="121" t="s">
        <v>41</v>
      </c>
      <c r="EN6" s="121"/>
      <c r="EO6" s="115" t="s">
        <v>41</v>
      </c>
      <c r="EP6" s="115"/>
      <c r="EQ6" s="115" t="s">
        <v>42</v>
      </c>
      <c r="ER6" s="115"/>
      <c r="ES6" s="115" t="s">
        <v>41</v>
      </c>
      <c r="ET6" s="115"/>
      <c r="EU6" s="115" t="s">
        <v>42</v>
      </c>
      <c r="EV6" s="115"/>
      <c r="EW6" s="117"/>
      <c r="EX6" s="80" t="s">
        <v>41</v>
      </c>
      <c r="EY6" s="80"/>
      <c r="EZ6" s="80" t="s">
        <v>42</v>
      </c>
      <c r="FA6" s="80"/>
      <c r="FB6" s="80" t="s">
        <v>41</v>
      </c>
      <c r="FC6" s="80"/>
      <c r="FD6" s="80" t="s">
        <v>42</v>
      </c>
      <c r="FE6" s="80"/>
      <c r="FF6" s="80" t="s">
        <v>41</v>
      </c>
      <c r="FG6" s="80"/>
      <c r="FH6" s="80" t="s">
        <v>42</v>
      </c>
      <c r="FI6" s="80"/>
      <c r="FJ6" s="117"/>
      <c r="FK6" s="116" t="s">
        <v>41</v>
      </c>
      <c r="FL6" s="116"/>
      <c r="FM6" s="116"/>
      <c r="FN6" s="116"/>
      <c r="FO6" s="116"/>
      <c r="FP6" s="116"/>
      <c r="FQ6" s="117" t="s">
        <v>61</v>
      </c>
      <c r="FR6" s="117"/>
      <c r="FS6" s="117" t="s">
        <v>62</v>
      </c>
      <c r="FT6" s="117"/>
      <c r="FU6" s="116" t="s">
        <v>41</v>
      </c>
      <c r="FV6" s="116"/>
      <c r="FW6" s="116"/>
      <c r="FX6" s="116"/>
      <c r="FY6" s="116"/>
      <c r="FZ6" s="116"/>
      <c r="GA6" s="120"/>
      <c r="GB6" s="113"/>
      <c r="GC6" s="113" t="s">
        <v>75</v>
      </c>
      <c r="GD6" s="113"/>
      <c r="GE6" s="113" t="s">
        <v>76</v>
      </c>
      <c r="GF6" s="113"/>
      <c r="GG6" s="113"/>
      <c r="GH6" s="113"/>
      <c r="GI6" s="113"/>
      <c r="GJ6" s="113" t="s">
        <v>77</v>
      </c>
      <c r="GK6" s="113"/>
      <c r="GL6" s="113" t="s">
        <v>78</v>
      </c>
      <c r="GM6" s="113"/>
      <c r="GN6" s="91" t="s">
        <v>43</v>
      </c>
      <c r="GO6" s="114" t="s">
        <v>38</v>
      </c>
      <c r="GP6" s="114"/>
      <c r="GQ6" s="114" t="s">
        <v>39</v>
      </c>
      <c r="GR6" s="114"/>
      <c r="GS6" s="114" t="s">
        <v>40</v>
      </c>
      <c r="GT6" s="114"/>
      <c r="GU6" s="114" t="s">
        <v>38</v>
      </c>
      <c r="GV6" s="114"/>
      <c r="GW6" s="114" t="s">
        <v>39</v>
      </c>
      <c r="GX6" s="114"/>
      <c r="GY6" s="114" t="s">
        <v>40</v>
      </c>
      <c r="GZ6" s="114"/>
      <c r="HA6" s="127"/>
      <c r="HB6" s="139"/>
      <c r="HC6" s="89"/>
      <c r="HD6" s="89"/>
      <c r="HE6" s="89"/>
      <c r="HJ6" s="92"/>
      <c r="HK6" s="92" t="s">
        <v>79</v>
      </c>
      <c r="HL6" s="92"/>
      <c r="HM6" s="92" t="s">
        <v>79</v>
      </c>
      <c r="HN6" s="92"/>
      <c r="HO6" s="92" t="s">
        <v>79</v>
      </c>
      <c r="HP6" s="92"/>
      <c r="HQ6" s="92" t="s">
        <v>79</v>
      </c>
      <c r="HR6" s="92"/>
      <c r="HS6" s="92"/>
      <c r="HT6" s="92"/>
      <c r="HU6" s="92"/>
      <c r="HV6" s="92"/>
      <c r="HW6" s="92"/>
      <c r="HX6" s="92"/>
      <c r="HY6" s="92"/>
      <c r="HZ6" s="92"/>
      <c r="IA6" s="90"/>
    </row>
    <row r="7" spans="1:243" s="94" customFormat="1" ht="22.5" customHeight="1">
      <c r="A7" s="124"/>
      <c r="B7" s="97" t="s">
        <v>80</v>
      </c>
      <c r="C7" s="97" t="s">
        <v>81</v>
      </c>
      <c r="D7" s="97" t="s">
        <v>82</v>
      </c>
      <c r="E7" s="97" t="s">
        <v>81</v>
      </c>
      <c r="F7" s="97" t="s">
        <v>80</v>
      </c>
      <c r="G7" s="97" t="s">
        <v>81</v>
      </c>
      <c r="H7" s="97" t="s">
        <v>82</v>
      </c>
      <c r="I7" s="97" t="s">
        <v>81</v>
      </c>
      <c r="J7" s="97" t="s">
        <v>80</v>
      </c>
      <c r="K7" s="97" t="s">
        <v>81</v>
      </c>
      <c r="L7" s="97" t="s">
        <v>82</v>
      </c>
      <c r="M7" s="97" t="s">
        <v>81</v>
      </c>
      <c r="N7" s="97" t="s">
        <v>80</v>
      </c>
      <c r="O7" s="97" t="s">
        <v>81</v>
      </c>
      <c r="P7" s="97" t="s">
        <v>80</v>
      </c>
      <c r="Q7" s="97" t="s">
        <v>81</v>
      </c>
      <c r="R7" s="97" t="s">
        <v>82</v>
      </c>
      <c r="S7" s="97" t="s">
        <v>81</v>
      </c>
      <c r="T7" s="97" t="s">
        <v>82</v>
      </c>
      <c r="U7" s="97" t="s">
        <v>81</v>
      </c>
      <c r="V7" s="97" t="s">
        <v>80</v>
      </c>
      <c r="W7" s="97" t="s">
        <v>81</v>
      </c>
      <c r="X7" s="97" t="s">
        <v>82</v>
      </c>
      <c r="Y7" s="97" t="s">
        <v>81</v>
      </c>
      <c r="Z7" s="97" t="s">
        <v>80</v>
      </c>
      <c r="AA7" s="97" t="s">
        <v>81</v>
      </c>
      <c r="AB7" s="97" t="s">
        <v>82</v>
      </c>
      <c r="AC7" s="97" t="s">
        <v>81</v>
      </c>
      <c r="AD7" s="97" t="s">
        <v>80</v>
      </c>
      <c r="AE7" s="97" t="s">
        <v>81</v>
      </c>
      <c r="AF7" s="97" t="s">
        <v>82</v>
      </c>
      <c r="AG7" s="97" t="s">
        <v>81</v>
      </c>
      <c r="AH7" s="97" t="s">
        <v>81</v>
      </c>
      <c r="AI7" s="97" t="s">
        <v>80</v>
      </c>
      <c r="AJ7" s="97" t="s">
        <v>81</v>
      </c>
      <c r="AK7" s="97" t="s">
        <v>82</v>
      </c>
      <c r="AL7" s="97" t="s">
        <v>81</v>
      </c>
      <c r="AM7" s="97" t="s">
        <v>80</v>
      </c>
      <c r="AN7" s="97" t="s">
        <v>81</v>
      </c>
      <c r="AO7" s="97" t="s">
        <v>82</v>
      </c>
      <c r="AP7" s="97" t="s">
        <v>81</v>
      </c>
      <c r="AQ7" s="97" t="s">
        <v>80</v>
      </c>
      <c r="AR7" s="97" t="s">
        <v>81</v>
      </c>
      <c r="AS7" s="97" t="s">
        <v>82</v>
      </c>
      <c r="AT7" s="97" t="s">
        <v>81</v>
      </c>
      <c r="AU7" s="97" t="s">
        <v>80</v>
      </c>
      <c r="AV7" s="97" t="s">
        <v>81</v>
      </c>
      <c r="AW7" s="97" t="s">
        <v>82</v>
      </c>
      <c r="AX7" s="97" t="s">
        <v>81</v>
      </c>
      <c r="AY7" s="97" t="s">
        <v>80</v>
      </c>
      <c r="AZ7" s="97" t="s">
        <v>81</v>
      </c>
      <c r="BA7" s="97" t="s">
        <v>82</v>
      </c>
      <c r="BB7" s="97" t="s">
        <v>81</v>
      </c>
      <c r="BC7" s="97" t="s">
        <v>80</v>
      </c>
      <c r="BD7" s="97" t="s">
        <v>81</v>
      </c>
      <c r="BE7" s="97" t="s">
        <v>82</v>
      </c>
      <c r="BF7" s="97" t="s">
        <v>81</v>
      </c>
      <c r="BG7" s="97" t="s">
        <v>80</v>
      </c>
      <c r="BH7" s="97" t="s">
        <v>81</v>
      </c>
      <c r="BI7" s="97" t="s">
        <v>82</v>
      </c>
      <c r="BJ7" s="97" t="s">
        <v>81</v>
      </c>
      <c r="BK7" s="97" t="s">
        <v>80</v>
      </c>
      <c r="BL7" s="97" t="s">
        <v>81</v>
      </c>
      <c r="BM7" s="97" t="s">
        <v>82</v>
      </c>
      <c r="BN7" s="97" t="s">
        <v>81</v>
      </c>
      <c r="BO7" s="97" t="s">
        <v>81</v>
      </c>
      <c r="BP7" s="97" t="s">
        <v>80</v>
      </c>
      <c r="BQ7" s="97" t="s">
        <v>81</v>
      </c>
      <c r="BR7" s="97" t="s">
        <v>82</v>
      </c>
      <c r="BS7" s="97" t="s">
        <v>81</v>
      </c>
      <c r="BT7" s="97" t="s">
        <v>80</v>
      </c>
      <c r="BU7" s="97" t="s">
        <v>81</v>
      </c>
      <c r="BV7" s="97" t="s">
        <v>82</v>
      </c>
      <c r="BW7" s="97" t="s">
        <v>81</v>
      </c>
      <c r="BX7" s="97" t="s">
        <v>80</v>
      </c>
      <c r="BY7" s="97" t="s">
        <v>81</v>
      </c>
      <c r="BZ7" s="98" t="s">
        <v>83</v>
      </c>
      <c r="CA7" s="98">
        <f>'[1]село корр'!Q11</f>
        <v>1545485</v>
      </c>
      <c r="CB7" s="97" t="s">
        <v>80</v>
      </c>
      <c r="CC7" s="97" t="s">
        <v>81</v>
      </c>
      <c r="CD7" s="97" t="s">
        <v>82</v>
      </c>
      <c r="CE7" s="97" t="s">
        <v>81</v>
      </c>
      <c r="CF7" s="97" t="s">
        <v>80</v>
      </c>
      <c r="CG7" s="97" t="s">
        <v>81</v>
      </c>
      <c r="CH7" s="97" t="s">
        <v>82</v>
      </c>
      <c r="CI7" s="97" t="s">
        <v>81</v>
      </c>
      <c r="CJ7" s="97" t="s">
        <v>81</v>
      </c>
      <c r="CK7" s="97" t="s">
        <v>82</v>
      </c>
      <c r="CL7" s="97" t="s">
        <v>81</v>
      </c>
      <c r="CM7" s="97" t="s">
        <v>82</v>
      </c>
      <c r="CN7" s="97" t="s">
        <v>81</v>
      </c>
      <c r="CO7" s="97" t="s">
        <v>82</v>
      </c>
      <c r="CP7" s="97" t="s">
        <v>81</v>
      </c>
      <c r="CQ7" s="97" t="s">
        <v>81</v>
      </c>
      <c r="CR7" s="97" t="s">
        <v>80</v>
      </c>
      <c r="CS7" s="97" t="s">
        <v>81</v>
      </c>
      <c r="CT7" s="97" t="s">
        <v>80</v>
      </c>
      <c r="CU7" s="97" t="s">
        <v>81</v>
      </c>
      <c r="CV7" s="97" t="s">
        <v>80</v>
      </c>
      <c r="CW7" s="97" t="s">
        <v>81</v>
      </c>
      <c r="CX7" s="97" t="s">
        <v>80</v>
      </c>
      <c r="CY7" s="97" t="s">
        <v>81</v>
      </c>
      <c r="CZ7" s="97" t="s">
        <v>80</v>
      </c>
      <c r="DA7" s="97" t="s">
        <v>81</v>
      </c>
      <c r="DB7" s="97" t="s">
        <v>80</v>
      </c>
      <c r="DC7" s="97" t="s">
        <v>81</v>
      </c>
      <c r="DD7" s="97" t="s">
        <v>81</v>
      </c>
      <c r="DE7" s="97" t="s">
        <v>80</v>
      </c>
      <c r="DF7" s="97" t="s">
        <v>81</v>
      </c>
      <c r="DG7" s="97" t="s">
        <v>80</v>
      </c>
      <c r="DH7" s="97" t="s">
        <v>81</v>
      </c>
      <c r="DI7" s="97" t="s">
        <v>80</v>
      </c>
      <c r="DJ7" s="97" t="s">
        <v>81</v>
      </c>
      <c r="DK7" s="97" t="s">
        <v>80</v>
      </c>
      <c r="DL7" s="97" t="s">
        <v>81</v>
      </c>
      <c r="DM7" s="97" t="s">
        <v>80</v>
      </c>
      <c r="DN7" s="97" t="s">
        <v>81</v>
      </c>
      <c r="DO7" s="97" t="s">
        <v>80</v>
      </c>
      <c r="DP7" s="97" t="s">
        <v>81</v>
      </c>
      <c r="DQ7" s="97" t="s">
        <v>81</v>
      </c>
      <c r="DR7" s="97" t="s">
        <v>81</v>
      </c>
      <c r="DS7" s="97" t="s">
        <v>80</v>
      </c>
      <c r="DT7" s="97" t="s">
        <v>81</v>
      </c>
      <c r="DU7" s="97" t="s">
        <v>82</v>
      </c>
      <c r="DV7" s="97" t="s">
        <v>81</v>
      </c>
      <c r="DW7" s="97" t="s">
        <v>80</v>
      </c>
      <c r="DX7" s="97" t="s">
        <v>81</v>
      </c>
      <c r="DY7" s="97" t="s">
        <v>82</v>
      </c>
      <c r="DZ7" s="97" t="s">
        <v>81</v>
      </c>
      <c r="EA7" s="97" t="s">
        <v>80</v>
      </c>
      <c r="EB7" s="97" t="s">
        <v>81</v>
      </c>
      <c r="EC7" s="97" t="s">
        <v>80</v>
      </c>
      <c r="ED7" s="97" t="s">
        <v>81</v>
      </c>
      <c r="EE7" s="97" t="s">
        <v>80</v>
      </c>
      <c r="EF7" s="97" t="s">
        <v>81</v>
      </c>
      <c r="EG7" s="97" t="s">
        <v>82</v>
      </c>
      <c r="EH7" s="97" t="s">
        <v>81</v>
      </c>
      <c r="EI7" s="97" t="s">
        <v>80</v>
      </c>
      <c r="EJ7" s="97" t="s">
        <v>81</v>
      </c>
      <c r="EK7" s="97" t="s">
        <v>82</v>
      </c>
      <c r="EL7" s="97" t="s">
        <v>81</v>
      </c>
      <c r="EM7" s="98" t="s">
        <v>84</v>
      </c>
      <c r="EN7" s="98"/>
      <c r="EO7" s="97" t="s">
        <v>80</v>
      </c>
      <c r="EP7" s="97" t="s">
        <v>81</v>
      </c>
      <c r="EQ7" s="97" t="s">
        <v>82</v>
      </c>
      <c r="ER7" s="97" t="s">
        <v>81</v>
      </c>
      <c r="ES7" s="97" t="s">
        <v>80</v>
      </c>
      <c r="ET7" s="97" t="s">
        <v>81</v>
      </c>
      <c r="EU7" s="97" t="s">
        <v>82</v>
      </c>
      <c r="EV7" s="97" t="s">
        <v>81</v>
      </c>
      <c r="EW7" s="97" t="s">
        <v>81</v>
      </c>
      <c r="EX7" s="97" t="s">
        <v>80</v>
      </c>
      <c r="EY7" s="97" t="s">
        <v>81</v>
      </c>
      <c r="EZ7" s="97" t="s">
        <v>80</v>
      </c>
      <c r="FA7" s="97" t="s">
        <v>81</v>
      </c>
      <c r="FB7" s="97" t="s">
        <v>80</v>
      </c>
      <c r="FC7" s="97" t="s">
        <v>81</v>
      </c>
      <c r="FD7" s="97" t="s">
        <v>80</v>
      </c>
      <c r="FE7" s="97" t="s">
        <v>81</v>
      </c>
      <c r="FF7" s="97" t="s">
        <v>80</v>
      </c>
      <c r="FG7" s="97" t="s">
        <v>81</v>
      </c>
      <c r="FH7" s="97" t="s">
        <v>80</v>
      </c>
      <c r="FI7" s="97" t="s">
        <v>81</v>
      </c>
      <c r="FJ7" s="97" t="s">
        <v>81</v>
      </c>
      <c r="FK7" s="97" t="s">
        <v>80</v>
      </c>
      <c r="FL7" s="97" t="s">
        <v>81</v>
      </c>
      <c r="FM7" s="97" t="s">
        <v>80</v>
      </c>
      <c r="FN7" s="97" t="s">
        <v>81</v>
      </c>
      <c r="FO7" s="97" t="s">
        <v>80</v>
      </c>
      <c r="FP7" s="97" t="s">
        <v>81</v>
      </c>
      <c r="FQ7" s="97" t="s">
        <v>80</v>
      </c>
      <c r="FR7" s="97" t="s">
        <v>81</v>
      </c>
      <c r="FS7" s="97" t="s">
        <v>84</v>
      </c>
      <c r="FT7" s="97">
        <f>[1]обычные!U13</f>
        <v>3235</v>
      </c>
      <c r="FU7" s="97" t="s">
        <v>80</v>
      </c>
      <c r="FV7" s="97" t="s">
        <v>81</v>
      </c>
      <c r="FW7" s="97" t="s">
        <v>80</v>
      </c>
      <c r="FX7" s="97" t="s">
        <v>81</v>
      </c>
      <c r="FY7" s="97" t="s">
        <v>80</v>
      </c>
      <c r="FZ7" s="97" t="s">
        <v>81</v>
      </c>
      <c r="GA7" s="105" t="s">
        <v>81</v>
      </c>
      <c r="GB7" s="105" t="s">
        <v>81</v>
      </c>
      <c r="GC7" s="97" t="s">
        <v>80</v>
      </c>
      <c r="GD7" s="97" t="s">
        <v>81</v>
      </c>
      <c r="GE7" s="97" t="s">
        <v>82</v>
      </c>
      <c r="GF7" s="105" t="s">
        <v>81</v>
      </c>
      <c r="GG7" s="97" t="s">
        <v>80</v>
      </c>
      <c r="GH7" s="97" t="s">
        <v>81</v>
      </c>
      <c r="GI7" s="97" t="s">
        <v>81</v>
      </c>
      <c r="GJ7" s="97" t="s">
        <v>82</v>
      </c>
      <c r="GK7" s="97" t="s">
        <v>81</v>
      </c>
      <c r="GL7" s="97" t="s">
        <v>80</v>
      </c>
      <c r="GM7" s="97" t="s">
        <v>81</v>
      </c>
      <c r="GN7" s="97" t="s">
        <v>81</v>
      </c>
      <c r="GO7" s="97" t="s">
        <v>80</v>
      </c>
      <c r="GP7" s="97" t="s">
        <v>81</v>
      </c>
      <c r="GQ7" s="97" t="s">
        <v>80</v>
      </c>
      <c r="GR7" s="97" t="s">
        <v>81</v>
      </c>
      <c r="GS7" s="97" t="s">
        <v>80</v>
      </c>
      <c r="GT7" s="97" t="s">
        <v>81</v>
      </c>
      <c r="GU7" s="97" t="s">
        <v>80</v>
      </c>
      <c r="GV7" s="97" t="s">
        <v>81</v>
      </c>
      <c r="GW7" s="97" t="s">
        <v>80</v>
      </c>
      <c r="GX7" s="97" t="s">
        <v>81</v>
      </c>
      <c r="GY7" s="97" t="s">
        <v>80</v>
      </c>
      <c r="GZ7" s="97" t="s">
        <v>81</v>
      </c>
      <c r="HA7" s="97" t="s">
        <v>81</v>
      </c>
      <c r="HB7" s="97" t="s">
        <v>81</v>
      </c>
      <c r="HC7" s="93"/>
      <c r="HD7" s="93"/>
      <c r="HE7" s="93"/>
    </row>
    <row r="8" spans="1:243" s="94" customFormat="1" ht="18" customHeight="1">
      <c r="A8" s="99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  <c r="R8" s="99">
        <v>18</v>
      </c>
      <c r="S8" s="99">
        <v>19</v>
      </c>
      <c r="T8" s="99">
        <v>20</v>
      </c>
      <c r="U8" s="99">
        <v>21</v>
      </c>
      <c r="V8" s="99">
        <v>22</v>
      </c>
      <c r="W8" s="99">
        <v>23</v>
      </c>
      <c r="X8" s="99">
        <v>24</v>
      </c>
      <c r="Y8" s="99">
        <v>25</v>
      </c>
      <c r="Z8" s="99">
        <v>26</v>
      </c>
      <c r="AA8" s="99">
        <v>27</v>
      </c>
      <c r="AB8" s="99">
        <v>28</v>
      </c>
      <c r="AC8" s="99">
        <v>29</v>
      </c>
      <c r="AD8" s="99">
        <v>30</v>
      </c>
      <c r="AE8" s="99">
        <v>31</v>
      </c>
      <c r="AF8" s="99">
        <v>32</v>
      </c>
      <c r="AG8" s="99">
        <v>33</v>
      </c>
      <c r="AH8" s="99">
        <v>34</v>
      </c>
      <c r="AI8" s="99">
        <v>35</v>
      </c>
      <c r="AJ8" s="99">
        <v>36</v>
      </c>
      <c r="AK8" s="99">
        <v>37</v>
      </c>
      <c r="AL8" s="99">
        <v>38</v>
      </c>
      <c r="AM8" s="99">
        <v>39</v>
      </c>
      <c r="AN8" s="99">
        <v>40</v>
      </c>
      <c r="AO8" s="99">
        <v>41</v>
      </c>
      <c r="AP8" s="99">
        <v>42</v>
      </c>
      <c r="AQ8" s="99">
        <v>43</v>
      </c>
      <c r="AR8" s="99">
        <v>44</v>
      </c>
      <c r="AS8" s="99">
        <v>45</v>
      </c>
      <c r="AT8" s="99">
        <v>46</v>
      </c>
      <c r="AU8" s="99">
        <v>47</v>
      </c>
      <c r="AV8" s="99">
        <v>48</v>
      </c>
      <c r="AW8" s="99">
        <v>49</v>
      </c>
      <c r="AX8" s="99">
        <v>50</v>
      </c>
      <c r="AY8" s="99">
        <v>51</v>
      </c>
      <c r="AZ8" s="99">
        <v>52</v>
      </c>
      <c r="BA8" s="99">
        <v>53</v>
      </c>
      <c r="BB8" s="99">
        <v>54</v>
      </c>
      <c r="BC8" s="99">
        <v>55</v>
      </c>
      <c r="BD8" s="99">
        <v>56</v>
      </c>
      <c r="BE8" s="99">
        <v>57</v>
      </c>
      <c r="BF8" s="99">
        <v>58</v>
      </c>
      <c r="BG8" s="99">
        <v>59</v>
      </c>
      <c r="BH8" s="99">
        <v>60</v>
      </c>
      <c r="BI8" s="99">
        <v>61</v>
      </c>
      <c r="BJ8" s="99">
        <v>62</v>
      </c>
      <c r="BK8" s="99">
        <v>63</v>
      </c>
      <c r="BL8" s="99">
        <v>64</v>
      </c>
      <c r="BM8" s="99">
        <v>65</v>
      </c>
      <c r="BN8" s="99">
        <v>66</v>
      </c>
      <c r="BO8" s="99">
        <v>67</v>
      </c>
      <c r="BP8" s="99">
        <v>68</v>
      </c>
      <c r="BQ8" s="99">
        <v>69</v>
      </c>
      <c r="BR8" s="99">
        <v>70</v>
      </c>
      <c r="BS8" s="99">
        <v>71</v>
      </c>
      <c r="BT8" s="99">
        <v>72</v>
      </c>
      <c r="BU8" s="99">
        <v>73</v>
      </c>
      <c r="BV8" s="99">
        <v>74</v>
      </c>
      <c r="BW8" s="99">
        <v>75</v>
      </c>
      <c r="BX8" s="99">
        <v>76</v>
      </c>
      <c r="BY8" s="99">
        <v>77</v>
      </c>
      <c r="BZ8" s="100">
        <v>78</v>
      </c>
      <c r="CA8" s="100">
        <v>79</v>
      </c>
      <c r="CB8" s="99">
        <v>80</v>
      </c>
      <c r="CC8" s="99">
        <v>81</v>
      </c>
      <c r="CD8" s="99">
        <v>82</v>
      </c>
      <c r="CE8" s="99">
        <v>83</v>
      </c>
      <c r="CF8" s="99">
        <v>84</v>
      </c>
      <c r="CG8" s="99">
        <v>85</v>
      </c>
      <c r="CH8" s="99">
        <v>86</v>
      </c>
      <c r="CI8" s="99">
        <v>87</v>
      </c>
      <c r="CJ8" s="99">
        <v>88</v>
      </c>
      <c r="CK8" s="99">
        <v>89</v>
      </c>
      <c r="CL8" s="99">
        <v>90</v>
      </c>
      <c r="CM8" s="99">
        <v>91</v>
      </c>
      <c r="CN8" s="99">
        <v>92</v>
      </c>
      <c r="CO8" s="99">
        <v>93</v>
      </c>
      <c r="CP8" s="99">
        <v>94</v>
      </c>
      <c r="CQ8" s="99">
        <v>95</v>
      </c>
      <c r="CR8" s="99">
        <v>96</v>
      </c>
      <c r="CS8" s="99">
        <v>97</v>
      </c>
      <c r="CT8" s="99">
        <v>98</v>
      </c>
      <c r="CU8" s="99">
        <v>99</v>
      </c>
      <c r="CV8" s="99">
        <v>100</v>
      </c>
      <c r="CW8" s="99">
        <v>101</v>
      </c>
      <c r="CX8" s="99">
        <v>102</v>
      </c>
      <c r="CY8" s="99">
        <v>103</v>
      </c>
      <c r="CZ8" s="99">
        <v>104</v>
      </c>
      <c r="DA8" s="99">
        <v>105</v>
      </c>
      <c r="DB8" s="99">
        <v>106</v>
      </c>
      <c r="DC8" s="99">
        <v>107</v>
      </c>
      <c r="DD8" s="99">
        <v>108</v>
      </c>
      <c r="DE8" s="99">
        <v>109</v>
      </c>
      <c r="DF8" s="99">
        <v>110</v>
      </c>
      <c r="DG8" s="99">
        <v>111</v>
      </c>
      <c r="DH8" s="99">
        <v>112</v>
      </c>
      <c r="DI8" s="99">
        <v>113</v>
      </c>
      <c r="DJ8" s="99">
        <v>114</v>
      </c>
      <c r="DK8" s="99">
        <v>115</v>
      </c>
      <c r="DL8" s="99">
        <v>116</v>
      </c>
      <c r="DM8" s="99">
        <v>117</v>
      </c>
      <c r="DN8" s="99">
        <v>118</v>
      </c>
      <c r="DO8" s="99">
        <v>119</v>
      </c>
      <c r="DP8" s="99">
        <v>120</v>
      </c>
      <c r="DQ8" s="99">
        <v>121</v>
      </c>
      <c r="DR8" s="99">
        <v>122</v>
      </c>
      <c r="DS8" s="99">
        <v>123</v>
      </c>
      <c r="DT8" s="99">
        <v>124</v>
      </c>
      <c r="DU8" s="99">
        <v>125</v>
      </c>
      <c r="DV8" s="99">
        <v>126</v>
      </c>
      <c r="DW8" s="99">
        <v>127</v>
      </c>
      <c r="DX8" s="99">
        <v>128</v>
      </c>
      <c r="DY8" s="99">
        <v>129</v>
      </c>
      <c r="DZ8" s="99">
        <v>130</v>
      </c>
      <c r="EA8" s="99">
        <v>131</v>
      </c>
      <c r="EB8" s="99">
        <v>132</v>
      </c>
      <c r="EC8" s="99">
        <v>133</v>
      </c>
      <c r="ED8" s="99">
        <v>134</v>
      </c>
      <c r="EE8" s="99">
        <v>135</v>
      </c>
      <c r="EF8" s="99">
        <v>136</v>
      </c>
      <c r="EG8" s="99">
        <v>137</v>
      </c>
      <c r="EH8" s="99">
        <v>138</v>
      </c>
      <c r="EI8" s="99">
        <v>139</v>
      </c>
      <c r="EJ8" s="99">
        <v>140</v>
      </c>
      <c r="EK8" s="99">
        <v>141</v>
      </c>
      <c r="EL8" s="99">
        <v>142</v>
      </c>
      <c r="EM8" s="100">
        <v>143</v>
      </c>
      <c r="EN8" s="100">
        <v>144</v>
      </c>
      <c r="EO8" s="99">
        <v>145</v>
      </c>
      <c r="EP8" s="99">
        <v>146</v>
      </c>
      <c r="EQ8" s="99">
        <v>147</v>
      </c>
      <c r="ER8" s="99">
        <v>148</v>
      </c>
      <c r="ES8" s="99">
        <v>149</v>
      </c>
      <c r="ET8" s="99">
        <v>150</v>
      </c>
      <c r="EU8" s="99">
        <v>151</v>
      </c>
      <c r="EV8" s="99">
        <v>152</v>
      </c>
      <c r="EW8" s="99">
        <v>153</v>
      </c>
      <c r="EX8" s="99">
        <v>154</v>
      </c>
      <c r="EY8" s="99">
        <v>155</v>
      </c>
      <c r="EZ8" s="99">
        <v>156</v>
      </c>
      <c r="FA8" s="99">
        <v>157</v>
      </c>
      <c r="FB8" s="99">
        <v>158</v>
      </c>
      <c r="FC8" s="99">
        <v>159</v>
      </c>
      <c r="FD8" s="99">
        <v>160</v>
      </c>
      <c r="FE8" s="99">
        <v>161</v>
      </c>
      <c r="FF8" s="99">
        <v>162</v>
      </c>
      <c r="FG8" s="99">
        <v>163</v>
      </c>
      <c r="FH8" s="99">
        <v>164</v>
      </c>
      <c r="FI8" s="99">
        <v>165</v>
      </c>
      <c r="FJ8" s="99">
        <v>166</v>
      </c>
      <c r="FK8" s="99">
        <v>167</v>
      </c>
      <c r="FL8" s="99">
        <v>168</v>
      </c>
      <c r="FM8" s="99">
        <v>169</v>
      </c>
      <c r="FN8" s="99">
        <v>170</v>
      </c>
      <c r="FO8" s="99">
        <v>171</v>
      </c>
      <c r="FP8" s="99">
        <v>172</v>
      </c>
      <c r="FQ8" s="99">
        <v>173</v>
      </c>
      <c r="FR8" s="99">
        <v>174</v>
      </c>
      <c r="FS8" s="99">
        <v>175</v>
      </c>
      <c r="FT8" s="99">
        <v>176</v>
      </c>
      <c r="FU8" s="99">
        <v>177</v>
      </c>
      <c r="FV8" s="99">
        <v>178</v>
      </c>
      <c r="FW8" s="99">
        <v>179</v>
      </c>
      <c r="FX8" s="99">
        <v>180</v>
      </c>
      <c r="FY8" s="99">
        <v>181</v>
      </c>
      <c r="FZ8" s="99">
        <v>182</v>
      </c>
      <c r="GA8" s="99">
        <v>183</v>
      </c>
      <c r="GB8" s="99">
        <v>184</v>
      </c>
      <c r="GC8" s="99">
        <v>185</v>
      </c>
      <c r="GD8" s="99">
        <v>186</v>
      </c>
      <c r="GE8" s="99">
        <v>187</v>
      </c>
      <c r="GF8" s="99">
        <v>188</v>
      </c>
      <c r="GG8" s="99">
        <v>189</v>
      </c>
      <c r="GH8" s="99">
        <v>190</v>
      </c>
      <c r="GI8" s="99">
        <v>191</v>
      </c>
      <c r="GJ8" s="99">
        <v>192</v>
      </c>
      <c r="GK8" s="99">
        <v>193</v>
      </c>
      <c r="GL8" s="99">
        <v>194</v>
      </c>
      <c r="GM8" s="99">
        <v>195</v>
      </c>
      <c r="GN8" s="99">
        <v>196</v>
      </c>
      <c r="GO8" s="99">
        <v>197</v>
      </c>
      <c r="GP8" s="99">
        <v>198</v>
      </c>
      <c r="GQ8" s="99">
        <v>199</v>
      </c>
      <c r="GR8" s="99">
        <v>200</v>
      </c>
      <c r="GS8" s="99">
        <v>201</v>
      </c>
      <c r="GT8" s="99">
        <v>202</v>
      </c>
      <c r="GU8" s="99">
        <v>203</v>
      </c>
      <c r="GV8" s="99">
        <v>204</v>
      </c>
      <c r="GW8" s="99">
        <v>205</v>
      </c>
      <c r="GX8" s="99">
        <v>206</v>
      </c>
      <c r="GY8" s="99">
        <v>207</v>
      </c>
      <c r="GZ8" s="99">
        <v>208</v>
      </c>
      <c r="HA8" s="99">
        <v>209</v>
      </c>
      <c r="HB8" s="99">
        <v>210</v>
      </c>
      <c r="HC8" s="95"/>
      <c r="HD8" s="95"/>
      <c r="HE8" s="95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0"/>
    </row>
    <row r="9" spans="1:243" s="19" customFormat="1" ht="18" customHeight="1">
      <c r="A9" s="21" t="s">
        <v>85</v>
      </c>
      <c r="B9" s="22">
        <v>27905</v>
      </c>
      <c r="C9" s="22"/>
      <c r="D9" s="22">
        <v>914710</v>
      </c>
      <c r="E9" s="22"/>
      <c r="F9" s="22">
        <v>35036</v>
      </c>
      <c r="G9" s="22"/>
      <c r="H9" s="22">
        <v>1148026</v>
      </c>
      <c r="I9" s="22"/>
      <c r="J9" s="22">
        <v>37461</v>
      </c>
      <c r="K9" s="22"/>
      <c r="L9" s="22">
        <v>1227353</v>
      </c>
      <c r="M9" s="22"/>
      <c r="N9" s="22">
        <v>9508</v>
      </c>
      <c r="O9" s="22"/>
      <c r="P9" s="22">
        <v>9508</v>
      </c>
      <c r="Q9" s="22"/>
      <c r="R9" s="22">
        <v>311088</v>
      </c>
      <c r="S9" s="22"/>
      <c r="T9" s="22">
        <v>311088</v>
      </c>
      <c r="U9" s="22"/>
      <c r="V9" s="22">
        <v>793</v>
      </c>
      <c r="W9" s="22"/>
      <c r="X9" s="22">
        <v>25945</v>
      </c>
      <c r="Y9" s="22"/>
      <c r="Z9" s="22">
        <v>3235</v>
      </c>
      <c r="AA9" s="22"/>
      <c r="AB9" s="22">
        <v>105832</v>
      </c>
      <c r="AC9" s="22"/>
      <c r="AD9" s="22">
        <v>6463</v>
      </c>
      <c r="AE9" s="22"/>
      <c r="AF9" s="22">
        <v>211478</v>
      </c>
      <c r="AG9" s="22"/>
      <c r="AH9" s="22"/>
      <c r="AI9" s="22">
        <v>33913</v>
      </c>
      <c r="AJ9" s="22"/>
      <c r="AK9" s="22">
        <v>1111542</v>
      </c>
      <c r="AL9" s="22"/>
      <c r="AM9" s="22">
        <v>42114</v>
      </c>
      <c r="AN9" s="22"/>
      <c r="AO9" s="22">
        <v>1379855</v>
      </c>
      <c r="AP9" s="22"/>
      <c r="AQ9" s="22">
        <v>44902</v>
      </c>
      <c r="AR9" s="22"/>
      <c r="AS9" s="22">
        <v>1471082</v>
      </c>
      <c r="AT9" s="22"/>
      <c r="AU9" s="22">
        <v>10910</v>
      </c>
      <c r="AV9" s="22"/>
      <c r="AW9" s="22">
        <v>354226</v>
      </c>
      <c r="AX9" s="22"/>
      <c r="AY9" s="22">
        <v>10910</v>
      </c>
      <c r="AZ9" s="22"/>
      <c r="BA9" s="22">
        <v>354226</v>
      </c>
      <c r="BB9" s="22"/>
      <c r="BC9" s="22">
        <v>912</v>
      </c>
      <c r="BD9" s="22"/>
      <c r="BE9" s="22">
        <v>29836</v>
      </c>
      <c r="BF9" s="22"/>
      <c r="BG9" s="22">
        <v>3720</v>
      </c>
      <c r="BH9" s="22"/>
      <c r="BI9" s="22">
        <v>121707</v>
      </c>
      <c r="BJ9" s="22"/>
      <c r="BK9" s="22">
        <v>7433</v>
      </c>
      <c r="BL9" s="22"/>
      <c r="BM9" s="22">
        <v>243199</v>
      </c>
      <c r="BN9" s="22"/>
      <c r="BO9" s="22"/>
      <c r="BP9" s="22">
        <v>69763</v>
      </c>
      <c r="BQ9" s="22"/>
      <c r="BR9" s="22">
        <v>1170313</v>
      </c>
      <c r="BS9" s="22"/>
      <c r="BT9" s="22">
        <v>87590</v>
      </c>
      <c r="BU9" s="22"/>
      <c r="BV9" s="22">
        <v>1450292</v>
      </c>
      <c r="BW9" s="22"/>
      <c r="BX9" s="22">
        <v>93652</v>
      </c>
      <c r="BY9" s="22"/>
      <c r="BZ9" s="23"/>
      <c r="CA9" s="23"/>
      <c r="CB9" s="22">
        <v>23769</v>
      </c>
      <c r="CC9" s="22"/>
      <c r="CD9" s="22">
        <v>373306</v>
      </c>
      <c r="CE9" s="22"/>
      <c r="CF9" s="22">
        <v>23769</v>
      </c>
      <c r="CG9" s="22"/>
      <c r="CH9" s="22">
        <v>373306</v>
      </c>
      <c r="CI9" s="22"/>
      <c r="CJ9" s="22"/>
      <c r="CK9" s="22">
        <v>731768</v>
      </c>
      <c r="CL9" s="22"/>
      <c r="CM9" s="22">
        <v>918421</v>
      </c>
      <c r="CN9" s="22"/>
      <c r="CO9" s="22">
        <v>981883</v>
      </c>
      <c r="CP9" s="22"/>
      <c r="CQ9" s="22"/>
      <c r="CR9" s="22">
        <v>51828</v>
      </c>
      <c r="CS9" s="22"/>
      <c r="CT9" s="22">
        <v>64785</v>
      </c>
      <c r="CU9" s="22"/>
      <c r="CV9" s="22">
        <v>48126</v>
      </c>
      <c r="CW9" s="22"/>
      <c r="CX9" s="22">
        <v>60158</v>
      </c>
      <c r="CY9" s="22"/>
      <c r="CZ9" s="22">
        <v>59232</v>
      </c>
      <c r="DA9" s="22"/>
      <c r="DB9" s="22">
        <v>74040</v>
      </c>
      <c r="DC9" s="22"/>
      <c r="DD9" s="22"/>
      <c r="DE9" s="22">
        <v>1307</v>
      </c>
      <c r="DF9" s="22"/>
      <c r="DG9" s="22">
        <v>1634</v>
      </c>
      <c r="DH9" s="22"/>
      <c r="DI9" s="22">
        <v>2020</v>
      </c>
      <c r="DJ9" s="22"/>
      <c r="DK9" s="22">
        <v>2526</v>
      </c>
      <c r="DL9" s="22"/>
      <c r="DM9" s="22">
        <v>2496</v>
      </c>
      <c r="DN9" s="22"/>
      <c r="DO9" s="22">
        <v>3120</v>
      </c>
      <c r="DP9" s="22"/>
      <c r="DQ9" s="22"/>
      <c r="DR9" s="22"/>
      <c r="DS9" s="22">
        <v>35036</v>
      </c>
      <c r="DT9" s="22"/>
      <c r="DU9" s="22">
        <v>1148026</v>
      </c>
      <c r="DV9" s="22"/>
      <c r="DW9" s="22">
        <v>37461</v>
      </c>
      <c r="DX9" s="22"/>
      <c r="DY9" s="22">
        <v>1227353</v>
      </c>
      <c r="DZ9" s="22"/>
      <c r="EA9" s="22">
        <v>3235</v>
      </c>
      <c r="EB9" s="22"/>
      <c r="EC9" s="22">
        <v>6463</v>
      </c>
      <c r="ED9" s="22"/>
      <c r="EE9" s="22">
        <v>22201</v>
      </c>
      <c r="EF9" s="22"/>
      <c r="EG9" s="22">
        <v>1115251</v>
      </c>
      <c r="EH9" s="22"/>
      <c r="EI9" s="22">
        <v>20632</v>
      </c>
      <c r="EJ9" s="22"/>
      <c r="EK9" s="22">
        <v>1063921</v>
      </c>
      <c r="EL9" s="22"/>
      <c r="EM9" s="23"/>
      <c r="EN9" s="23"/>
      <c r="EO9" s="22">
        <v>37503</v>
      </c>
      <c r="EP9" s="22"/>
      <c r="EQ9" s="22">
        <v>830605</v>
      </c>
      <c r="ER9" s="22"/>
      <c r="ES9" s="22">
        <v>37503</v>
      </c>
      <c r="ET9" s="22"/>
      <c r="EU9" s="22">
        <v>830605</v>
      </c>
      <c r="EV9" s="22"/>
      <c r="EW9" s="22"/>
      <c r="EX9" s="22">
        <v>19732</v>
      </c>
      <c r="EY9" s="22"/>
      <c r="EZ9" s="22">
        <v>44045</v>
      </c>
      <c r="FA9" s="22"/>
      <c r="FB9" s="22">
        <v>26830</v>
      </c>
      <c r="FC9" s="22"/>
      <c r="FD9" s="22">
        <v>59888</v>
      </c>
      <c r="FE9" s="22"/>
      <c r="FF9" s="22">
        <v>29243</v>
      </c>
      <c r="FG9" s="22"/>
      <c r="FH9" s="22">
        <v>65275</v>
      </c>
      <c r="FI9" s="22"/>
      <c r="FJ9" s="22"/>
      <c r="FK9" s="22">
        <v>27905</v>
      </c>
      <c r="FL9" s="22"/>
      <c r="FM9" s="22">
        <v>35036</v>
      </c>
      <c r="FN9" s="22"/>
      <c r="FO9" s="22">
        <v>37461</v>
      </c>
      <c r="FP9" s="22"/>
      <c r="FQ9" s="22">
        <v>9508</v>
      </c>
      <c r="FR9" s="22"/>
      <c r="FS9" s="22"/>
      <c r="FT9" s="22"/>
      <c r="FU9" s="22">
        <v>33913</v>
      </c>
      <c r="FV9" s="22"/>
      <c r="FW9" s="22">
        <v>42114</v>
      </c>
      <c r="FX9" s="22"/>
      <c r="FY9" s="22">
        <v>44902</v>
      </c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0"/>
      <c r="HD9" s="20"/>
      <c r="HE9" s="20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1"/>
    </row>
    <row r="10" spans="1:243" s="19" customFormat="1" ht="18" customHeight="1">
      <c r="A10" s="21" t="s">
        <v>86</v>
      </c>
      <c r="B10" s="22">
        <v>36113</v>
      </c>
      <c r="C10" s="22"/>
      <c r="D10" s="22">
        <v>1183742</v>
      </c>
      <c r="E10" s="22"/>
      <c r="F10" s="22">
        <v>45341</v>
      </c>
      <c r="G10" s="22"/>
      <c r="H10" s="22">
        <v>1485681</v>
      </c>
      <c r="I10" s="22"/>
      <c r="J10" s="22">
        <v>48478</v>
      </c>
      <c r="K10" s="22"/>
      <c r="L10" s="22">
        <v>1588340</v>
      </c>
      <c r="M10" s="22"/>
      <c r="N10" s="22">
        <v>12304</v>
      </c>
      <c r="O10" s="22"/>
      <c r="P10" s="22">
        <v>12304</v>
      </c>
      <c r="Q10" s="22"/>
      <c r="R10" s="22">
        <v>402585</v>
      </c>
      <c r="S10" s="22"/>
      <c r="T10" s="22">
        <v>402585</v>
      </c>
      <c r="U10" s="22"/>
      <c r="V10" s="22">
        <v>1026</v>
      </c>
      <c r="W10" s="22"/>
      <c r="X10" s="22">
        <v>33576</v>
      </c>
      <c r="Y10" s="22"/>
      <c r="Z10" s="22">
        <v>4186</v>
      </c>
      <c r="AA10" s="22"/>
      <c r="AB10" s="22">
        <v>136959</v>
      </c>
      <c r="AC10" s="22"/>
      <c r="AD10" s="22">
        <v>8364</v>
      </c>
      <c r="AE10" s="22"/>
      <c r="AF10" s="22">
        <v>273677</v>
      </c>
      <c r="AG10" s="22"/>
      <c r="AH10" s="22"/>
      <c r="AI10" s="22">
        <v>43888</v>
      </c>
      <c r="AJ10" s="22"/>
      <c r="AK10" s="22">
        <v>1438466</v>
      </c>
      <c r="AL10" s="22"/>
      <c r="AM10" s="22">
        <v>54500</v>
      </c>
      <c r="AN10" s="22"/>
      <c r="AO10" s="22">
        <v>1785695</v>
      </c>
      <c r="AP10" s="22"/>
      <c r="AQ10" s="22">
        <v>58109</v>
      </c>
      <c r="AR10" s="22"/>
      <c r="AS10" s="22">
        <v>1903753</v>
      </c>
      <c r="AT10" s="22"/>
      <c r="AU10" s="22">
        <v>14119</v>
      </c>
      <c r="AV10" s="22"/>
      <c r="AW10" s="22">
        <v>458410</v>
      </c>
      <c r="AX10" s="22"/>
      <c r="AY10" s="22">
        <v>14119</v>
      </c>
      <c r="AZ10" s="22"/>
      <c r="BA10" s="22">
        <v>458410</v>
      </c>
      <c r="BB10" s="22"/>
      <c r="BC10" s="22">
        <v>1180</v>
      </c>
      <c r="BD10" s="22"/>
      <c r="BE10" s="22">
        <v>38612</v>
      </c>
      <c r="BF10" s="22"/>
      <c r="BG10" s="22">
        <v>4814</v>
      </c>
      <c r="BH10" s="22"/>
      <c r="BI10" s="22">
        <v>157503</v>
      </c>
      <c r="BJ10" s="22"/>
      <c r="BK10" s="22">
        <v>9619</v>
      </c>
      <c r="BL10" s="22"/>
      <c r="BM10" s="22">
        <v>314729</v>
      </c>
      <c r="BN10" s="22"/>
      <c r="BO10" s="22"/>
      <c r="BP10" s="22">
        <v>90282</v>
      </c>
      <c r="BQ10" s="22"/>
      <c r="BR10" s="22">
        <v>1514523</v>
      </c>
      <c r="BS10" s="22"/>
      <c r="BT10" s="22">
        <v>113352</v>
      </c>
      <c r="BU10" s="22"/>
      <c r="BV10" s="22">
        <v>1876849</v>
      </c>
      <c r="BW10" s="22"/>
      <c r="BX10" s="22">
        <v>121196</v>
      </c>
      <c r="BY10" s="22"/>
      <c r="BZ10" s="23"/>
      <c r="CA10" s="23"/>
      <c r="CB10" s="22">
        <v>30760</v>
      </c>
      <c r="CC10" s="22"/>
      <c r="CD10" s="22">
        <v>483101</v>
      </c>
      <c r="CE10" s="22"/>
      <c r="CF10" s="22">
        <v>30760</v>
      </c>
      <c r="CG10" s="22"/>
      <c r="CH10" s="22">
        <v>483101</v>
      </c>
      <c r="CI10" s="22"/>
      <c r="CJ10" s="22"/>
      <c r="CK10" s="22">
        <v>946994</v>
      </c>
      <c r="CL10" s="22"/>
      <c r="CM10" s="22">
        <v>1188545</v>
      </c>
      <c r="CN10" s="22"/>
      <c r="CO10" s="22">
        <v>1270672</v>
      </c>
      <c r="CP10" s="22"/>
      <c r="CQ10" s="22"/>
      <c r="CR10" s="22">
        <v>67072</v>
      </c>
      <c r="CS10" s="22"/>
      <c r="CT10" s="22">
        <v>83840</v>
      </c>
      <c r="CU10" s="22"/>
      <c r="CV10" s="22">
        <v>62281</v>
      </c>
      <c r="CW10" s="22"/>
      <c r="CX10" s="22">
        <v>77851</v>
      </c>
      <c r="CY10" s="22"/>
      <c r="CZ10" s="22">
        <v>76654</v>
      </c>
      <c r="DA10" s="22"/>
      <c r="DB10" s="22">
        <v>92566</v>
      </c>
      <c r="DC10" s="22"/>
      <c r="DD10" s="22"/>
      <c r="DE10" s="22">
        <v>1692</v>
      </c>
      <c r="DF10" s="22"/>
      <c r="DG10" s="22">
        <v>2115</v>
      </c>
      <c r="DH10" s="22"/>
      <c r="DI10" s="22">
        <v>2615</v>
      </c>
      <c r="DJ10" s="22"/>
      <c r="DK10" s="22">
        <v>3268</v>
      </c>
      <c r="DL10" s="22"/>
      <c r="DM10" s="22">
        <v>3230</v>
      </c>
      <c r="DN10" s="22"/>
      <c r="DO10" s="22">
        <v>4037</v>
      </c>
      <c r="DP10" s="22"/>
      <c r="DQ10" s="22"/>
      <c r="DR10" s="22"/>
      <c r="DS10" s="22">
        <v>45341</v>
      </c>
      <c r="DT10" s="22"/>
      <c r="DU10" s="22">
        <v>1485681</v>
      </c>
      <c r="DV10" s="22"/>
      <c r="DW10" s="22">
        <v>48478</v>
      </c>
      <c r="DX10" s="22"/>
      <c r="DY10" s="22">
        <v>1588340</v>
      </c>
      <c r="DZ10" s="22"/>
      <c r="EA10" s="22">
        <v>4186</v>
      </c>
      <c r="EB10" s="22"/>
      <c r="EC10" s="22">
        <v>8364</v>
      </c>
      <c r="ED10" s="22"/>
      <c r="EE10" s="22">
        <v>28730</v>
      </c>
      <c r="EF10" s="22"/>
      <c r="EG10" s="22">
        <v>1443266</v>
      </c>
      <c r="EH10" s="22"/>
      <c r="EI10" s="22">
        <v>26700</v>
      </c>
      <c r="EJ10" s="22"/>
      <c r="EK10" s="22">
        <v>1376839</v>
      </c>
      <c r="EL10" s="22"/>
      <c r="EM10" s="23"/>
      <c r="EN10" s="23"/>
      <c r="EO10" s="22">
        <v>48533</v>
      </c>
      <c r="EP10" s="22"/>
      <c r="EQ10" s="22">
        <v>1074901</v>
      </c>
      <c r="ER10" s="22"/>
      <c r="ES10" s="22">
        <v>48533</v>
      </c>
      <c r="ET10" s="22"/>
      <c r="EU10" s="22">
        <v>1074901</v>
      </c>
      <c r="EV10" s="22"/>
      <c r="EW10" s="22"/>
      <c r="EX10" s="22">
        <v>25536</v>
      </c>
      <c r="EY10" s="22"/>
      <c r="EZ10" s="22">
        <v>56999</v>
      </c>
      <c r="FA10" s="22"/>
      <c r="FB10" s="22">
        <v>34721</v>
      </c>
      <c r="FC10" s="22"/>
      <c r="FD10" s="22">
        <v>77502</v>
      </c>
      <c r="FE10" s="22"/>
      <c r="FF10" s="22">
        <v>37844</v>
      </c>
      <c r="FG10" s="22"/>
      <c r="FH10" s="22">
        <v>84474</v>
      </c>
      <c r="FI10" s="22"/>
      <c r="FJ10" s="22"/>
      <c r="FK10" s="22">
        <v>36113</v>
      </c>
      <c r="FL10" s="22"/>
      <c r="FM10" s="22">
        <v>45341</v>
      </c>
      <c r="FN10" s="22"/>
      <c r="FO10" s="22">
        <v>48478</v>
      </c>
      <c r="FP10" s="22"/>
      <c r="FQ10" s="22">
        <v>12304</v>
      </c>
      <c r="FR10" s="22"/>
      <c r="FS10" s="22"/>
      <c r="FT10" s="22"/>
      <c r="FU10" s="22">
        <v>43888</v>
      </c>
      <c r="FV10" s="22"/>
      <c r="FW10" s="22">
        <v>54500</v>
      </c>
      <c r="FX10" s="22"/>
      <c r="FY10" s="22">
        <v>58109</v>
      </c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0"/>
      <c r="HD10" s="20"/>
      <c r="HE10" s="20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1"/>
    </row>
    <row r="11" spans="1:243" s="19" customFormat="1" ht="18" customHeight="1">
      <c r="A11" s="21" t="s">
        <v>87</v>
      </c>
      <c r="B11" s="10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3"/>
      <c r="CA11" s="23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3"/>
      <c r="EN11" s="23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>
        <v>760</v>
      </c>
      <c r="GD11" s="22"/>
      <c r="GE11" s="22">
        <v>20423</v>
      </c>
      <c r="GF11" s="22"/>
      <c r="GG11" s="22">
        <v>429</v>
      </c>
      <c r="GH11" s="22"/>
      <c r="GI11" s="22"/>
      <c r="GJ11" s="22">
        <v>980</v>
      </c>
      <c r="GK11" s="22"/>
      <c r="GL11" s="22">
        <v>70</v>
      </c>
      <c r="GM11" s="22"/>
      <c r="GN11" s="22"/>
      <c r="GO11" s="22">
        <v>1175</v>
      </c>
      <c r="GP11" s="22"/>
      <c r="GQ11" s="22">
        <v>1373</v>
      </c>
      <c r="GR11" s="22"/>
      <c r="GS11" s="22">
        <v>1358</v>
      </c>
      <c r="GT11" s="22"/>
      <c r="GU11" s="22">
        <v>1175</v>
      </c>
      <c r="GV11" s="22"/>
      <c r="GW11" s="22">
        <v>1373</v>
      </c>
      <c r="GX11" s="22"/>
      <c r="GY11" s="22">
        <v>1358</v>
      </c>
      <c r="GZ11" s="22"/>
      <c r="HA11" s="22"/>
      <c r="HB11" s="22"/>
      <c r="HC11" s="20"/>
      <c r="HD11" s="20"/>
      <c r="HE11" s="20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1"/>
    </row>
    <row r="12" spans="1:243" ht="18" customHeight="1">
      <c r="A12" s="21" t="s">
        <v>88</v>
      </c>
      <c r="B12" s="24">
        <v>1712</v>
      </c>
      <c r="C12" s="25">
        <v>47773360</v>
      </c>
      <c r="D12" s="26">
        <v>69</v>
      </c>
      <c r="E12" s="25">
        <v>63114990</v>
      </c>
      <c r="F12" s="26">
        <v>2059</v>
      </c>
      <c r="G12" s="25">
        <v>72139124</v>
      </c>
      <c r="H12" s="26">
        <v>93</v>
      </c>
      <c r="I12" s="25">
        <v>106766418</v>
      </c>
      <c r="J12" s="26">
        <v>393</v>
      </c>
      <c r="K12" s="25">
        <v>14722173</v>
      </c>
      <c r="L12" s="26">
        <v>14</v>
      </c>
      <c r="M12" s="25">
        <v>17182942</v>
      </c>
      <c r="N12" s="26">
        <v>175</v>
      </c>
      <c r="O12" s="25">
        <v>1663900</v>
      </c>
      <c r="P12" s="26">
        <v>0</v>
      </c>
      <c r="Q12" s="25">
        <v>0</v>
      </c>
      <c r="R12" s="26">
        <v>10</v>
      </c>
      <c r="S12" s="25">
        <v>3110880</v>
      </c>
      <c r="T12" s="26">
        <v>0</v>
      </c>
      <c r="U12" s="25">
        <v>0</v>
      </c>
      <c r="V12" s="102">
        <v>1143</v>
      </c>
      <c r="W12" s="25">
        <v>906399</v>
      </c>
      <c r="X12" s="26">
        <v>6</v>
      </c>
      <c r="Y12" s="25">
        <v>155670</v>
      </c>
      <c r="Z12" s="26">
        <v>1533</v>
      </c>
      <c r="AA12" s="25">
        <v>4959255</v>
      </c>
      <c r="AB12" s="26">
        <v>5</v>
      </c>
      <c r="AC12" s="25">
        <v>529160</v>
      </c>
      <c r="AD12" s="26">
        <v>670</v>
      </c>
      <c r="AE12" s="25">
        <v>4330210</v>
      </c>
      <c r="AF12" s="26">
        <v>4</v>
      </c>
      <c r="AG12" s="25">
        <v>845912</v>
      </c>
      <c r="AH12" s="25">
        <v>338200393</v>
      </c>
      <c r="AI12" s="25">
        <v>0</v>
      </c>
      <c r="AJ12" s="25">
        <v>0</v>
      </c>
      <c r="AK12" s="25">
        <v>0</v>
      </c>
      <c r="AL12" s="25">
        <v>0</v>
      </c>
      <c r="AM12" s="25">
        <v>43</v>
      </c>
      <c r="AN12" s="25">
        <v>1810902</v>
      </c>
      <c r="AO12" s="25">
        <v>1</v>
      </c>
      <c r="AP12" s="25">
        <v>1379855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5">
        <v>0</v>
      </c>
      <c r="BL12" s="25">
        <v>0</v>
      </c>
      <c r="BM12" s="25">
        <v>0</v>
      </c>
      <c r="BN12" s="25">
        <v>0</v>
      </c>
      <c r="BO12" s="27">
        <v>3190757</v>
      </c>
      <c r="BP12" s="26">
        <v>162</v>
      </c>
      <c r="BQ12" s="25">
        <v>11301606</v>
      </c>
      <c r="BR12" s="26">
        <v>0</v>
      </c>
      <c r="BS12" s="25">
        <v>0</v>
      </c>
      <c r="BT12" s="26">
        <v>60</v>
      </c>
      <c r="BU12" s="25">
        <v>5255400</v>
      </c>
      <c r="BV12" s="26">
        <v>0</v>
      </c>
      <c r="BW12" s="25">
        <v>0</v>
      </c>
      <c r="BX12" s="26">
        <v>4</v>
      </c>
      <c r="BY12" s="25">
        <v>374608</v>
      </c>
      <c r="BZ12" s="28">
        <v>0</v>
      </c>
      <c r="CA12" s="29">
        <v>0</v>
      </c>
      <c r="CB12" s="26">
        <v>52</v>
      </c>
      <c r="CC12" s="25">
        <v>1235988</v>
      </c>
      <c r="CD12" s="26">
        <v>0</v>
      </c>
      <c r="CE12" s="25">
        <v>0</v>
      </c>
      <c r="CF12" s="26">
        <v>0</v>
      </c>
      <c r="CG12" s="25">
        <v>0</v>
      </c>
      <c r="CH12" s="26">
        <v>0</v>
      </c>
      <c r="CI12" s="25">
        <v>0</v>
      </c>
      <c r="CJ12" s="27">
        <v>18167602</v>
      </c>
      <c r="CK12" s="24">
        <v>0</v>
      </c>
      <c r="CL12" s="25">
        <v>0</v>
      </c>
      <c r="CM12" s="26">
        <v>0</v>
      </c>
      <c r="CN12" s="25">
        <v>0</v>
      </c>
      <c r="CO12" s="26">
        <v>0</v>
      </c>
      <c r="CP12" s="25">
        <v>0</v>
      </c>
      <c r="CQ12" s="25">
        <v>0</v>
      </c>
      <c r="CR12" s="26">
        <v>1</v>
      </c>
      <c r="CS12" s="25">
        <v>51828</v>
      </c>
      <c r="CT12" s="26">
        <v>0</v>
      </c>
      <c r="CU12" s="25">
        <v>0</v>
      </c>
      <c r="CV12" s="26">
        <v>1</v>
      </c>
      <c r="CW12" s="25">
        <v>48126</v>
      </c>
      <c r="CX12" s="26">
        <v>1</v>
      </c>
      <c r="CY12" s="25">
        <v>60158</v>
      </c>
      <c r="CZ12" s="26">
        <v>0</v>
      </c>
      <c r="DA12" s="25">
        <v>0</v>
      </c>
      <c r="DB12" s="26">
        <v>0</v>
      </c>
      <c r="DC12" s="25">
        <v>0</v>
      </c>
      <c r="DD12" s="27">
        <v>160112</v>
      </c>
      <c r="DE12" s="27">
        <v>0</v>
      </c>
      <c r="DF12" s="25">
        <v>0</v>
      </c>
      <c r="DG12" s="27">
        <v>1</v>
      </c>
      <c r="DH12" s="25">
        <v>1634</v>
      </c>
      <c r="DI12" s="27">
        <v>0</v>
      </c>
      <c r="DJ12" s="25">
        <v>0</v>
      </c>
      <c r="DK12" s="27">
        <v>0</v>
      </c>
      <c r="DL12" s="25">
        <v>0</v>
      </c>
      <c r="DM12" s="27">
        <v>0</v>
      </c>
      <c r="DN12" s="25">
        <v>0</v>
      </c>
      <c r="DO12" s="27">
        <v>0</v>
      </c>
      <c r="DP12" s="25">
        <v>0</v>
      </c>
      <c r="DQ12" s="27">
        <v>1634</v>
      </c>
      <c r="DR12" s="25">
        <v>359720498</v>
      </c>
      <c r="DS12" s="26">
        <v>0</v>
      </c>
      <c r="DT12" s="25">
        <v>0</v>
      </c>
      <c r="DU12" s="26">
        <v>0</v>
      </c>
      <c r="DV12" s="25">
        <v>0</v>
      </c>
      <c r="DW12" s="26">
        <v>0</v>
      </c>
      <c r="DX12" s="25">
        <v>0</v>
      </c>
      <c r="DY12" s="26">
        <v>0</v>
      </c>
      <c r="DZ12" s="25">
        <v>0</v>
      </c>
      <c r="EA12" s="26">
        <v>0</v>
      </c>
      <c r="EB12" s="25">
        <v>0</v>
      </c>
      <c r="EC12" s="26">
        <v>0</v>
      </c>
      <c r="ED12" s="25">
        <v>0</v>
      </c>
      <c r="EE12" s="25">
        <v>54</v>
      </c>
      <c r="EF12" s="25">
        <v>1198854</v>
      </c>
      <c r="EG12" s="25">
        <v>0</v>
      </c>
      <c r="EH12" s="25">
        <v>0</v>
      </c>
      <c r="EI12" s="25">
        <v>47</v>
      </c>
      <c r="EJ12" s="25">
        <v>969704</v>
      </c>
      <c r="EK12" s="25">
        <v>0</v>
      </c>
      <c r="EL12" s="25">
        <v>0</v>
      </c>
      <c r="EM12" s="29">
        <v>0</v>
      </c>
      <c r="EN12" s="29">
        <v>0</v>
      </c>
      <c r="EO12" s="26">
        <v>0</v>
      </c>
      <c r="EP12" s="25">
        <v>0</v>
      </c>
      <c r="EQ12" s="26">
        <v>0</v>
      </c>
      <c r="ER12" s="25">
        <v>0</v>
      </c>
      <c r="ES12" s="26">
        <v>0</v>
      </c>
      <c r="ET12" s="25">
        <v>0</v>
      </c>
      <c r="EU12" s="26">
        <v>0</v>
      </c>
      <c r="EV12" s="25">
        <v>0</v>
      </c>
      <c r="EW12" s="25">
        <v>2168558</v>
      </c>
      <c r="EX12" s="103">
        <v>0</v>
      </c>
      <c r="EY12" s="25">
        <v>0</v>
      </c>
      <c r="EZ12" s="103">
        <v>0</v>
      </c>
      <c r="FA12" s="25">
        <v>0</v>
      </c>
      <c r="FB12" s="103">
        <v>0</v>
      </c>
      <c r="FC12" s="25">
        <v>0</v>
      </c>
      <c r="FD12" s="103">
        <v>25</v>
      </c>
      <c r="FE12" s="25">
        <v>1497200</v>
      </c>
      <c r="FF12" s="103">
        <v>0</v>
      </c>
      <c r="FG12" s="25">
        <v>0</v>
      </c>
      <c r="FH12" s="103">
        <v>105</v>
      </c>
      <c r="FI12" s="25">
        <v>6853875</v>
      </c>
      <c r="FJ12" s="104">
        <v>8351075</v>
      </c>
      <c r="FK12" s="30">
        <v>0</v>
      </c>
      <c r="FL12" s="30">
        <v>0</v>
      </c>
      <c r="FM12" s="30">
        <v>0</v>
      </c>
      <c r="FN12" s="30">
        <v>0</v>
      </c>
      <c r="FO12" s="30">
        <v>0</v>
      </c>
      <c r="FP12" s="30">
        <v>0</v>
      </c>
      <c r="FQ12" s="30">
        <v>0</v>
      </c>
      <c r="FR12" s="30">
        <v>0</v>
      </c>
      <c r="FS12" s="30">
        <v>0</v>
      </c>
      <c r="FT12" s="30"/>
      <c r="FU12" s="30">
        <v>0</v>
      </c>
      <c r="FV12" s="30"/>
      <c r="FW12" s="30">
        <v>0</v>
      </c>
      <c r="FX12" s="30"/>
      <c r="FY12" s="30">
        <v>0</v>
      </c>
      <c r="FZ12" s="30"/>
      <c r="GA12" s="30">
        <v>0</v>
      </c>
      <c r="GB12" s="31">
        <v>370240131</v>
      </c>
      <c r="GC12" s="32">
        <v>4538</v>
      </c>
      <c r="GD12" s="33">
        <v>3448880</v>
      </c>
      <c r="GE12" s="33">
        <v>177</v>
      </c>
      <c r="GF12" s="33">
        <v>3614871</v>
      </c>
      <c r="GG12" s="33">
        <v>130</v>
      </c>
      <c r="GH12" s="33">
        <v>55770</v>
      </c>
      <c r="GI12" s="34">
        <v>7119521</v>
      </c>
      <c r="GJ12" s="35">
        <v>177</v>
      </c>
      <c r="GK12" s="35">
        <v>173460</v>
      </c>
      <c r="GL12" s="33">
        <v>4668</v>
      </c>
      <c r="GM12" s="35">
        <v>326760</v>
      </c>
      <c r="GN12" s="36">
        <v>500220</v>
      </c>
      <c r="GO12" s="33">
        <v>1876</v>
      </c>
      <c r="GP12" s="37">
        <v>2204300</v>
      </c>
      <c r="GQ12" s="33">
        <v>2243</v>
      </c>
      <c r="GR12" s="37">
        <v>3079639</v>
      </c>
      <c r="GS12" s="33">
        <v>549</v>
      </c>
      <c r="GT12" s="37">
        <v>745542</v>
      </c>
      <c r="GU12" s="33">
        <v>880</v>
      </c>
      <c r="GV12" s="37">
        <v>1034000</v>
      </c>
      <c r="GW12" s="33">
        <v>1053</v>
      </c>
      <c r="GX12" s="37">
        <v>1445769</v>
      </c>
      <c r="GY12" s="26">
        <v>138</v>
      </c>
      <c r="GZ12" s="37">
        <v>187404</v>
      </c>
      <c r="HA12" s="38">
        <v>8696654</v>
      </c>
      <c r="HB12" s="39">
        <v>386556526</v>
      </c>
      <c r="HC12" s="40">
        <f t="shared" ref="HC12:HC37" si="0">ROUND(HB12/1000,1)</f>
        <v>386556.5</v>
      </c>
      <c r="HD12" s="40">
        <v>331242.09999999998</v>
      </c>
      <c r="HE12" s="41">
        <f>GO12+GQ12+GS12+GU12+GW12+GY12+'[1]Инвалиды СВОД'!AU11+'[1]Инвалиды СВОД'!AW11+'[1]Инвалиды СВОД'!AY11</f>
        <v>6788</v>
      </c>
      <c r="HF12" s="42">
        <f t="shared" ref="HF12:HF37" si="1">B12+AI12+BP12+CR12+DE12+EM12+EX12+FK12+FU12</f>
        <v>1875</v>
      </c>
      <c r="HG12" s="43">
        <f t="shared" ref="HG12:HG30" si="2">F12+AM12+BT12+CV12+DI12+EE12+DS12+EO12+FB12+FM12</f>
        <v>2217</v>
      </c>
      <c r="HH12" s="43">
        <f t="shared" ref="HH12:HH37" si="3">J12+AQ12+BX12+CZ12+DM12+DW12+EI12+ES12+FF12+FO12+FY12</f>
        <v>444</v>
      </c>
      <c r="HI12" s="42">
        <f t="shared" ref="HI12:HI37" si="4">HF12+HG12+HH12</f>
        <v>4536</v>
      </c>
      <c r="HJ12" s="44">
        <f t="shared" ref="HJ12:HJ36" si="5">D12+AK12+CK12</f>
        <v>69</v>
      </c>
      <c r="HK12" s="44">
        <f>'[1]контингент общее 2020 год'!HD12</f>
        <v>880</v>
      </c>
      <c r="HL12" s="44">
        <f t="shared" ref="HL12:HL36" si="6">H12+AO12+CM12</f>
        <v>94</v>
      </c>
      <c r="HM12" s="44">
        <f>'[1]контингент общее 2020 год'!HE12</f>
        <v>1053</v>
      </c>
      <c r="HN12" s="44">
        <f t="shared" ref="HN12:HN36" si="7">L12+AS12+CO12</f>
        <v>14</v>
      </c>
      <c r="HO12" s="44">
        <f>'[1]контингент общее 2020 год'!HF12</f>
        <v>138</v>
      </c>
      <c r="HP12" s="44">
        <f t="shared" ref="HP12:HP37" si="8">HJ12+HL12+HN12</f>
        <v>177</v>
      </c>
      <c r="HQ12" s="44">
        <f t="shared" ref="HQ12:HQ37" si="9">HK12+HM12+HO12</f>
        <v>2071</v>
      </c>
      <c r="HR12" s="44">
        <f t="shared" ref="HR12:HR36" si="10">HI12+HP12+HQ12</f>
        <v>6784</v>
      </c>
      <c r="HS12" s="44">
        <f>BP12+BT12+BX12+'[1]контингент общее 2020 год'!HH12</f>
        <v>243</v>
      </c>
      <c r="HT12" s="44">
        <f>DS12+DW12+EE12+EI12+EM12+EO12+ES12+EX12+EZ12+FB12+FD12+FF12+FH12+'[1]контингент общее 2020 год'!HI12</f>
        <v>231</v>
      </c>
      <c r="HU12" s="44">
        <f>B12+F12+J12+AI12+AM12+AQ12+CR12+CT12+CV12+CX12+CZ12+DB12+DE12+DG12+DI12+DK12+DM12+DO12+FK12+FM12+FO12+FU12+FW12+FY12+'[1]контингент общее 2020 год'!HG12-'[1]контингент общее 2020 год'!DG12-'[1]контингент общее 2020 год'!DH12-'[1]контингент общее 2020 год'!DI12-'[1]контингент общее 2020 год'!BN12-'[1]контингент общее 2020 год'!BO12-'[1]контингент общее 2020 год'!BP12</f>
        <v>6265</v>
      </c>
      <c r="HV12" s="44">
        <f t="shared" ref="HV12:HV37" si="11">HS12+HT12+HU12</f>
        <v>6739</v>
      </c>
      <c r="HW12" s="44">
        <f>'[1]Инвалиды СВОД'!P11+'[1]Инвалиды СВОД'!R11+'[1]Инвалиды СВОД'!T11</f>
        <v>5</v>
      </c>
      <c r="HX12" s="44">
        <f>'[1]Инвалиды СВОД'!B11+'[1]Инвалиды СВОД'!D11+'[1]Инвалиды СВОД'!F11+'[1]Инвалиды СВОД'!I11+'[1]Инвалиды СВОД'!K11+'[1]Инвалиды СВОД'!M11+'[1]Инвалиды СВОД'!W11+'[1]Инвалиды СВОД'!Y11+'[1]Инвалиды СВОД'!AA11+'[1]Инвалиды СВОД'!AC11+'[1]Инвалиды СВОД'!AE11+'[1]Инвалиды СВОД'!AG11+'[1]Инвалиды СВОД'!AJ11+'[1]Инвалиды СВОД'!AL11+'[1]Инвалиды СВОД'!AN11</f>
        <v>44</v>
      </c>
      <c r="HY12" s="44">
        <f t="shared" ref="HY12:HY36" si="12">HW12+HX12</f>
        <v>49</v>
      </c>
      <c r="HZ12" s="44">
        <f t="shared" ref="HZ12:HZ37" si="13">HR12+HY12</f>
        <v>6833</v>
      </c>
      <c r="IA12" s="45">
        <v>117</v>
      </c>
      <c r="IB12" s="46">
        <f t="shared" ref="IB12:IB36" si="14">HS12+HW12</f>
        <v>248</v>
      </c>
      <c r="IC12" s="46">
        <f t="shared" ref="IC12:IC37" si="15">HT12</f>
        <v>231</v>
      </c>
      <c r="ID12" s="46">
        <f t="shared" ref="ID12:ID37" si="16">HU12+HX12</f>
        <v>6309</v>
      </c>
      <c r="IE12" s="46">
        <f>'[1]контингент общее 2020 год'!BK12+'[1]контингент общее 2020 год'!BL12+'[1]контингент общее 2020 год'!BM12+'[1]контингент общее 2020 год'!BT12+'[1]контингент общее 2020 год'!BU12+'[1]контингент общее 2020 год'!BV12+'[1]контингент общее 2020 год'!DD12+'[1]контингент общее 2020 год'!DE12+'[1]контингент общее 2020 год'!DF12+'[1]контингент общее 2020 год'!DM12+'[1]контингент общее 2020 год'!DN12+'[1]контингент общее 2020 год'!DO12</f>
        <v>1</v>
      </c>
      <c r="IF12" s="46">
        <f t="shared" ref="IF12:IF30" si="17">ID12-IE12</f>
        <v>6308</v>
      </c>
      <c r="IG12" s="46">
        <f t="shared" ref="IG12:IG37" si="18">IB12+IC12+ID12</f>
        <v>6788</v>
      </c>
      <c r="IH12">
        <v>6469</v>
      </c>
      <c r="II12" s="46">
        <f t="shared" ref="II12:II37" si="19">IH12-IG12</f>
        <v>-319</v>
      </c>
    </row>
    <row r="13" spans="1:243">
      <c r="A13" s="21" t="s">
        <v>89</v>
      </c>
      <c r="B13" s="24">
        <v>0</v>
      </c>
      <c r="C13" s="25">
        <v>0</v>
      </c>
      <c r="D13" s="26">
        <v>54</v>
      </c>
      <c r="E13" s="25">
        <v>49394340</v>
      </c>
      <c r="F13" s="26">
        <v>0</v>
      </c>
      <c r="G13" s="25">
        <v>0</v>
      </c>
      <c r="H13" s="26">
        <v>89</v>
      </c>
      <c r="I13" s="25">
        <v>102174314</v>
      </c>
      <c r="J13" s="26">
        <v>0</v>
      </c>
      <c r="K13" s="25">
        <v>0</v>
      </c>
      <c r="L13" s="26">
        <v>19</v>
      </c>
      <c r="M13" s="25">
        <v>23319707</v>
      </c>
      <c r="N13" s="26">
        <v>0</v>
      </c>
      <c r="O13" s="25">
        <v>0</v>
      </c>
      <c r="P13" s="26">
        <v>0</v>
      </c>
      <c r="Q13" s="25">
        <v>0</v>
      </c>
      <c r="R13" s="26">
        <v>4</v>
      </c>
      <c r="S13" s="25">
        <v>1244352</v>
      </c>
      <c r="T13" s="26">
        <v>0</v>
      </c>
      <c r="U13" s="25">
        <v>0</v>
      </c>
      <c r="V13" s="26">
        <v>0</v>
      </c>
      <c r="W13" s="25">
        <v>0</v>
      </c>
      <c r="X13" s="26">
        <v>2</v>
      </c>
      <c r="Y13" s="25">
        <v>51890</v>
      </c>
      <c r="Z13" s="26">
        <v>0</v>
      </c>
      <c r="AA13" s="25">
        <v>0</v>
      </c>
      <c r="AB13" s="26">
        <v>12</v>
      </c>
      <c r="AC13" s="25">
        <v>1269984</v>
      </c>
      <c r="AD13" s="26">
        <v>0</v>
      </c>
      <c r="AE13" s="25">
        <v>0</v>
      </c>
      <c r="AF13" s="26">
        <v>4</v>
      </c>
      <c r="AG13" s="25">
        <v>845912</v>
      </c>
      <c r="AH13" s="25">
        <v>178300499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27">
        <v>0</v>
      </c>
      <c r="BP13" s="26">
        <v>0</v>
      </c>
      <c r="BQ13" s="25">
        <v>0</v>
      </c>
      <c r="BR13" s="26">
        <v>6</v>
      </c>
      <c r="BS13" s="25">
        <v>7021878</v>
      </c>
      <c r="BT13" s="26">
        <v>0</v>
      </c>
      <c r="BU13" s="25">
        <v>0</v>
      </c>
      <c r="BV13" s="26">
        <v>0</v>
      </c>
      <c r="BW13" s="25">
        <v>0</v>
      </c>
      <c r="BX13" s="26">
        <v>0</v>
      </c>
      <c r="BY13" s="25">
        <v>0</v>
      </c>
      <c r="BZ13" s="28">
        <v>0</v>
      </c>
      <c r="CA13" s="29">
        <v>0</v>
      </c>
      <c r="CB13" s="26">
        <v>0</v>
      </c>
      <c r="CC13" s="25">
        <v>0</v>
      </c>
      <c r="CD13" s="26">
        <v>6</v>
      </c>
      <c r="CE13" s="25">
        <v>2239836</v>
      </c>
      <c r="CF13" s="26">
        <v>0</v>
      </c>
      <c r="CG13" s="25">
        <v>0</v>
      </c>
      <c r="CH13" s="26">
        <v>0</v>
      </c>
      <c r="CI13" s="25">
        <v>0</v>
      </c>
      <c r="CJ13" s="27">
        <v>9261714</v>
      </c>
      <c r="CK13" s="24">
        <v>0</v>
      </c>
      <c r="CL13" s="25">
        <v>0</v>
      </c>
      <c r="CM13" s="26">
        <v>0</v>
      </c>
      <c r="CN13" s="25">
        <v>0</v>
      </c>
      <c r="CO13" s="26">
        <v>0</v>
      </c>
      <c r="CP13" s="25">
        <v>0</v>
      </c>
      <c r="CQ13" s="25">
        <v>0</v>
      </c>
      <c r="CR13" s="26">
        <v>0</v>
      </c>
      <c r="CS13" s="25">
        <v>0</v>
      </c>
      <c r="CT13" s="26">
        <v>0</v>
      </c>
      <c r="CU13" s="25">
        <v>0</v>
      </c>
      <c r="CV13" s="26">
        <v>0</v>
      </c>
      <c r="CW13" s="25">
        <v>0</v>
      </c>
      <c r="CX13" s="26">
        <v>1</v>
      </c>
      <c r="CY13" s="25">
        <v>60158</v>
      </c>
      <c r="CZ13" s="26">
        <v>0</v>
      </c>
      <c r="DA13" s="25">
        <v>0</v>
      </c>
      <c r="DB13" s="26">
        <v>0</v>
      </c>
      <c r="DC13" s="25">
        <v>0</v>
      </c>
      <c r="DD13" s="27">
        <v>60158</v>
      </c>
      <c r="DE13" s="27">
        <v>0</v>
      </c>
      <c r="DF13" s="25">
        <v>0</v>
      </c>
      <c r="DG13" s="27">
        <v>2</v>
      </c>
      <c r="DH13" s="25">
        <v>3268</v>
      </c>
      <c r="DI13" s="27">
        <v>0</v>
      </c>
      <c r="DJ13" s="25">
        <v>0</v>
      </c>
      <c r="DK13" s="27">
        <v>1</v>
      </c>
      <c r="DL13" s="25">
        <v>2526</v>
      </c>
      <c r="DM13" s="27">
        <v>0</v>
      </c>
      <c r="DN13" s="25">
        <v>0</v>
      </c>
      <c r="DO13" s="27">
        <v>0</v>
      </c>
      <c r="DP13" s="25">
        <v>0</v>
      </c>
      <c r="DQ13" s="27">
        <v>5794</v>
      </c>
      <c r="DR13" s="25">
        <v>187628165</v>
      </c>
      <c r="DS13" s="26">
        <v>0</v>
      </c>
      <c r="DT13" s="25">
        <v>0</v>
      </c>
      <c r="DU13" s="26">
        <v>0</v>
      </c>
      <c r="DV13" s="25">
        <v>0</v>
      </c>
      <c r="DW13" s="26">
        <v>0</v>
      </c>
      <c r="DX13" s="25">
        <v>0</v>
      </c>
      <c r="DY13" s="26">
        <v>0</v>
      </c>
      <c r="DZ13" s="25">
        <v>0</v>
      </c>
      <c r="EA13" s="26">
        <v>0</v>
      </c>
      <c r="EB13" s="25">
        <v>0</v>
      </c>
      <c r="EC13" s="26">
        <v>0</v>
      </c>
      <c r="ED13" s="25">
        <v>0</v>
      </c>
      <c r="EE13" s="25">
        <v>0</v>
      </c>
      <c r="EF13" s="25">
        <v>0</v>
      </c>
      <c r="EG13" s="25">
        <v>0</v>
      </c>
      <c r="EH13" s="25">
        <v>0</v>
      </c>
      <c r="EI13" s="25">
        <v>0</v>
      </c>
      <c r="EJ13" s="25">
        <v>0</v>
      </c>
      <c r="EK13" s="25">
        <v>0</v>
      </c>
      <c r="EL13" s="25">
        <v>0</v>
      </c>
      <c r="EM13" s="29">
        <v>0</v>
      </c>
      <c r="EN13" s="29">
        <v>0</v>
      </c>
      <c r="EO13" s="26">
        <v>0</v>
      </c>
      <c r="EP13" s="25">
        <v>0</v>
      </c>
      <c r="EQ13" s="26">
        <v>0</v>
      </c>
      <c r="ER13" s="25">
        <v>0</v>
      </c>
      <c r="ES13" s="26">
        <v>0</v>
      </c>
      <c r="ET13" s="25">
        <v>0</v>
      </c>
      <c r="EU13" s="26">
        <v>0</v>
      </c>
      <c r="EV13" s="25">
        <v>0</v>
      </c>
      <c r="EW13" s="25">
        <v>0</v>
      </c>
      <c r="EX13" s="103">
        <v>0</v>
      </c>
      <c r="EY13" s="25">
        <v>0</v>
      </c>
      <c r="EZ13" s="103">
        <v>0</v>
      </c>
      <c r="FA13" s="25">
        <v>0</v>
      </c>
      <c r="FB13" s="103">
        <v>0</v>
      </c>
      <c r="FC13" s="25">
        <v>0</v>
      </c>
      <c r="FD13" s="103">
        <v>0</v>
      </c>
      <c r="FE13" s="25">
        <v>0</v>
      </c>
      <c r="FF13" s="103">
        <v>0</v>
      </c>
      <c r="FG13" s="25">
        <v>0</v>
      </c>
      <c r="FH13" s="103">
        <v>0</v>
      </c>
      <c r="FI13" s="25">
        <v>0</v>
      </c>
      <c r="FJ13" s="104">
        <v>0</v>
      </c>
      <c r="FK13" s="30">
        <v>0</v>
      </c>
      <c r="FL13" s="30">
        <v>0</v>
      </c>
      <c r="FM13" s="30">
        <v>0</v>
      </c>
      <c r="FN13" s="30">
        <v>0</v>
      </c>
      <c r="FO13" s="30">
        <v>0</v>
      </c>
      <c r="FP13" s="30">
        <v>0</v>
      </c>
      <c r="FQ13" s="30">
        <v>0</v>
      </c>
      <c r="FR13" s="30">
        <v>0</v>
      </c>
      <c r="FS13" s="30">
        <v>0</v>
      </c>
      <c r="FT13" s="30"/>
      <c r="FU13" s="30">
        <v>0</v>
      </c>
      <c r="FV13" s="30"/>
      <c r="FW13" s="30">
        <v>0</v>
      </c>
      <c r="FX13" s="30"/>
      <c r="FY13" s="30">
        <v>0</v>
      </c>
      <c r="FZ13" s="30"/>
      <c r="GA13" s="30">
        <v>0</v>
      </c>
      <c r="GB13" s="31">
        <v>187628165</v>
      </c>
      <c r="GC13" s="32">
        <v>4</v>
      </c>
      <c r="GD13" s="33">
        <v>3040</v>
      </c>
      <c r="GE13" s="33">
        <v>168</v>
      </c>
      <c r="GF13" s="33">
        <v>3431064</v>
      </c>
      <c r="GG13" s="33">
        <v>0</v>
      </c>
      <c r="GH13" s="33">
        <v>0</v>
      </c>
      <c r="GI13" s="34">
        <v>3434104</v>
      </c>
      <c r="GJ13" s="35">
        <v>168</v>
      </c>
      <c r="GK13" s="35">
        <v>164640</v>
      </c>
      <c r="GL13" s="33">
        <v>4</v>
      </c>
      <c r="GM13" s="35">
        <v>280</v>
      </c>
      <c r="GN13" s="36">
        <v>164920</v>
      </c>
      <c r="GO13" s="33">
        <v>2</v>
      </c>
      <c r="GP13" s="37">
        <v>2350</v>
      </c>
      <c r="GQ13" s="33">
        <v>2</v>
      </c>
      <c r="GR13" s="37">
        <v>2746</v>
      </c>
      <c r="GS13" s="33">
        <v>0</v>
      </c>
      <c r="GT13" s="37">
        <v>0</v>
      </c>
      <c r="GU13" s="33">
        <v>595</v>
      </c>
      <c r="GV13" s="37">
        <v>699125</v>
      </c>
      <c r="GW13" s="33">
        <v>752</v>
      </c>
      <c r="GX13" s="37">
        <v>1032496</v>
      </c>
      <c r="GY13" s="26">
        <v>196</v>
      </c>
      <c r="GZ13" s="37">
        <v>266168</v>
      </c>
      <c r="HA13" s="38">
        <v>2002885</v>
      </c>
      <c r="HB13" s="39">
        <v>193230074</v>
      </c>
      <c r="HC13" s="40">
        <f t="shared" si="0"/>
        <v>193230.1</v>
      </c>
      <c r="HD13" s="40">
        <v>188584.5</v>
      </c>
      <c r="HE13" s="41">
        <f>GO13+GQ13+GS13+GU13+GW13+GY13+'[1]Инвалиды СВОД'!AU12+'[1]Инвалиды СВОД'!AW12+'[1]Инвалиды СВОД'!AY12</f>
        <v>1551</v>
      </c>
      <c r="HF13" s="42">
        <f t="shared" si="1"/>
        <v>0</v>
      </c>
      <c r="HG13" s="43">
        <f t="shared" si="2"/>
        <v>0</v>
      </c>
      <c r="HH13" s="43">
        <f t="shared" si="3"/>
        <v>0</v>
      </c>
      <c r="HI13" s="42">
        <f t="shared" si="4"/>
        <v>0</v>
      </c>
      <c r="HJ13" s="44">
        <f t="shared" si="5"/>
        <v>54</v>
      </c>
      <c r="HK13" s="44">
        <f>'[1]контингент общее 2020 год'!HD13</f>
        <v>595</v>
      </c>
      <c r="HL13" s="44">
        <f t="shared" si="6"/>
        <v>89</v>
      </c>
      <c r="HM13" s="44">
        <f>'[1]контингент общее 2020 год'!HE13</f>
        <v>752</v>
      </c>
      <c r="HN13" s="44">
        <f t="shared" si="7"/>
        <v>19</v>
      </c>
      <c r="HO13" s="44">
        <f>'[1]контингент общее 2020 год'!HF13</f>
        <v>196</v>
      </c>
      <c r="HP13" s="44">
        <f t="shared" si="8"/>
        <v>162</v>
      </c>
      <c r="HQ13" s="44">
        <f t="shared" si="9"/>
        <v>1543</v>
      </c>
      <c r="HR13" s="44">
        <f t="shared" si="10"/>
        <v>1705</v>
      </c>
      <c r="HS13" s="44">
        <f>BP13+BT13+BX13+'[1]контингент общее 2020 год'!HH13</f>
        <v>51</v>
      </c>
      <c r="HT13" s="44">
        <f>DS13+DW13+EE13+EI13+EM13+EO13+ES13+EX13+EZ13+FB13+FD13+FF13+FH13+'[1]контингент общее 2020 год'!HI13</f>
        <v>0</v>
      </c>
      <c r="HU13" s="44">
        <f>B13+F13+J13+AI13+AM13+AQ13+CR13+CT13+CV13+CX13+CZ13+DB13+DE13+DG13+DI13+DK13+DM13+DO13+FK13+FM13+FO13+FU13+FW13+FY13+'[1]контингент общее 2020 год'!HG13-'[1]контингент общее 2020 год'!DG13-'[1]контингент общее 2020 год'!DH13-'[1]контингент общее 2020 год'!DI13-'[1]контингент общее 2020 год'!BN13-'[1]контингент общее 2020 год'!BO13-'[1]контингент общее 2020 год'!BP13</f>
        <v>1496</v>
      </c>
      <c r="HV13" s="44">
        <f t="shared" si="11"/>
        <v>1547</v>
      </c>
      <c r="HW13" s="44">
        <f>'[1]Инвалиды СВОД'!P12+'[1]Инвалиды СВОД'!R12+'[1]Инвалиды СВОД'!T12</f>
        <v>0</v>
      </c>
      <c r="HX13" s="44">
        <f>'[1]Инвалиды СВОД'!B12+'[1]Инвалиды СВОД'!D12+'[1]Инвалиды СВОД'!F12+'[1]Инвалиды СВОД'!I12+'[1]Инвалиды СВОД'!K12+'[1]Инвалиды СВОД'!M12+'[1]Инвалиды СВОД'!W12+'[1]Инвалиды СВОД'!Y12+'[1]Инвалиды СВОД'!AA12+'[1]Инвалиды СВОД'!AC12+'[1]Инвалиды СВОД'!AE12+'[1]Инвалиды СВОД'!AG12+'[1]Инвалиды СВОД'!AJ12+'[1]Инвалиды СВОД'!AL12+'[1]Инвалиды СВОД'!AN12</f>
        <v>4</v>
      </c>
      <c r="HY13" s="44">
        <f t="shared" si="12"/>
        <v>4</v>
      </c>
      <c r="HZ13" s="44">
        <f t="shared" si="13"/>
        <v>1709</v>
      </c>
      <c r="IA13" s="45">
        <v>62</v>
      </c>
      <c r="IB13" s="46">
        <f t="shared" si="14"/>
        <v>51</v>
      </c>
      <c r="IC13" s="46">
        <f t="shared" si="15"/>
        <v>0</v>
      </c>
      <c r="ID13" s="46">
        <f t="shared" si="16"/>
        <v>1500</v>
      </c>
      <c r="IE13" s="46">
        <f>'[1]контингент общее 2020 год'!BK13+'[1]контингент общее 2020 год'!BL13+'[1]контингент общее 2020 год'!BM13+'[1]контингент общее 2020 год'!BT13+'[1]контингент общее 2020 год'!BU13+'[1]контингент общее 2020 год'!BV13+'[1]контингент общее 2020 год'!DD13+'[1]контингент общее 2020 год'!DE13+'[1]контингент общее 2020 год'!DF13+'[1]контингент общее 2020 год'!DM13+'[1]контингент общее 2020 год'!DN13+'[1]контингент общее 2020 год'!DO13</f>
        <v>3</v>
      </c>
      <c r="IF13" s="46">
        <f t="shared" si="17"/>
        <v>1497</v>
      </c>
      <c r="IG13" s="46">
        <f t="shared" si="18"/>
        <v>1551</v>
      </c>
      <c r="IH13">
        <v>1642</v>
      </c>
      <c r="II13" s="46">
        <f t="shared" si="19"/>
        <v>91</v>
      </c>
    </row>
    <row r="14" spans="1:243">
      <c r="A14" s="21" t="s">
        <v>90</v>
      </c>
      <c r="B14" s="24">
        <v>0</v>
      </c>
      <c r="C14" s="25">
        <v>0</v>
      </c>
      <c r="D14" s="26">
        <v>50</v>
      </c>
      <c r="E14" s="25">
        <v>45735500</v>
      </c>
      <c r="F14" s="26">
        <v>0</v>
      </c>
      <c r="G14" s="25">
        <v>0</v>
      </c>
      <c r="H14" s="26">
        <v>45</v>
      </c>
      <c r="I14" s="25">
        <v>51661170</v>
      </c>
      <c r="J14" s="26">
        <v>0</v>
      </c>
      <c r="K14" s="25">
        <v>0</v>
      </c>
      <c r="L14" s="26">
        <v>13</v>
      </c>
      <c r="M14" s="25">
        <v>15955589</v>
      </c>
      <c r="N14" s="26">
        <v>0</v>
      </c>
      <c r="O14" s="25">
        <v>0</v>
      </c>
      <c r="P14" s="26">
        <v>0</v>
      </c>
      <c r="Q14" s="25">
        <v>0</v>
      </c>
      <c r="R14" s="26">
        <v>7</v>
      </c>
      <c r="S14" s="25">
        <v>2177616</v>
      </c>
      <c r="T14" s="26">
        <v>0</v>
      </c>
      <c r="U14" s="25">
        <v>0</v>
      </c>
      <c r="V14" s="26">
        <v>0</v>
      </c>
      <c r="W14" s="25">
        <v>0</v>
      </c>
      <c r="X14" s="26">
        <v>5</v>
      </c>
      <c r="Y14" s="25">
        <v>129725</v>
      </c>
      <c r="Z14" s="26">
        <v>0</v>
      </c>
      <c r="AA14" s="25">
        <v>0</v>
      </c>
      <c r="AB14" s="26">
        <v>6</v>
      </c>
      <c r="AC14" s="25">
        <v>634992</v>
      </c>
      <c r="AD14" s="26">
        <v>0</v>
      </c>
      <c r="AE14" s="25">
        <v>0</v>
      </c>
      <c r="AF14" s="26">
        <v>0</v>
      </c>
      <c r="AG14" s="25">
        <v>0</v>
      </c>
      <c r="AH14" s="25">
        <v>116294592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4</v>
      </c>
      <c r="AP14" s="25">
        <v>5519420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1</v>
      </c>
      <c r="BJ14" s="25">
        <v>121707</v>
      </c>
      <c r="BK14" s="25">
        <v>0</v>
      </c>
      <c r="BL14" s="25">
        <v>0</v>
      </c>
      <c r="BM14" s="25">
        <v>0</v>
      </c>
      <c r="BN14" s="25">
        <v>0</v>
      </c>
      <c r="BO14" s="27">
        <v>5641127</v>
      </c>
      <c r="BP14" s="26">
        <v>0</v>
      </c>
      <c r="BQ14" s="25">
        <v>0</v>
      </c>
      <c r="BR14" s="26">
        <v>1</v>
      </c>
      <c r="BS14" s="25">
        <v>1170313</v>
      </c>
      <c r="BT14" s="26">
        <v>0</v>
      </c>
      <c r="BU14" s="25">
        <v>0</v>
      </c>
      <c r="BV14" s="26">
        <v>1</v>
      </c>
      <c r="BW14" s="25">
        <v>1450292</v>
      </c>
      <c r="BX14" s="26">
        <v>0</v>
      </c>
      <c r="BY14" s="25">
        <v>0</v>
      </c>
      <c r="BZ14" s="28">
        <v>0</v>
      </c>
      <c r="CA14" s="29">
        <v>0</v>
      </c>
      <c r="CB14" s="26">
        <v>0</v>
      </c>
      <c r="CC14" s="25">
        <v>0</v>
      </c>
      <c r="CD14" s="26">
        <v>0</v>
      </c>
      <c r="CE14" s="25">
        <v>0</v>
      </c>
      <c r="CF14" s="26">
        <v>0</v>
      </c>
      <c r="CG14" s="25">
        <v>0</v>
      </c>
      <c r="CH14" s="26">
        <v>0</v>
      </c>
      <c r="CI14" s="25">
        <v>0</v>
      </c>
      <c r="CJ14" s="27">
        <v>2620605</v>
      </c>
      <c r="CK14" s="24">
        <v>0</v>
      </c>
      <c r="CL14" s="25">
        <v>0</v>
      </c>
      <c r="CM14" s="26">
        <v>0</v>
      </c>
      <c r="CN14" s="25">
        <v>0</v>
      </c>
      <c r="CO14" s="26">
        <v>0</v>
      </c>
      <c r="CP14" s="25">
        <v>0</v>
      </c>
      <c r="CQ14" s="25">
        <v>0</v>
      </c>
      <c r="CR14" s="26">
        <v>0</v>
      </c>
      <c r="CS14" s="25">
        <v>0</v>
      </c>
      <c r="CT14" s="26">
        <v>3</v>
      </c>
      <c r="CU14" s="25">
        <v>194355</v>
      </c>
      <c r="CV14" s="26">
        <v>0</v>
      </c>
      <c r="CW14" s="25">
        <v>0</v>
      </c>
      <c r="CX14" s="26">
        <v>5</v>
      </c>
      <c r="CY14" s="25">
        <v>300790</v>
      </c>
      <c r="CZ14" s="26">
        <v>0</v>
      </c>
      <c r="DA14" s="25">
        <v>0</v>
      </c>
      <c r="DB14" s="26">
        <v>0</v>
      </c>
      <c r="DC14" s="25">
        <v>0</v>
      </c>
      <c r="DD14" s="27">
        <v>495145</v>
      </c>
      <c r="DE14" s="27">
        <v>0</v>
      </c>
      <c r="DF14" s="25">
        <v>0</v>
      </c>
      <c r="DG14" s="27">
        <v>0</v>
      </c>
      <c r="DH14" s="25">
        <v>0</v>
      </c>
      <c r="DI14" s="27">
        <v>0</v>
      </c>
      <c r="DJ14" s="25">
        <v>0</v>
      </c>
      <c r="DK14" s="27">
        <v>0</v>
      </c>
      <c r="DL14" s="25">
        <v>0</v>
      </c>
      <c r="DM14" s="27">
        <v>0</v>
      </c>
      <c r="DN14" s="25">
        <v>0</v>
      </c>
      <c r="DO14" s="27">
        <v>0</v>
      </c>
      <c r="DP14" s="25">
        <v>0</v>
      </c>
      <c r="DQ14" s="27">
        <v>0</v>
      </c>
      <c r="DR14" s="25">
        <v>125051469</v>
      </c>
      <c r="DS14" s="26">
        <v>0</v>
      </c>
      <c r="DT14" s="25">
        <v>0</v>
      </c>
      <c r="DU14" s="26">
        <v>0</v>
      </c>
      <c r="DV14" s="25">
        <v>0</v>
      </c>
      <c r="DW14" s="26">
        <v>0</v>
      </c>
      <c r="DX14" s="25">
        <v>0</v>
      </c>
      <c r="DY14" s="26">
        <v>0</v>
      </c>
      <c r="DZ14" s="25">
        <v>0</v>
      </c>
      <c r="EA14" s="26">
        <v>0</v>
      </c>
      <c r="EB14" s="25">
        <v>0</v>
      </c>
      <c r="EC14" s="26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9">
        <v>0</v>
      </c>
      <c r="EN14" s="29">
        <v>0</v>
      </c>
      <c r="EO14" s="26">
        <v>0</v>
      </c>
      <c r="EP14" s="25">
        <v>0</v>
      </c>
      <c r="EQ14" s="26">
        <v>0</v>
      </c>
      <c r="ER14" s="25">
        <v>0</v>
      </c>
      <c r="ES14" s="26">
        <v>0</v>
      </c>
      <c r="ET14" s="25">
        <v>0</v>
      </c>
      <c r="EU14" s="26">
        <v>0</v>
      </c>
      <c r="EV14" s="25">
        <v>0</v>
      </c>
      <c r="EW14" s="25">
        <v>0</v>
      </c>
      <c r="EX14" s="103">
        <v>0</v>
      </c>
      <c r="EY14" s="25">
        <v>0</v>
      </c>
      <c r="EZ14" s="103">
        <v>0</v>
      </c>
      <c r="FA14" s="25">
        <v>0</v>
      </c>
      <c r="FB14" s="103">
        <v>0</v>
      </c>
      <c r="FC14" s="25">
        <v>0</v>
      </c>
      <c r="FD14" s="103">
        <v>0</v>
      </c>
      <c r="FE14" s="25">
        <v>0</v>
      </c>
      <c r="FF14" s="103">
        <v>0</v>
      </c>
      <c r="FG14" s="25">
        <v>0</v>
      </c>
      <c r="FH14" s="103">
        <v>0</v>
      </c>
      <c r="FI14" s="25">
        <v>0</v>
      </c>
      <c r="FJ14" s="104">
        <v>0</v>
      </c>
      <c r="FK14" s="30">
        <v>0</v>
      </c>
      <c r="FL14" s="30">
        <v>0</v>
      </c>
      <c r="FM14" s="30">
        <v>0</v>
      </c>
      <c r="FN14" s="30">
        <v>0</v>
      </c>
      <c r="FO14" s="30">
        <v>0</v>
      </c>
      <c r="FP14" s="30">
        <v>0</v>
      </c>
      <c r="FQ14" s="30">
        <v>0</v>
      </c>
      <c r="FR14" s="30">
        <v>0</v>
      </c>
      <c r="FS14" s="30">
        <v>0</v>
      </c>
      <c r="FT14" s="30"/>
      <c r="FU14" s="30">
        <v>0</v>
      </c>
      <c r="FV14" s="30"/>
      <c r="FW14" s="30">
        <v>0</v>
      </c>
      <c r="FX14" s="30"/>
      <c r="FY14" s="30">
        <v>0</v>
      </c>
      <c r="FZ14" s="30"/>
      <c r="GA14" s="30">
        <v>0</v>
      </c>
      <c r="GB14" s="31">
        <v>125051469</v>
      </c>
      <c r="GC14" s="32">
        <v>8</v>
      </c>
      <c r="GD14" s="33">
        <v>6080</v>
      </c>
      <c r="GE14" s="33">
        <v>114</v>
      </c>
      <c r="GF14" s="33">
        <v>2328222</v>
      </c>
      <c r="GG14" s="33">
        <v>0</v>
      </c>
      <c r="GH14" s="33">
        <v>0</v>
      </c>
      <c r="GI14" s="34">
        <v>2334302</v>
      </c>
      <c r="GJ14" s="35">
        <v>114</v>
      </c>
      <c r="GK14" s="35">
        <v>111720</v>
      </c>
      <c r="GL14" s="33">
        <v>8</v>
      </c>
      <c r="GM14" s="35">
        <v>560</v>
      </c>
      <c r="GN14" s="36">
        <v>112280</v>
      </c>
      <c r="GO14" s="33">
        <v>3</v>
      </c>
      <c r="GP14" s="37">
        <v>3525</v>
      </c>
      <c r="GQ14" s="33">
        <v>5</v>
      </c>
      <c r="GR14" s="37">
        <v>6865</v>
      </c>
      <c r="GS14" s="33">
        <v>0</v>
      </c>
      <c r="GT14" s="37">
        <v>0</v>
      </c>
      <c r="GU14" s="33">
        <v>467</v>
      </c>
      <c r="GV14" s="37">
        <v>548725</v>
      </c>
      <c r="GW14" s="33">
        <v>531</v>
      </c>
      <c r="GX14" s="37">
        <v>729063</v>
      </c>
      <c r="GY14" s="26">
        <v>92</v>
      </c>
      <c r="GZ14" s="37">
        <v>124936</v>
      </c>
      <c r="HA14" s="38">
        <v>1413114</v>
      </c>
      <c r="HB14" s="39">
        <v>128911165</v>
      </c>
      <c r="HC14" s="40">
        <f t="shared" si="0"/>
        <v>128911.2</v>
      </c>
      <c r="HD14" s="40">
        <v>118202.9</v>
      </c>
      <c r="HE14" s="41">
        <f>GO14+GQ14+GS14+GU14+GW14+GY14+'[1]Инвалиды СВОД'!AU13+'[1]Инвалиды СВОД'!AW13+'[1]Инвалиды СВОД'!AY13</f>
        <v>1107</v>
      </c>
      <c r="HF14" s="42">
        <f t="shared" si="1"/>
        <v>0</v>
      </c>
      <c r="HG14" s="43">
        <f t="shared" si="2"/>
        <v>0</v>
      </c>
      <c r="HH14" s="43">
        <f t="shared" si="3"/>
        <v>0</v>
      </c>
      <c r="HI14" s="42">
        <f t="shared" si="4"/>
        <v>0</v>
      </c>
      <c r="HJ14" s="44">
        <f t="shared" si="5"/>
        <v>50</v>
      </c>
      <c r="HK14" s="44">
        <f>'[1]контингент общее 2020 год'!HD14</f>
        <v>467</v>
      </c>
      <c r="HL14" s="44">
        <f t="shared" si="6"/>
        <v>49</v>
      </c>
      <c r="HM14" s="44">
        <f>'[1]контингент общее 2020 год'!HE14</f>
        <v>531</v>
      </c>
      <c r="HN14" s="44">
        <f t="shared" si="7"/>
        <v>13</v>
      </c>
      <c r="HO14" s="44">
        <f>'[1]контингент общее 2020 год'!HF14</f>
        <v>92</v>
      </c>
      <c r="HP14" s="44">
        <f t="shared" si="8"/>
        <v>112</v>
      </c>
      <c r="HQ14" s="44">
        <f t="shared" si="9"/>
        <v>1090</v>
      </c>
      <c r="HR14" s="44">
        <f t="shared" si="10"/>
        <v>1202</v>
      </c>
      <c r="HS14" s="44">
        <f>BP14+BT14+BX14+'[1]контингент общее 2020 год'!HH14</f>
        <v>18</v>
      </c>
      <c r="HT14" s="44">
        <f>DS14+DW14+EE14+EI14+EM14+EO14+ES14+EX14+EZ14+FB14+FD14+FF14+FH14+'[1]контингент общее 2020 год'!HI14</f>
        <v>0</v>
      </c>
      <c r="HU14" s="44">
        <f>B14+F14+J14+AI14+AM14+AQ14+CR14+CT14+CV14+CX14+CZ14+DB14+DE14+DG14+DI14+DK14+DM14+DO14+FK14+FM14+FO14+FU14+FW14+FY14+'[1]контингент общее 2020 год'!HG14-'[1]контингент общее 2020 год'!DG14-'[1]контингент общее 2020 год'!DH14-'[1]контингент общее 2020 год'!DI14-'[1]контингент общее 2020 год'!BN14-'[1]контингент общее 2020 год'!BO14-'[1]контингент общее 2020 год'!BP14</f>
        <v>1080</v>
      </c>
      <c r="HV14" s="44">
        <f t="shared" si="11"/>
        <v>1098</v>
      </c>
      <c r="HW14" s="44">
        <f>'[1]Инвалиды СВОД'!P13+'[1]Инвалиды СВОД'!R13+'[1]Инвалиды СВОД'!T13</f>
        <v>0</v>
      </c>
      <c r="HX14" s="44">
        <f>'[1]Инвалиды СВОД'!B13+'[1]Инвалиды СВОД'!D13+'[1]Инвалиды СВОД'!F13+'[1]Инвалиды СВОД'!I13+'[1]Инвалиды СВОД'!K13+'[1]Инвалиды СВОД'!M13+'[1]Инвалиды СВОД'!W13+'[1]Инвалиды СВОД'!Y13+'[1]Инвалиды СВОД'!AA13+'[1]Инвалиды СВОД'!AC13+'[1]Инвалиды СВОД'!AE13+'[1]Инвалиды СВОД'!AG13+'[1]Инвалиды СВОД'!AJ13+'[1]Инвалиды СВОД'!AL13+'[1]Инвалиды СВОД'!AN13</f>
        <v>9</v>
      </c>
      <c r="HY14" s="44">
        <f t="shared" si="12"/>
        <v>9</v>
      </c>
      <c r="HZ14" s="44">
        <f t="shared" si="13"/>
        <v>1211</v>
      </c>
      <c r="IA14" s="45">
        <v>25</v>
      </c>
      <c r="IB14" s="46">
        <f t="shared" si="14"/>
        <v>18</v>
      </c>
      <c r="IC14" s="46">
        <f t="shared" si="15"/>
        <v>0</v>
      </c>
      <c r="ID14" s="46">
        <f t="shared" si="16"/>
        <v>1089</v>
      </c>
      <c r="IE14" s="46">
        <f>'[1]контингент общее 2020 год'!BK14+'[1]контингент общее 2020 год'!BL14+'[1]контингент общее 2020 год'!BM14+'[1]контингент общее 2020 год'!BT14+'[1]контингент общее 2020 год'!BU14+'[1]контингент общее 2020 год'!BV14+'[1]контингент общее 2020 год'!DD14+'[1]контингент общее 2020 год'!DE14+'[1]контингент общее 2020 год'!DF14+'[1]контингент общее 2020 год'!DM14+'[1]контингент общее 2020 год'!DN14+'[1]контингент общее 2020 год'!DO14</f>
        <v>0</v>
      </c>
      <c r="IF14" s="46">
        <f t="shared" si="17"/>
        <v>1089</v>
      </c>
      <c r="IG14" s="46">
        <f t="shared" si="18"/>
        <v>1107</v>
      </c>
      <c r="IH14">
        <v>1079</v>
      </c>
      <c r="II14" s="46">
        <f t="shared" si="19"/>
        <v>-28</v>
      </c>
    </row>
    <row r="15" spans="1:243">
      <c r="A15" s="21" t="s">
        <v>91</v>
      </c>
      <c r="B15" s="24">
        <v>429</v>
      </c>
      <c r="C15" s="25">
        <v>11971245</v>
      </c>
      <c r="D15" s="26">
        <v>40</v>
      </c>
      <c r="E15" s="25">
        <v>36588400</v>
      </c>
      <c r="F15" s="26">
        <v>402</v>
      </c>
      <c r="G15" s="25">
        <v>14084472</v>
      </c>
      <c r="H15" s="26">
        <v>59</v>
      </c>
      <c r="I15" s="25">
        <v>67733534</v>
      </c>
      <c r="J15" s="26">
        <v>64</v>
      </c>
      <c r="K15" s="25">
        <v>2397504</v>
      </c>
      <c r="L15" s="26">
        <v>8</v>
      </c>
      <c r="M15" s="25">
        <v>9818824</v>
      </c>
      <c r="N15" s="26">
        <v>446</v>
      </c>
      <c r="O15" s="25">
        <v>4240568</v>
      </c>
      <c r="P15" s="26">
        <v>0</v>
      </c>
      <c r="Q15" s="25">
        <v>0</v>
      </c>
      <c r="R15" s="26">
        <v>8</v>
      </c>
      <c r="S15" s="25">
        <v>2488704</v>
      </c>
      <c r="T15" s="26">
        <v>0</v>
      </c>
      <c r="U15" s="25">
        <v>0</v>
      </c>
      <c r="V15" s="26">
        <v>446</v>
      </c>
      <c r="W15" s="25">
        <v>353678</v>
      </c>
      <c r="X15" s="26">
        <v>1</v>
      </c>
      <c r="Y15" s="25">
        <v>25945</v>
      </c>
      <c r="Z15" s="26">
        <v>411</v>
      </c>
      <c r="AA15" s="25">
        <v>1329585</v>
      </c>
      <c r="AB15" s="26">
        <v>0</v>
      </c>
      <c r="AC15" s="25">
        <v>0</v>
      </c>
      <c r="AD15" s="26">
        <v>0</v>
      </c>
      <c r="AE15" s="25">
        <v>0</v>
      </c>
      <c r="AF15" s="26">
        <v>0</v>
      </c>
      <c r="AG15" s="25">
        <v>0</v>
      </c>
      <c r="AH15" s="25">
        <v>151032459</v>
      </c>
      <c r="AI15" s="25">
        <v>0</v>
      </c>
      <c r="AJ15" s="25">
        <v>0</v>
      </c>
      <c r="AK15" s="25">
        <v>0</v>
      </c>
      <c r="AL15" s="25">
        <v>0</v>
      </c>
      <c r="AM15" s="25">
        <v>26</v>
      </c>
      <c r="AN15" s="25">
        <v>1094964</v>
      </c>
      <c r="AO15" s="25">
        <v>2</v>
      </c>
      <c r="AP15" s="25">
        <v>2759710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0</v>
      </c>
      <c r="BG15" s="25">
        <v>26</v>
      </c>
      <c r="BH15" s="25">
        <v>96720</v>
      </c>
      <c r="BI15" s="25">
        <v>0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7">
        <v>3951394</v>
      </c>
      <c r="BP15" s="26">
        <v>0</v>
      </c>
      <c r="BQ15" s="25">
        <v>0</v>
      </c>
      <c r="BR15" s="26">
        <v>0</v>
      </c>
      <c r="BS15" s="25">
        <v>0</v>
      </c>
      <c r="BT15" s="26">
        <v>0</v>
      </c>
      <c r="BU15" s="25">
        <v>0</v>
      </c>
      <c r="BV15" s="26">
        <v>0</v>
      </c>
      <c r="BW15" s="25">
        <v>0</v>
      </c>
      <c r="BX15" s="26">
        <v>0</v>
      </c>
      <c r="BY15" s="25">
        <v>0</v>
      </c>
      <c r="BZ15" s="28">
        <v>0</v>
      </c>
      <c r="CA15" s="29">
        <v>0</v>
      </c>
      <c r="CB15" s="26">
        <v>0</v>
      </c>
      <c r="CC15" s="25">
        <v>0</v>
      </c>
      <c r="CD15" s="26">
        <v>0</v>
      </c>
      <c r="CE15" s="25">
        <v>0</v>
      </c>
      <c r="CF15" s="26">
        <v>0</v>
      </c>
      <c r="CG15" s="25">
        <v>0</v>
      </c>
      <c r="CH15" s="26">
        <v>0</v>
      </c>
      <c r="CI15" s="25">
        <v>0</v>
      </c>
      <c r="CJ15" s="27">
        <v>0</v>
      </c>
      <c r="CK15" s="24">
        <v>0</v>
      </c>
      <c r="CL15" s="25">
        <v>0</v>
      </c>
      <c r="CM15" s="26">
        <v>0</v>
      </c>
      <c r="CN15" s="25">
        <v>0</v>
      </c>
      <c r="CO15" s="26">
        <v>0</v>
      </c>
      <c r="CP15" s="25">
        <v>0</v>
      </c>
      <c r="CQ15" s="25">
        <v>0</v>
      </c>
      <c r="CR15" s="26">
        <v>0</v>
      </c>
      <c r="CS15" s="25">
        <v>0</v>
      </c>
      <c r="CT15" s="26">
        <v>0</v>
      </c>
      <c r="CU15" s="25">
        <v>0</v>
      </c>
      <c r="CV15" s="26">
        <v>0</v>
      </c>
      <c r="CW15" s="25">
        <v>0</v>
      </c>
      <c r="CX15" s="26">
        <v>0</v>
      </c>
      <c r="CY15" s="25">
        <v>0</v>
      </c>
      <c r="CZ15" s="26">
        <v>0</v>
      </c>
      <c r="DA15" s="25">
        <v>0</v>
      </c>
      <c r="DB15" s="26">
        <v>0</v>
      </c>
      <c r="DC15" s="25">
        <v>0</v>
      </c>
      <c r="DD15" s="27">
        <v>0</v>
      </c>
      <c r="DE15" s="27">
        <v>0</v>
      </c>
      <c r="DF15" s="25">
        <v>0</v>
      </c>
      <c r="DG15" s="27">
        <v>0</v>
      </c>
      <c r="DH15" s="25">
        <v>0</v>
      </c>
      <c r="DI15" s="27">
        <v>0</v>
      </c>
      <c r="DJ15" s="25">
        <v>0</v>
      </c>
      <c r="DK15" s="27">
        <v>0</v>
      </c>
      <c r="DL15" s="25">
        <v>0</v>
      </c>
      <c r="DM15" s="27">
        <v>0</v>
      </c>
      <c r="DN15" s="25">
        <v>0</v>
      </c>
      <c r="DO15" s="27">
        <v>0</v>
      </c>
      <c r="DP15" s="25">
        <v>0</v>
      </c>
      <c r="DQ15" s="27">
        <v>0</v>
      </c>
      <c r="DR15" s="25">
        <v>154983853</v>
      </c>
      <c r="DS15" s="26">
        <v>6</v>
      </c>
      <c r="DT15" s="25">
        <v>210216</v>
      </c>
      <c r="DU15" s="26">
        <v>0</v>
      </c>
      <c r="DV15" s="25">
        <v>0</v>
      </c>
      <c r="DW15" s="26">
        <v>4</v>
      </c>
      <c r="DX15" s="25">
        <v>149844</v>
      </c>
      <c r="DY15" s="26">
        <v>0</v>
      </c>
      <c r="DZ15" s="25">
        <v>0</v>
      </c>
      <c r="EA15" s="26">
        <v>0</v>
      </c>
      <c r="EB15" s="25">
        <v>0</v>
      </c>
      <c r="EC15" s="26">
        <v>0</v>
      </c>
      <c r="ED15" s="25">
        <v>0</v>
      </c>
      <c r="EE15" s="25">
        <v>0</v>
      </c>
      <c r="EF15" s="25">
        <v>0</v>
      </c>
      <c r="EG15" s="25">
        <v>0</v>
      </c>
      <c r="EH15" s="25">
        <v>0</v>
      </c>
      <c r="EI15" s="25">
        <v>0</v>
      </c>
      <c r="EJ15" s="25">
        <v>0</v>
      </c>
      <c r="EK15" s="25">
        <v>0</v>
      </c>
      <c r="EL15" s="25">
        <v>0</v>
      </c>
      <c r="EM15" s="29">
        <v>0</v>
      </c>
      <c r="EN15" s="29">
        <v>0</v>
      </c>
      <c r="EO15" s="26">
        <v>0</v>
      </c>
      <c r="EP15" s="25">
        <v>0</v>
      </c>
      <c r="EQ15" s="26">
        <v>0</v>
      </c>
      <c r="ER15" s="25">
        <v>0</v>
      </c>
      <c r="ES15" s="26">
        <v>0</v>
      </c>
      <c r="ET15" s="25">
        <v>0</v>
      </c>
      <c r="EU15" s="26">
        <v>0</v>
      </c>
      <c r="EV15" s="25">
        <v>0</v>
      </c>
      <c r="EW15" s="25">
        <v>360060</v>
      </c>
      <c r="EX15" s="103">
        <v>0</v>
      </c>
      <c r="EY15" s="25">
        <v>0</v>
      </c>
      <c r="EZ15" s="103">
        <v>0</v>
      </c>
      <c r="FA15" s="25">
        <v>0</v>
      </c>
      <c r="FB15" s="103">
        <v>0</v>
      </c>
      <c r="FC15" s="25">
        <v>0</v>
      </c>
      <c r="FD15" s="103">
        <v>0</v>
      </c>
      <c r="FE15" s="25">
        <v>0</v>
      </c>
      <c r="FF15" s="103">
        <v>0</v>
      </c>
      <c r="FG15" s="25">
        <v>0</v>
      </c>
      <c r="FH15" s="103">
        <v>0</v>
      </c>
      <c r="FI15" s="25">
        <v>0</v>
      </c>
      <c r="FJ15" s="104">
        <v>0</v>
      </c>
      <c r="FK15" s="30">
        <v>0</v>
      </c>
      <c r="FL15" s="30">
        <v>0</v>
      </c>
      <c r="FM15" s="30">
        <v>0</v>
      </c>
      <c r="FN15" s="30">
        <v>0</v>
      </c>
      <c r="FO15" s="30">
        <v>0</v>
      </c>
      <c r="FP15" s="30">
        <v>0</v>
      </c>
      <c r="FQ15" s="30">
        <v>0</v>
      </c>
      <c r="FR15" s="30">
        <v>0</v>
      </c>
      <c r="FS15" s="30">
        <v>0</v>
      </c>
      <c r="FT15" s="30"/>
      <c r="FU15" s="30">
        <v>0</v>
      </c>
      <c r="FV15" s="30"/>
      <c r="FW15" s="30">
        <v>0</v>
      </c>
      <c r="FX15" s="30"/>
      <c r="FY15" s="30">
        <v>0</v>
      </c>
      <c r="FZ15" s="30"/>
      <c r="GA15" s="30">
        <v>0</v>
      </c>
      <c r="GB15" s="31">
        <v>155343913</v>
      </c>
      <c r="GC15" s="32">
        <v>931</v>
      </c>
      <c r="GD15" s="33">
        <v>707560</v>
      </c>
      <c r="GE15" s="33">
        <v>109</v>
      </c>
      <c r="GF15" s="33">
        <v>2226107</v>
      </c>
      <c r="GG15" s="33">
        <v>0</v>
      </c>
      <c r="GH15" s="33">
        <v>0</v>
      </c>
      <c r="GI15" s="34">
        <v>2933667</v>
      </c>
      <c r="GJ15" s="35">
        <v>109</v>
      </c>
      <c r="GK15" s="35">
        <v>106820</v>
      </c>
      <c r="GL15" s="33">
        <v>931</v>
      </c>
      <c r="GM15" s="35">
        <v>65170</v>
      </c>
      <c r="GN15" s="36">
        <v>171990</v>
      </c>
      <c r="GO15" s="33">
        <v>429</v>
      </c>
      <c r="GP15" s="37">
        <v>504075</v>
      </c>
      <c r="GQ15" s="33">
        <v>434</v>
      </c>
      <c r="GR15" s="37">
        <v>595882</v>
      </c>
      <c r="GS15" s="33">
        <v>68</v>
      </c>
      <c r="GT15" s="37">
        <v>92344</v>
      </c>
      <c r="GU15" s="33">
        <v>356</v>
      </c>
      <c r="GV15" s="37">
        <v>418300</v>
      </c>
      <c r="GW15" s="33">
        <v>423</v>
      </c>
      <c r="GX15" s="37">
        <v>580779</v>
      </c>
      <c r="GY15" s="26">
        <v>62</v>
      </c>
      <c r="GZ15" s="37">
        <v>84196</v>
      </c>
      <c r="HA15" s="38">
        <v>2275576</v>
      </c>
      <c r="HB15" s="39">
        <v>160725146</v>
      </c>
      <c r="HC15" s="40">
        <f t="shared" si="0"/>
        <v>160725.1</v>
      </c>
      <c r="HD15" s="40">
        <v>147309.79999999999</v>
      </c>
      <c r="HE15" s="41">
        <f>GO15+GQ15+GS15+GU15+GW15+GY15+'[1]Инвалиды СВОД'!AU14+'[1]Инвалиды СВОД'!AW14+'[1]Инвалиды СВОД'!AY14</f>
        <v>1802</v>
      </c>
      <c r="HF15" s="42">
        <f t="shared" si="1"/>
        <v>429</v>
      </c>
      <c r="HG15" s="43">
        <f t="shared" si="2"/>
        <v>434</v>
      </c>
      <c r="HH15" s="43">
        <f t="shared" si="3"/>
        <v>68</v>
      </c>
      <c r="HI15" s="42">
        <f t="shared" si="4"/>
        <v>931</v>
      </c>
      <c r="HJ15" s="44">
        <f t="shared" si="5"/>
        <v>40</v>
      </c>
      <c r="HK15" s="44">
        <f>'[1]контингент общее 2020 год'!HD15</f>
        <v>356</v>
      </c>
      <c r="HL15" s="44">
        <f t="shared" si="6"/>
        <v>61</v>
      </c>
      <c r="HM15" s="44">
        <f>'[1]контингент общее 2020 год'!HE15</f>
        <v>423</v>
      </c>
      <c r="HN15" s="44">
        <f t="shared" si="7"/>
        <v>8</v>
      </c>
      <c r="HO15" s="44">
        <f>'[1]контингент общее 2020 год'!HF15</f>
        <v>62</v>
      </c>
      <c r="HP15" s="44">
        <f t="shared" si="8"/>
        <v>109</v>
      </c>
      <c r="HQ15" s="44">
        <f t="shared" si="9"/>
        <v>841</v>
      </c>
      <c r="HR15" s="44">
        <f t="shared" si="10"/>
        <v>1881</v>
      </c>
      <c r="HS15" s="44">
        <f>BP15+BT15+BX15+'[1]контингент общее 2020 год'!HH15</f>
        <v>0</v>
      </c>
      <c r="HT15" s="44">
        <f>DS15+DW15+EE15+EI15+EM15+EO15+ES15+EX15+EZ15+FB15+FD15+FF15+FH15+'[1]контингент общее 2020 год'!HI15</f>
        <v>10</v>
      </c>
      <c r="HU15" s="44">
        <f>B15+F15+J15+AI15+AM15+AQ15+CR15+CT15+CV15+CX15+CZ15+DB15+DE15+DG15+DI15+DK15+DM15+DO15+FK15+FM15+FO15+FU15+FW15+FY15+'[1]контингент общее 2020 год'!HG15-'[1]контингент общее 2020 год'!DG15-'[1]контингент общее 2020 год'!DH15-'[1]контингент общее 2020 год'!DI15-'[1]контингент общее 2020 год'!BN15-'[1]контингент общее 2020 год'!BO15-'[1]контингент общее 2020 год'!BP15</f>
        <v>1762</v>
      </c>
      <c r="HV15" s="44">
        <f t="shared" si="11"/>
        <v>1772</v>
      </c>
      <c r="HW15" s="44">
        <f>'[1]Инвалиды СВОД'!P14+'[1]Инвалиды СВОД'!R14+'[1]Инвалиды СВОД'!T14</f>
        <v>0</v>
      </c>
      <c r="HX15" s="44">
        <f>'[1]Инвалиды СВОД'!B14+'[1]Инвалиды СВОД'!D14+'[1]Инвалиды СВОД'!F14+'[1]Инвалиды СВОД'!I14+'[1]Инвалиды СВОД'!K14+'[1]Инвалиды СВОД'!M14+'[1]Инвалиды СВОД'!W14+'[1]Инвалиды СВОД'!Y14+'[1]Инвалиды СВОД'!AA14+'[1]Инвалиды СВОД'!AC14+'[1]Инвалиды СВОД'!AE14+'[1]Инвалиды СВОД'!AG14+'[1]Инвалиды СВОД'!AJ14+'[1]Инвалиды СВОД'!AL14+'[1]Инвалиды СВОД'!AN14</f>
        <v>30</v>
      </c>
      <c r="HY15" s="44">
        <f t="shared" si="12"/>
        <v>30</v>
      </c>
      <c r="HZ15" s="44">
        <f t="shared" si="13"/>
        <v>1911</v>
      </c>
      <c r="IA15" s="45">
        <v>13</v>
      </c>
      <c r="IB15" s="46">
        <f t="shared" si="14"/>
        <v>0</v>
      </c>
      <c r="IC15" s="46">
        <f t="shared" si="15"/>
        <v>10</v>
      </c>
      <c r="ID15" s="46">
        <f t="shared" si="16"/>
        <v>1792</v>
      </c>
      <c r="IE15" s="46">
        <f>'[1]контингент общее 2020 год'!BK15+'[1]контингент общее 2020 год'!BL15+'[1]контингент общее 2020 год'!BM15+'[1]контингент общее 2020 год'!BT15+'[1]контингент общее 2020 год'!BU15+'[1]контингент общее 2020 год'!BV15+'[1]контингент общее 2020 год'!DD15+'[1]контингент общее 2020 год'!DE15+'[1]контингент общее 2020 год'!DF15+'[1]контингент общее 2020 год'!DM15+'[1]контингент общее 2020 год'!DN15+'[1]контингент общее 2020 год'!DO15</f>
        <v>0</v>
      </c>
      <c r="IF15" s="46">
        <f t="shared" si="17"/>
        <v>1792</v>
      </c>
      <c r="IG15" s="46">
        <f t="shared" si="18"/>
        <v>1802</v>
      </c>
      <c r="IH15">
        <v>1830</v>
      </c>
      <c r="II15" s="46">
        <f t="shared" si="19"/>
        <v>28</v>
      </c>
    </row>
    <row r="16" spans="1:243">
      <c r="A16" s="21" t="s">
        <v>92</v>
      </c>
      <c r="B16" s="24">
        <v>463</v>
      </c>
      <c r="C16" s="25">
        <v>12920015</v>
      </c>
      <c r="D16" s="26">
        <v>33</v>
      </c>
      <c r="E16" s="25">
        <v>30185430</v>
      </c>
      <c r="F16" s="26">
        <v>514</v>
      </c>
      <c r="G16" s="25">
        <v>18008504</v>
      </c>
      <c r="H16" s="26">
        <v>49</v>
      </c>
      <c r="I16" s="25">
        <v>56253274</v>
      </c>
      <c r="J16" s="26">
        <v>102</v>
      </c>
      <c r="K16" s="25">
        <v>3821022</v>
      </c>
      <c r="L16" s="26">
        <v>16</v>
      </c>
      <c r="M16" s="25">
        <v>19637648</v>
      </c>
      <c r="N16" s="26">
        <v>235</v>
      </c>
      <c r="O16" s="25">
        <v>2234380</v>
      </c>
      <c r="P16" s="26">
        <v>0</v>
      </c>
      <c r="Q16" s="25">
        <v>0</v>
      </c>
      <c r="R16" s="26">
        <v>11</v>
      </c>
      <c r="S16" s="25">
        <v>3421968</v>
      </c>
      <c r="T16" s="26">
        <v>0</v>
      </c>
      <c r="U16" s="25">
        <v>0</v>
      </c>
      <c r="V16" s="26">
        <v>384</v>
      </c>
      <c r="W16" s="25">
        <v>304512</v>
      </c>
      <c r="X16" s="26">
        <v>8</v>
      </c>
      <c r="Y16" s="25">
        <v>207560</v>
      </c>
      <c r="Z16" s="26">
        <v>513</v>
      </c>
      <c r="AA16" s="25">
        <v>1659555</v>
      </c>
      <c r="AB16" s="26">
        <v>9</v>
      </c>
      <c r="AC16" s="25">
        <v>952488</v>
      </c>
      <c r="AD16" s="26">
        <v>100</v>
      </c>
      <c r="AE16" s="25">
        <v>646300</v>
      </c>
      <c r="AF16" s="26">
        <v>2</v>
      </c>
      <c r="AG16" s="25">
        <v>422956</v>
      </c>
      <c r="AH16" s="25">
        <v>150675612</v>
      </c>
      <c r="AI16" s="25">
        <v>0</v>
      </c>
      <c r="AJ16" s="25">
        <v>0</v>
      </c>
      <c r="AK16" s="25">
        <v>0</v>
      </c>
      <c r="AL16" s="25">
        <v>0</v>
      </c>
      <c r="AM16" s="25">
        <v>60</v>
      </c>
      <c r="AN16" s="25">
        <v>2526840</v>
      </c>
      <c r="AO16" s="25">
        <v>0</v>
      </c>
      <c r="AP16" s="25">
        <v>0</v>
      </c>
      <c r="AQ16" s="25">
        <v>30</v>
      </c>
      <c r="AR16" s="25">
        <v>1347060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7">
        <v>3873900</v>
      </c>
      <c r="BP16" s="26">
        <v>0</v>
      </c>
      <c r="BQ16" s="25">
        <v>0</v>
      </c>
      <c r="BR16" s="26">
        <v>0</v>
      </c>
      <c r="BS16" s="25">
        <v>0</v>
      </c>
      <c r="BT16" s="26">
        <v>0</v>
      </c>
      <c r="BU16" s="25">
        <v>0</v>
      </c>
      <c r="BV16" s="26">
        <v>0</v>
      </c>
      <c r="BW16" s="25">
        <v>0</v>
      </c>
      <c r="BX16" s="26">
        <v>0</v>
      </c>
      <c r="BY16" s="25">
        <v>0</v>
      </c>
      <c r="BZ16" s="28">
        <v>0</v>
      </c>
      <c r="CA16" s="29">
        <v>0</v>
      </c>
      <c r="CB16" s="26">
        <v>0</v>
      </c>
      <c r="CC16" s="25">
        <v>0</v>
      </c>
      <c r="CD16" s="26">
        <v>0</v>
      </c>
      <c r="CE16" s="25">
        <v>0</v>
      </c>
      <c r="CF16" s="26">
        <v>0</v>
      </c>
      <c r="CG16" s="25">
        <v>0</v>
      </c>
      <c r="CH16" s="26">
        <v>0</v>
      </c>
      <c r="CI16" s="25">
        <v>0</v>
      </c>
      <c r="CJ16" s="27">
        <v>0</v>
      </c>
      <c r="CK16" s="24">
        <v>0</v>
      </c>
      <c r="CL16" s="25">
        <v>0</v>
      </c>
      <c r="CM16" s="26">
        <v>0</v>
      </c>
      <c r="CN16" s="25">
        <v>0</v>
      </c>
      <c r="CO16" s="26">
        <v>0</v>
      </c>
      <c r="CP16" s="25">
        <v>0</v>
      </c>
      <c r="CQ16" s="25">
        <v>0</v>
      </c>
      <c r="CR16" s="26">
        <v>1</v>
      </c>
      <c r="CS16" s="25">
        <v>51828</v>
      </c>
      <c r="CT16" s="26">
        <v>2</v>
      </c>
      <c r="CU16" s="25">
        <v>129570</v>
      </c>
      <c r="CV16" s="26">
        <v>4</v>
      </c>
      <c r="CW16" s="25">
        <v>192504</v>
      </c>
      <c r="CX16" s="26">
        <v>5</v>
      </c>
      <c r="CY16" s="25">
        <v>300790</v>
      </c>
      <c r="CZ16" s="26">
        <v>0</v>
      </c>
      <c r="DA16" s="25">
        <v>0</v>
      </c>
      <c r="DB16" s="26">
        <v>0</v>
      </c>
      <c r="DC16" s="25">
        <v>0</v>
      </c>
      <c r="DD16" s="27">
        <v>674692</v>
      </c>
      <c r="DE16" s="27">
        <v>2</v>
      </c>
      <c r="DF16" s="25">
        <v>2614</v>
      </c>
      <c r="DG16" s="27">
        <v>4</v>
      </c>
      <c r="DH16" s="25">
        <v>6536</v>
      </c>
      <c r="DI16" s="27">
        <v>0</v>
      </c>
      <c r="DJ16" s="25">
        <v>0</v>
      </c>
      <c r="DK16" s="27">
        <v>0</v>
      </c>
      <c r="DL16" s="25">
        <v>0</v>
      </c>
      <c r="DM16" s="27">
        <v>0</v>
      </c>
      <c r="DN16" s="25">
        <v>0</v>
      </c>
      <c r="DO16" s="27">
        <v>0</v>
      </c>
      <c r="DP16" s="25">
        <v>0</v>
      </c>
      <c r="DQ16" s="27">
        <v>9150</v>
      </c>
      <c r="DR16" s="25">
        <v>155233354</v>
      </c>
      <c r="DS16" s="26">
        <v>0</v>
      </c>
      <c r="DT16" s="25">
        <v>0</v>
      </c>
      <c r="DU16" s="26">
        <v>0</v>
      </c>
      <c r="DV16" s="25">
        <v>0</v>
      </c>
      <c r="DW16" s="26">
        <v>0</v>
      </c>
      <c r="DX16" s="25">
        <v>0</v>
      </c>
      <c r="DY16" s="26">
        <v>0</v>
      </c>
      <c r="DZ16" s="25">
        <v>0</v>
      </c>
      <c r="EA16" s="26">
        <v>0</v>
      </c>
      <c r="EB16" s="25">
        <v>0</v>
      </c>
      <c r="EC16" s="26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25">
        <v>0</v>
      </c>
      <c r="EJ16" s="25">
        <v>0</v>
      </c>
      <c r="EK16" s="25">
        <v>0</v>
      </c>
      <c r="EL16" s="25">
        <v>0</v>
      </c>
      <c r="EM16" s="29">
        <v>0</v>
      </c>
      <c r="EN16" s="29">
        <v>0</v>
      </c>
      <c r="EO16" s="26">
        <v>1</v>
      </c>
      <c r="EP16" s="25">
        <v>37503</v>
      </c>
      <c r="EQ16" s="26">
        <v>0</v>
      </c>
      <c r="ER16" s="25">
        <v>0</v>
      </c>
      <c r="ES16" s="26">
        <v>5</v>
      </c>
      <c r="ET16" s="25">
        <v>187515</v>
      </c>
      <c r="EU16" s="26">
        <v>1</v>
      </c>
      <c r="EV16" s="25">
        <v>830605</v>
      </c>
      <c r="EW16" s="25">
        <v>1055623</v>
      </c>
      <c r="EX16" s="103">
        <v>0</v>
      </c>
      <c r="EY16" s="25">
        <v>0</v>
      </c>
      <c r="EZ16" s="103">
        <v>0</v>
      </c>
      <c r="FA16" s="25">
        <v>0</v>
      </c>
      <c r="FB16" s="103">
        <v>0</v>
      </c>
      <c r="FC16" s="25">
        <v>0</v>
      </c>
      <c r="FD16" s="103">
        <v>0</v>
      </c>
      <c r="FE16" s="25">
        <v>0</v>
      </c>
      <c r="FF16" s="103">
        <v>0</v>
      </c>
      <c r="FG16" s="25">
        <v>0</v>
      </c>
      <c r="FH16" s="103">
        <v>0</v>
      </c>
      <c r="FI16" s="25">
        <v>0</v>
      </c>
      <c r="FJ16" s="104">
        <v>0</v>
      </c>
      <c r="FK16" s="30">
        <v>0</v>
      </c>
      <c r="FL16" s="30">
        <v>0</v>
      </c>
      <c r="FM16" s="30">
        <v>0</v>
      </c>
      <c r="FN16" s="30">
        <v>0</v>
      </c>
      <c r="FO16" s="30">
        <v>0</v>
      </c>
      <c r="FP16" s="30">
        <v>0</v>
      </c>
      <c r="FQ16" s="30">
        <v>0</v>
      </c>
      <c r="FR16" s="30">
        <v>0</v>
      </c>
      <c r="FS16" s="30">
        <v>0</v>
      </c>
      <c r="FT16" s="30"/>
      <c r="FU16" s="30">
        <v>0</v>
      </c>
      <c r="FV16" s="30"/>
      <c r="FW16" s="30">
        <v>0</v>
      </c>
      <c r="FX16" s="30"/>
      <c r="FY16" s="30">
        <v>0</v>
      </c>
      <c r="FZ16" s="30"/>
      <c r="GA16" s="30">
        <v>0</v>
      </c>
      <c r="GB16" s="31">
        <v>156288977</v>
      </c>
      <c r="GC16" s="32">
        <v>1193</v>
      </c>
      <c r="GD16" s="33">
        <v>906680</v>
      </c>
      <c r="GE16" s="33">
        <v>99</v>
      </c>
      <c r="GF16" s="33">
        <v>2021877</v>
      </c>
      <c r="GG16" s="33">
        <v>0</v>
      </c>
      <c r="GH16" s="33">
        <v>0</v>
      </c>
      <c r="GI16" s="34">
        <v>2928557</v>
      </c>
      <c r="GJ16" s="35">
        <v>99</v>
      </c>
      <c r="GK16" s="35">
        <v>97020</v>
      </c>
      <c r="GL16" s="33">
        <v>1193</v>
      </c>
      <c r="GM16" s="35">
        <v>83510</v>
      </c>
      <c r="GN16" s="36">
        <v>180530</v>
      </c>
      <c r="GO16" s="33">
        <v>472</v>
      </c>
      <c r="GP16" s="37">
        <v>554600</v>
      </c>
      <c r="GQ16" s="33">
        <v>584</v>
      </c>
      <c r="GR16" s="37">
        <v>801832</v>
      </c>
      <c r="GS16" s="33">
        <v>137</v>
      </c>
      <c r="GT16" s="37">
        <v>186046</v>
      </c>
      <c r="GU16" s="33">
        <v>444</v>
      </c>
      <c r="GV16" s="37">
        <v>521700</v>
      </c>
      <c r="GW16" s="33">
        <v>527</v>
      </c>
      <c r="GX16" s="37">
        <v>723571</v>
      </c>
      <c r="GY16" s="26">
        <v>127</v>
      </c>
      <c r="GZ16" s="37">
        <v>172466</v>
      </c>
      <c r="HA16" s="38">
        <v>2960215</v>
      </c>
      <c r="HB16" s="39">
        <v>162358279</v>
      </c>
      <c r="HC16" s="40">
        <f t="shared" si="0"/>
        <v>162358.29999999999</v>
      </c>
      <c r="HD16" s="40">
        <v>148100.70000000001</v>
      </c>
      <c r="HE16" s="41">
        <f>GO16+GQ16+GS16+GU16+GW16+GY16+'[1]Инвалиды СВОД'!AU15+'[1]Инвалиды СВОД'!AW15+'[1]Инвалиды СВОД'!AY15</f>
        <v>2326</v>
      </c>
      <c r="HF16" s="42">
        <f t="shared" si="1"/>
        <v>466</v>
      </c>
      <c r="HG16" s="43">
        <f t="shared" si="2"/>
        <v>579</v>
      </c>
      <c r="HH16" s="43">
        <f t="shared" si="3"/>
        <v>137</v>
      </c>
      <c r="HI16" s="42">
        <f t="shared" si="4"/>
        <v>1182</v>
      </c>
      <c r="HJ16" s="44">
        <f t="shared" si="5"/>
        <v>33</v>
      </c>
      <c r="HK16" s="44">
        <f>'[1]контингент общее 2020 год'!HD16</f>
        <v>444</v>
      </c>
      <c r="HL16" s="44">
        <f t="shared" si="6"/>
        <v>49</v>
      </c>
      <c r="HM16" s="44">
        <f>'[1]контингент общее 2020 год'!HE16</f>
        <v>527</v>
      </c>
      <c r="HN16" s="44">
        <f t="shared" si="7"/>
        <v>16</v>
      </c>
      <c r="HO16" s="44">
        <f>'[1]контингент общее 2020 год'!HF16</f>
        <v>127</v>
      </c>
      <c r="HP16" s="44">
        <f t="shared" si="8"/>
        <v>98</v>
      </c>
      <c r="HQ16" s="44">
        <f t="shared" si="9"/>
        <v>1098</v>
      </c>
      <c r="HR16" s="44">
        <f t="shared" si="10"/>
        <v>2378</v>
      </c>
      <c r="HS16" s="44">
        <f>BP16+BT16+BX16+'[1]контингент общее 2020 год'!HH16</f>
        <v>12</v>
      </c>
      <c r="HT16" s="44">
        <f>DS16+DW16+EE16+EI16+EM16+EO16+ES16+EX16+EZ16+FB16+FD16+FF16+FH16+'[1]контингент общее 2020 год'!HI16</f>
        <v>8</v>
      </c>
      <c r="HU16" s="44">
        <f>B16+F16+J16+AI16+AM16+AQ16+CR16+CT16+CV16+CX16+CZ16+DB16+DE16+DG16+DI16+DK16+DM16+DO16+FK16+FM16+FO16+FU16+FW16+FY16+'[1]контингент общее 2020 год'!HG16-'[1]контингент общее 2020 год'!DG16-'[1]контингент общее 2020 год'!DH16-'[1]контингент общее 2020 год'!DI16-'[1]контингент общее 2020 год'!BN16-'[1]контингент общее 2020 год'!BO16-'[1]контингент общее 2020 год'!BP16</f>
        <v>2271</v>
      </c>
      <c r="HV16" s="44">
        <f t="shared" si="11"/>
        <v>2291</v>
      </c>
      <c r="HW16" s="44">
        <f>'[1]Инвалиды СВОД'!P15+'[1]Инвалиды СВОД'!R15+'[1]Инвалиды СВОД'!T15</f>
        <v>0</v>
      </c>
      <c r="HX16" s="44">
        <f>'[1]Инвалиды СВОД'!B15+'[1]Инвалиды СВОД'!D15+'[1]Инвалиды СВОД'!F15+'[1]Инвалиды СВОД'!I15+'[1]Инвалиды СВОД'!K15+'[1]Инвалиды СВОД'!M15+'[1]Инвалиды СВОД'!W15+'[1]Инвалиды СВОД'!Y15+'[1]Инвалиды СВОД'!AA15+'[1]Инвалиды СВОД'!AC15+'[1]Инвалиды СВОД'!AE15+'[1]Инвалиды СВОД'!AG15+'[1]Инвалиды СВОД'!AJ15+'[1]Инвалиды СВОД'!AL15+'[1]Инвалиды СВОД'!AN15</f>
        <v>35</v>
      </c>
      <c r="HY16" s="44">
        <f t="shared" si="12"/>
        <v>35</v>
      </c>
      <c r="HZ16" s="44">
        <f t="shared" si="13"/>
        <v>2413</v>
      </c>
      <c r="IA16" s="45">
        <v>6</v>
      </c>
      <c r="IB16" s="46">
        <f t="shared" si="14"/>
        <v>12</v>
      </c>
      <c r="IC16" s="46">
        <f t="shared" si="15"/>
        <v>8</v>
      </c>
      <c r="ID16" s="46">
        <f t="shared" si="16"/>
        <v>2306</v>
      </c>
      <c r="IE16" s="46">
        <f>'[1]контингент общее 2020 год'!BK16+'[1]контингент общее 2020 год'!BL16+'[1]контингент общее 2020 год'!BM16+'[1]контингент общее 2020 год'!BT16+'[1]контингент общее 2020 год'!BU16+'[1]контингент общее 2020 год'!BV16+'[1]контингент общее 2020 год'!DD16+'[1]контингент общее 2020 год'!DE16+'[1]контингент общее 2020 год'!DF16+'[1]контингент общее 2020 год'!DM16+'[1]контингент общее 2020 год'!DN16+'[1]контингент общее 2020 год'!DO16</f>
        <v>6</v>
      </c>
      <c r="IF16" s="46">
        <f t="shared" si="17"/>
        <v>2300</v>
      </c>
      <c r="IG16" s="46">
        <f t="shared" si="18"/>
        <v>2326</v>
      </c>
      <c r="IH16">
        <v>2252</v>
      </c>
      <c r="II16" s="46">
        <f t="shared" si="19"/>
        <v>-74</v>
      </c>
    </row>
    <row r="17" spans="1:243">
      <c r="A17" s="21" t="s">
        <v>93</v>
      </c>
      <c r="B17" s="24">
        <v>773</v>
      </c>
      <c r="C17" s="25">
        <v>21570565</v>
      </c>
      <c r="D17" s="26">
        <v>27</v>
      </c>
      <c r="E17" s="25">
        <v>24697170</v>
      </c>
      <c r="F17" s="26">
        <v>866</v>
      </c>
      <c r="G17" s="25">
        <v>30341176</v>
      </c>
      <c r="H17" s="26">
        <v>47</v>
      </c>
      <c r="I17" s="25">
        <v>53957222</v>
      </c>
      <c r="J17" s="26">
        <v>151</v>
      </c>
      <c r="K17" s="25">
        <v>5656611</v>
      </c>
      <c r="L17" s="26">
        <v>10</v>
      </c>
      <c r="M17" s="25">
        <v>12273530</v>
      </c>
      <c r="N17" s="26">
        <v>50</v>
      </c>
      <c r="O17" s="25">
        <v>475400</v>
      </c>
      <c r="P17" s="26">
        <v>0</v>
      </c>
      <c r="Q17" s="25">
        <v>0</v>
      </c>
      <c r="R17" s="26">
        <v>6</v>
      </c>
      <c r="S17" s="25">
        <v>1866528</v>
      </c>
      <c r="T17" s="26">
        <v>0</v>
      </c>
      <c r="U17" s="25">
        <v>0</v>
      </c>
      <c r="V17" s="26">
        <v>579</v>
      </c>
      <c r="W17" s="25">
        <v>459147</v>
      </c>
      <c r="X17" s="26">
        <v>0</v>
      </c>
      <c r="Y17" s="25">
        <v>0</v>
      </c>
      <c r="Z17" s="26">
        <v>430</v>
      </c>
      <c r="AA17" s="25">
        <v>1391050</v>
      </c>
      <c r="AB17" s="26">
        <v>2</v>
      </c>
      <c r="AC17" s="25">
        <v>211664</v>
      </c>
      <c r="AD17" s="26">
        <v>50</v>
      </c>
      <c r="AE17" s="25">
        <v>323150</v>
      </c>
      <c r="AF17" s="26">
        <v>0</v>
      </c>
      <c r="AG17" s="25">
        <v>0</v>
      </c>
      <c r="AH17" s="25">
        <v>153223213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v>0</v>
      </c>
      <c r="BN17" s="25">
        <v>0</v>
      </c>
      <c r="BO17" s="27">
        <v>0</v>
      </c>
      <c r="BP17" s="26">
        <v>40</v>
      </c>
      <c r="BQ17" s="25">
        <v>2790520</v>
      </c>
      <c r="BR17" s="26">
        <v>0</v>
      </c>
      <c r="BS17" s="25">
        <v>0</v>
      </c>
      <c r="BT17" s="26">
        <v>36</v>
      </c>
      <c r="BU17" s="25">
        <v>3153240</v>
      </c>
      <c r="BV17" s="26">
        <v>0</v>
      </c>
      <c r="BW17" s="25">
        <v>0</v>
      </c>
      <c r="BX17" s="26">
        <v>0</v>
      </c>
      <c r="BY17" s="25">
        <v>0</v>
      </c>
      <c r="BZ17" s="28">
        <v>0</v>
      </c>
      <c r="CA17" s="29">
        <v>0</v>
      </c>
      <c r="CB17" s="26">
        <v>0</v>
      </c>
      <c r="CC17" s="25">
        <v>0</v>
      </c>
      <c r="CD17" s="26">
        <v>0</v>
      </c>
      <c r="CE17" s="25">
        <v>0</v>
      </c>
      <c r="CF17" s="26">
        <v>0</v>
      </c>
      <c r="CG17" s="25">
        <v>0</v>
      </c>
      <c r="CH17" s="26">
        <v>0</v>
      </c>
      <c r="CI17" s="25">
        <v>0</v>
      </c>
      <c r="CJ17" s="27">
        <v>5943760</v>
      </c>
      <c r="CK17" s="24">
        <v>0</v>
      </c>
      <c r="CL17" s="25">
        <v>0</v>
      </c>
      <c r="CM17" s="26">
        <v>0</v>
      </c>
      <c r="CN17" s="25">
        <v>0</v>
      </c>
      <c r="CO17" s="26">
        <v>0</v>
      </c>
      <c r="CP17" s="25">
        <v>0</v>
      </c>
      <c r="CQ17" s="25">
        <v>0</v>
      </c>
      <c r="CR17" s="26">
        <v>8</v>
      </c>
      <c r="CS17" s="25">
        <v>414624</v>
      </c>
      <c r="CT17" s="26">
        <v>1</v>
      </c>
      <c r="CU17" s="25">
        <v>64785</v>
      </c>
      <c r="CV17" s="26">
        <v>9</v>
      </c>
      <c r="CW17" s="25">
        <v>433134</v>
      </c>
      <c r="CX17" s="26">
        <v>0</v>
      </c>
      <c r="CY17" s="25">
        <v>0</v>
      </c>
      <c r="CZ17" s="26">
        <v>4</v>
      </c>
      <c r="DA17" s="25">
        <v>236928</v>
      </c>
      <c r="DB17" s="26">
        <v>0</v>
      </c>
      <c r="DC17" s="25">
        <v>0</v>
      </c>
      <c r="DD17" s="27">
        <v>1149471</v>
      </c>
      <c r="DE17" s="27">
        <v>1</v>
      </c>
      <c r="DF17" s="25">
        <v>1307</v>
      </c>
      <c r="DG17" s="27">
        <v>1</v>
      </c>
      <c r="DH17" s="25">
        <v>1634</v>
      </c>
      <c r="DI17" s="27">
        <v>0</v>
      </c>
      <c r="DJ17" s="25">
        <v>0</v>
      </c>
      <c r="DK17" s="27">
        <v>0</v>
      </c>
      <c r="DL17" s="25">
        <v>0</v>
      </c>
      <c r="DM17" s="27">
        <v>0</v>
      </c>
      <c r="DN17" s="25">
        <v>0</v>
      </c>
      <c r="DO17" s="27">
        <v>0</v>
      </c>
      <c r="DP17" s="25">
        <v>0</v>
      </c>
      <c r="DQ17" s="27">
        <v>2941</v>
      </c>
      <c r="DR17" s="25">
        <v>160319385</v>
      </c>
      <c r="DS17" s="26">
        <v>0</v>
      </c>
      <c r="DT17" s="25">
        <v>0</v>
      </c>
      <c r="DU17" s="26">
        <v>0</v>
      </c>
      <c r="DV17" s="25">
        <v>0</v>
      </c>
      <c r="DW17" s="26">
        <v>0</v>
      </c>
      <c r="DX17" s="25">
        <v>0</v>
      </c>
      <c r="DY17" s="26">
        <v>0</v>
      </c>
      <c r="DZ17" s="25">
        <v>0</v>
      </c>
      <c r="EA17" s="26">
        <v>0</v>
      </c>
      <c r="EB17" s="25">
        <v>0</v>
      </c>
      <c r="EC17" s="26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9">
        <v>0</v>
      </c>
      <c r="EN17" s="29">
        <v>0</v>
      </c>
      <c r="EO17" s="26">
        <v>0</v>
      </c>
      <c r="EP17" s="25">
        <v>0</v>
      </c>
      <c r="EQ17" s="26">
        <v>0</v>
      </c>
      <c r="ER17" s="25">
        <v>0</v>
      </c>
      <c r="ES17" s="26">
        <v>34</v>
      </c>
      <c r="ET17" s="25">
        <v>1275102</v>
      </c>
      <c r="EU17" s="26">
        <v>0</v>
      </c>
      <c r="EV17" s="25">
        <v>0</v>
      </c>
      <c r="EW17" s="25">
        <v>1275102</v>
      </c>
      <c r="EX17" s="103">
        <v>0</v>
      </c>
      <c r="EY17" s="25">
        <v>0</v>
      </c>
      <c r="EZ17" s="103">
        <v>36</v>
      </c>
      <c r="FA17" s="25">
        <v>1585620</v>
      </c>
      <c r="FB17" s="103">
        <v>0</v>
      </c>
      <c r="FC17" s="25">
        <v>0</v>
      </c>
      <c r="FD17" s="103">
        <v>131</v>
      </c>
      <c r="FE17" s="25">
        <v>7845328</v>
      </c>
      <c r="FF17" s="103">
        <v>0</v>
      </c>
      <c r="FG17" s="25">
        <v>0</v>
      </c>
      <c r="FH17" s="103">
        <v>0</v>
      </c>
      <c r="FI17" s="25">
        <v>0</v>
      </c>
      <c r="FJ17" s="104">
        <v>9430948</v>
      </c>
      <c r="FK17" s="30">
        <v>0</v>
      </c>
      <c r="FL17" s="30">
        <v>0</v>
      </c>
      <c r="FM17" s="30">
        <v>0</v>
      </c>
      <c r="FN17" s="30">
        <v>0</v>
      </c>
      <c r="FO17" s="30">
        <v>0</v>
      </c>
      <c r="FP17" s="30">
        <v>0</v>
      </c>
      <c r="FQ17" s="30">
        <v>0</v>
      </c>
      <c r="FR17" s="30">
        <v>0</v>
      </c>
      <c r="FS17" s="30">
        <v>0</v>
      </c>
      <c r="FT17" s="30"/>
      <c r="FU17" s="30">
        <v>0</v>
      </c>
      <c r="FV17" s="30"/>
      <c r="FW17" s="30">
        <v>0</v>
      </c>
      <c r="FX17" s="30"/>
      <c r="FY17" s="30">
        <v>0</v>
      </c>
      <c r="FZ17" s="30"/>
      <c r="GA17" s="30">
        <v>0</v>
      </c>
      <c r="GB17" s="31">
        <v>171025435</v>
      </c>
      <c r="GC17" s="32">
        <v>1924</v>
      </c>
      <c r="GD17" s="33">
        <v>1462240</v>
      </c>
      <c r="GE17" s="33">
        <v>84</v>
      </c>
      <c r="GF17" s="33">
        <v>1715532</v>
      </c>
      <c r="GG17" s="33">
        <v>167</v>
      </c>
      <c r="GH17" s="33">
        <v>71643</v>
      </c>
      <c r="GI17" s="34">
        <v>3249415</v>
      </c>
      <c r="GJ17" s="35">
        <v>84</v>
      </c>
      <c r="GK17" s="35">
        <v>82320</v>
      </c>
      <c r="GL17" s="33">
        <v>2091</v>
      </c>
      <c r="GM17" s="35">
        <v>146370</v>
      </c>
      <c r="GN17" s="36">
        <v>228690</v>
      </c>
      <c r="GO17" s="33">
        <v>860</v>
      </c>
      <c r="GP17" s="37">
        <v>1010500</v>
      </c>
      <c r="GQ17" s="33">
        <v>1042</v>
      </c>
      <c r="GR17" s="37">
        <v>1430666</v>
      </c>
      <c r="GS17" s="33">
        <v>189</v>
      </c>
      <c r="GT17" s="37">
        <v>256662</v>
      </c>
      <c r="GU17" s="33">
        <v>301</v>
      </c>
      <c r="GV17" s="37">
        <v>353675</v>
      </c>
      <c r="GW17" s="33">
        <v>370</v>
      </c>
      <c r="GX17" s="37">
        <v>508010</v>
      </c>
      <c r="GY17" s="26">
        <v>76</v>
      </c>
      <c r="GZ17" s="37">
        <v>103208</v>
      </c>
      <c r="HA17" s="38">
        <v>3662721</v>
      </c>
      <c r="HB17" s="39">
        <v>178166261</v>
      </c>
      <c r="HC17" s="40">
        <f t="shared" si="0"/>
        <v>178166.3</v>
      </c>
      <c r="HD17" s="40">
        <v>166629.5</v>
      </c>
      <c r="HE17" s="41">
        <f>GO17+GQ17+GS17+GU17+GW17+GY17+'[1]Инвалиды СВОД'!AU16+'[1]Инвалиды СВОД'!AW16+'[1]Инвалиды СВОД'!AY16</f>
        <v>2882</v>
      </c>
      <c r="HF17" s="42">
        <f t="shared" si="1"/>
        <v>822</v>
      </c>
      <c r="HG17" s="43">
        <f t="shared" si="2"/>
        <v>911</v>
      </c>
      <c r="HH17" s="43">
        <f t="shared" si="3"/>
        <v>189</v>
      </c>
      <c r="HI17" s="42">
        <f t="shared" si="4"/>
        <v>1922</v>
      </c>
      <c r="HJ17" s="44">
        <f t="shared" si="5"/>
        <v>27</v>
      </c>
      <c r="HK17" s="44">
        <f>'[1]контингент общее 2020 год'!HD17</f>
        <v>301</v>
      </c>
      <c r="HL17" s="44">
        <f t="shared" si="6"/>
        <v>47</v>
      </c>
      <c r="HM17" s="44">
        <f>'[1]контингент общее 2020 год'!HE17</f>
        <v>370</v>
      </c>
      <c r="HN17" s="44">
        <f t="shared" si="7"/>
        <v>10</v>
      </c>
      <c r="HO17" s="44">
        <f>'[1]контингент общее 2020 год'!HF17</f>
        <v>76</v>
      </c>
      <c r="HP17" s="44">
        <f t="shared" si="8"/>
        <v>84</v>
      </c>
      <c r="HQ17" s="44">
        <f t="shared" si="9"/>
        <v>747</v>
      </c>
      <c r="HR17" s="44">
        <f t="shared" si="10"/>
        <v>2753</v>
      </c>
      <c r="HS17" s="44">
        <f>BP17+BT17+BX17+'[1]контингент общее 2020 год'!HH17</f>
        <v>86</v>
      </c>
      <c r="HT17" s="44">
        <f>DS17+DW17+EE17+EI17+EM17+EO17+ES17+EX17+EZ17+FB17+FD17+FF17+FH17+'[1]контингент общее 2020 год'!HI17</f>
        <v>201</v>
      </c>
      <c r="HU17" s="44">
        <f>B17+F17+J17+AI17+AM17+AQ17+CR17+CT17+CV17+CX17+CZ17+DB17+DE17+DG17+DI17+DK17+DM17+DO17+FK17+FM17+FO17+FU17+FW17+FY17+'[1]контингент общее 2020 год'!HG17-'[1]контингент общее 2020 год'!DG17-'[1]контингент общее 2020 год'!DH17-'[1]контингент общее 2020 год'!DI17-'[1]контингент общее 2020 год'!BN17-'[1]контингент общее 2020 год'!BO17-'[1]контингент общее 2020 год'!BP17</f>
        <v>2551</v>
      </c>
      <c r="HV17" s="44">
        <f t="shared" si="11"/>
        <v>2838</v>
      </c>
      <c r="HW17" s="44">
        <f>'[1]Инвалиды СВОД'!P16+'[1]Инвалиды СВОД'!R16+'[1]Инвалиды СВОД'!T16</f>
        <v>9</v>
      </c>
      <c r="HX17" s="44">
        <f>'[1]Инвалиды СВОД'!B16+'[1]Инвалиды СВОД'!D16+'[1]Инвалиды СВОД'!F16+'[1]Инвалиды СВОД'!I16+'[1]Инвалиды СВОД'!K16+'[1]Инвалиды СВОД'!M16+'[1]Инвалиды СВОД'!W16+'[1]Инвалиды СВОД'!Y16+'[1]Инвалиды СВОД'!AA16+'[1]Инвалиды СВОД'!AC16+'[1]Инвалиды СВОД'!AE16+'[1]Инвалиды СВОД'!AG16+'[1]Инвалиды СВОД'!AJ16+'[1]Инвалиды СВОД'!AL16+'[1]Инвалиды СВОД'!AN16</f>
        <v>35</v>
      </c>
      <c r="HY17" s="44">
        <f t="shared" si="12"/>
        <v>44</v>
      </c>
      <c r="HZ17" s="44">
        <f t="shared" si="13"/>
        <v>2797</v>
      </c>
      <c r="IA17" s="45">
        <v>71</v>
      </c>
      <c r="IB17" s="46">
        <f t="shared" si="14"/>
        <v>95</v>
      </c>
      <c r="IC17" s="46">
        <f t="shared" si="15"/>
        <v>201</v>
      </c>
      <c r="ID17" s="46">
        <f t="shared" si="16"/>
        <v>2586</v>
      </c>
      <c r="IE17" s="46">
        <f>'[1]контингент общее 2020 год'!BK17+'[1]контингент общее 2020 год'!BL17+'[1]контингент общее 2020 год'!BM17+'[1]контингент общее 2020 год'!BT17+'[1]контингент общее 2020 год'!BU17+'[1]контингент общее 2020 год'!BV17+'[1]контингент общее 2020 год'!DD17+'[1]контингент общее 2020 год'!DE17+'[1]контингент общее 2020 год'!DF17+'[1]контингент общее 2020 год'!DM17+'[1]контингент общее 2020 год'!DN17+'[1]контингент общее 2020 год'!DO17</f>
        <v>14</v>
      </c>
      <c r="IF17" s="46">
        <f t="shared" si="17"/>
        <v>2572</v>
      </c>
      <c r="IG17" s="46">
        <f t="shared" si="18"/>
        <v>2882</v>
      </c>
      <c r="IH17">
        <v>2832</v>
      </c>
      <c r="II17" s="46">
        <f t="shared" si="19"/>
        <v>-50</v>
      </c>
    </row>
    <row r="18" spans="1:243" s="53" customFormat="1">
      <c r="A18" s="21" t="s">
        <v>94</v>
      </c>
      <c r="B18" s="24">
        <v>499</v>
      </c>
      <c r="C18" s="25">
        <v>13924595</v>
      </c>
      <c r="D18" s="26">
        <v>28</v>
      </c>
      <c r="E18" s="25">
        <v>25611880</v>
      </c>
      <c r="F18" s="26">
        <v>539</v>
      </c>
      <c r="G18" s="25">
        <v>18884404</v>
      </c>
      <c r="H18" s="26">
        <v>39</v>
      </c>
      <c r="I18" s="25">
        <v>44773014</v>
      </c>
      <c r="J18" s="26">
        <v>126</v>
      </c>
      <c r="K18" s="25">
        <v>4720086</v>
      </c>
      <c r="L18" s="26">
        <v>10</v>
      </c>
      <c r="M18" s="25">
        <v>12273530</v>
      </c>
      <c r="N18" s="26">
        <v>0</v>
      </c>
      <c r="O18" s="25">
        <v>0</v>
      </c>
      <c r="P18" s="26">
        <v>0</v>
      </c>
      <c r="Q18" s="25">
        <v>0</v>
      </c>
      <c r="R18" s="26">
        <v>6</v>
      </c>
      <c r="S18" s="25">
        <v>1866528</v>
      </c>
      <c r="T18" s="26">
        <v>0</v>
      </c>
      <c r="U18" s="25">
        <v>0</v>
      </c>
      <c r="V18" s="26">
        <v>258</v>
      </c>
      <c r="W18" s="25">
        <v>204594</v>
      </c>
      <c r="X18" s="26">
        <v>2</v>
      </c>
      <c r="Y18" s="25">
        <v>51890</v>
      </c>
      <c r="Z18" s="26">
        <v>196</v>
      </c>
      <c r="AA18" s="25">
        <v>634060</v>
      </c>
      <c r="AB18" s="26">
        <v>0</v>
      </c>
      <c r="AC18" s="25">
        <v>0</v>
      </c>
      <c r="AD18" s="26">
        <v>56</v>
      </c>
      <c r="AE18" s="25">
        <v>361928</v>
      </c>
      <c r="AF18" s="26">
        <v>0</v>
      </c>
      <c r="AG18" s="25">
        <v>0</v>
      </c>
      <c r="AH18" s="25">
        <v>123306509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7">
        <v>0</v>
      </c>
      <c r="BP18" s="26">
        <v>0</v>
      </c>
      <c r="BQ18" s="25">
        <v>0</v>
      </c>
      <c r="BR18" s="26">
        <v>0</v>
      </c>
      <c r="BS18" s="25">
        <v>0</v>
      </c>
      <c r="BT18" s="26">
        <v>0</v>
      </c>
      <c r="BU18" s="25">
        <v>0</v>
      </c>
      <c r="BV18" s="26">
        <v>0</v>
      </c>
      <c r="BW18" s="25">
        <v>0</v>
      </c>
      <c r="BX18" s="26">
        <v>0</v>
      </c>
      <c r="BY18" s="25">
        <v>0</v>
      </c>
      <c r="BZ18" s="28">
        <v>0</v>
      </c>
      <c r="CA18" s="29">
        <v>0</v>
      </c>
      <c r="CB18" s="26">
        <v>0</v>
      </c>
      <c r="CC18" s="25">
        <v>0</v>
      </c>
      <c r="CD18" s="26">
        <v>0</v>
      </c>
      <c r="CE18" s="25">
        <v>0</v>
      </c>
      <c r="CF18" s="26">
        <v>0</v>
      </c>
      <c r="CG18" s="25">
        <v>0</v>
      </c>
      <c r="CH18" s="26">
        <v>0</v>
      </c>
      <c r="CI18" s="25">
        <v>0</v>
      </c>
      <c r="CJ18" s="27">
        <v>0</v>
      </c>
      <c r="CK18" s="24">
        <v>0</v>
      </c>
      <c r="CL18" s="25">
        <v>0</v>
      </c>
      <c r="CM18" s="26">
        <v>0</v>
      </c>
      <c r="CN18" s="25">
        <v>0</v>
      </c>
      <c r="CO18" s="26">
        <v>0</v>
      </c>
      <c r="CP18" s="25">
        <v>0</v>
      </c>
      <c r="CQ18" s="25">
        <v>0</v>
      </c>
      <c r="CR18" s="26">
        <v>31</v>
      </c>
      <c r="CS18" s="25">
        <v>1606668</v>
      </c>
      <c r="CT18" s="26">
        <v>0</v>
      </c>
      <c r="CU18" s="25">
        <v>0</v>
      </c>
      <c r="CV18" s="26">
        <v>30</v>
      </c>
      <c r="CW18" s="25">
        <v>1443780</v>
      </c>
      <c r="CX18" s="26">
        <v>0</v>
      </c>
      <c r="CY18" s="25">
        <v>0</v>
      </c>
      <c r="CZ18" s="26">
        <v>2</v>
      </c>
      <c r="DA18" s="25">
        <v>118464</v>
      </c>
      <c r="DB18" s="26">
        <v>0</v>
      </c>
      <c r="DC18" s="25">
        <v>0</v>
      </c>
      <c r="DD18" s="27">
        <v>3168912</v>
      </c>
      <c r="DE18" s="27">
        <v>0</v>
      </c>
      <c r="DF18" s="25">
        <v>0</v>
      </c>
      <c r="DG18" s="27">
        <v>0</v>
      </c>
      <c r="DH18" s="25">
        <v>0</v>
      </c>
      <c r="DI18" s="27">
        <v>0</v>
      </c>
      <c r="DJ18" s="25">
        <v>0</v>
      </c>
      <c r="DK18" s="27">
        <v>0</v>
      </c>
      <c r="DL18" s="25">
        <v>0</v>
      </c>
      <c r="DM18" s="27">
        <v>0</v>
      </c>
      <c r="DN18" s="25">
        <v>0</v>
      </c>
      <c r="DO18" s="27">
        <v>0</v>
      </c>
      <c r="DP18" s="25">
        <v>0</v>
      </c>
      <c r="DQ18" s="27">
        <v>0</v>
      </c>
      <c r="DR18" s="25">
        <v>126475421</v>
      </c>
      <c r="DS18" s="26">
        <v>0</v>
      </c>
      <c r="DT18" s="25">
        <v>0</v>
      </c>
      <c r="DU18" s="26">
        <v>0</v>
      </c>
      <c r="DV18" s="25">
        <v>0</v>
      </c>
      <c r="DW18" s="26">
        <v>0</v>
      </c>
      <c r="DX18" s="25">
        <v>0</v>
      </c>
      <c r="DY18" s="26">
        <v>0</v>
      </c>
      <c r="DZ18" s="25">
        <v>0</v>
      </c>
      <c r="EA18" s="26">
        <v>0</v>
      </c>
      <c r="EB18" s="25">
        <v>0</v>
      </c>
      <c r="EC18" s="26">
        <v>0</v>
      </c>
      <c r="ED18" s="25">
        <v>0</v>
      </c>
      <c r="EE18" s="25">
        <v>0</v>
      </c>
      <c r="EF18" s="25">
        <v>0</v>
      </c>
      <c r="EG18" s="25">
        <v>0</v>
      </c>
      <c r="EH18" s="25">
        <v>0</v>
      </c>
      <c r="EI18" s="25">
        <v>0</v>
      </c>
      <c r="EJ18" s="25">
        <v>0</v>
      </c>
      <c r="EK18" s="25">
        <v>0</v>
      </c>
      <c r="EL18" s="25">
        <v>0</v>
      </c>
      <c r="EM18" s="29">
        <v>0</v>
      </c>
      <c r="EN18" s="29">
        <v>0</v>
      </c>
      <c r="EO18" s="26">
        <v>0</v>
      </c>
      <c r="EP18" s="25">
        <v>0</v>
      </c>
      <c r="EQ18" s="26">
        <v>0</v>
      </c>
      <c r="ER18" s="25">
        <v>0</v>
      </c>
      <c r="ES18" s="26">
        <v>0</v>
      </c>
      <c r="ET18" s="25">
        <v>0</v>
      </c>
      <c r="EU18" s="26">
        <v>0</v>
      </c>
      <c r="EV18" s="25">
        <v>0</v>
      </c>
      <c r="EW18" s="25">
        <v>0</v>
      </c>
      <c r="EX18" s="103">
        <v>0</v>
      </c>
      <c r="EY18" s="25">
        <v>0</v>
      </c>
      <c r="EZ18" s="103">
        <v>0</v>
      </c>
      <c r="FA18" s="25">
        <v>0</v>
      </c>
      <c r="FB18" s="103">
        <v>0</v>
      </c>
      <c r="FC18" s="25">
        <v>0</v>
      </c>
      <c r="FD18" s="103">
        <v>0</v>
      </c>
      <c r="FE18" s="25">
        <v>0</v>
      </c>
      <c r="FF18" s="103">
        <v>0</v>
      </c>
      <c r="FG18" s="25">
        <v>0</v>
      </c>
      <c r="FH18" s="103">
        <v>0</v>
      </c>
      <c r="FI18" s="25">
        <v>0</v>
      </c>
      <c r="FJ18" s="104">
        <v>0</v>
      </c>
      <c r="FK18" s="30">
        <v>0</v>
      </c>
      <c r="FL18" s="30">
        <v>0</v>
      </c>
      <c r="FM18" s="30">
        <v>0</v>
      </c>
      <c r="FN18" s="30">
        <v>0</v>
      </c>
      <c r="FO18" s="30">
        <v>0</v>
      </c>
      <c r="FP18" s="30">
        <v>0</v>
      </c>
      <c r="FQ18" s="30">
        <v>0</v>
      </c>
      <c r="FR18" s="30">
        <v>0</v>
      </c>
      <c r="FS18" s="30">
        <v>0</v>
      </c>
      <c r="FT18" s="30"/>
      <c r="FU18" s="30">
        <v>0</v>
      </c>
      <c r="FV18" s="30"/>
      <c r="FW18" s="30">
        <v>0</v>
      </c>
      <c r="FX18" s="30"/>
      <c r="FY18" s="30">
        <v>0</v>
      </c>
      <c r="FZ18" s="30"/>
      <c r="GA18" s="30">
        <v>0</v>
      </c>
      <c r="GB18" s="31">
        <v>126475421</v>
      </c>
      <c r="GC18" s="32">
        <v>1227</v>
      </c>
      <c r="GD18" s="33">
        <v>932520</v>
      </c>
      <c r="GE18" s="33">
        <v>77</v>
      </c>
      <c r="GF18" s="33">
        <v>1572571</v>
      </c>
      <c r="GG18" s="33">
        <v>0</v>
      </c>
      <c r="GH18" s="33">
        <v>0</v>
      </c>
      <c r="GI18" s="34">
        <v>2505091</v>
      </c>
      <c r="GJ18" s="35">
        <v>77</v>
      </c>
      <c r="GK18" s="35">
        <v>75460</v>
      </c>
      <c r="GL18" s="33">
        <v>1227</v>
      </c>
      <c r="GM18" s="35">
        <v>85890</v>
      </c>
      <c r="GN18" s="36">
        <v>161350</v>
      </c>
      <c r="GO18" s="33">
        <v>530</v>
      </c>
      <c r="GP18" s="37">
        <v>622750</v>
      </c>
      <c r="GQ18" s="33">
        <v>569</v>
      </c>
      <c r="GR18" s="37">
        <v>781237</v>
      </c>
      <c r="GS18" s="33">
        <v>128</v>
      </c>
      <c r="GT18" s="37">
        <v>173824</v>
      </c>
      <c r="GU18" s="33">
        <v>259</v>
      </c>
      <c r="GV18" s="37">
        <v>304325</v>
      </c>
      <c r="GW18" s="33">
        <v>353</v>
      </c>
      <c r="GX18" s="37">
        <v>484669</v>
      </c>
      <c r="GY18" s="26">
        <v>84</v>
      </c>
      <c r="GZ18" s="37">
        <v>114072</v>
      </c>
      <c r="HA18" s="38">
        <v>2480877</v>
      </c>
      <c r="HB18" s="39">
        <v>131622739</v>
      </c>
      <c r="HC18" s="48">
        <f t="shared" si="0"/>
        <v>131622.70000000001</v>
      </c>
      <c r="HD18" s="48">
        <v>117553.4</v>
      </c>
      <c r="HE18" s="49">
        <f>GO18+GQ18+GS18+GU18+GW18+GY18+'[1]Инвалиды СВОД'!AU17+'[1]Инвалиды СВОД'!AW17+'[1]Инвалиды СВОД'!AY17</f>
        <v>1969</v>
      </c>
      <c r="HF18" s="26">
        <f t="shared" si="1"/>
        <v>530</v>
      </c>
      <c r="HG18" s="50">
        <f t="shared" si="2"/>
        <v>569</v>
      </c>
      <c r="HH18" s="50">
        <f t="shared" si="3"/>
        <v>128</v>
      </c>
      <c r="HI18" s="26">
        <f t="shared" si="4"/>
        <v>1227</v>
      </c>
      <c r="HJ18" s="26">
        <f t="shared" si="5"/>
        <v>28</v>
      </c>
      <c r="HK18" s="26">
        <f>'[1]контингент общее 2020 год'!HD18</f>
        <v>259</v>
      </c>
      <c r="HL18" s="26">
        <f t="shared" si="6"/>
        <v>39</v>
      </c>
      <c r="HM18" s="26">
        <f>'[1]контингент общее 2020 год'!HE18</f>
        <v>353</v>
      </c>
      <c r="HN18" s="26">
        <f t="shared" si="7"/>
        <v>10</v>
      </c>
      <c r="HO18" s="26">
        <f>'[1]контингент общее 2020 год'!HF18</f>
        <v>84</v>
      </c>
      <c r="HP18" s="26">
        <f t="shared" si="8"/>
        <v>77</v>
      </c>
      <c r="HQ18" s="26">
        <f t="shared" si="9"/>
        <v>696</v>
      </c>
      <c r="HR18" s="26">
        <f t="shared" si="10"/>
        <v>2000</v>
      </c>
      <c r="HS18" s="26">
        <f>BP18+BT18+BX18+'[1]контингент общее 2020 год'!HH18</f>
        <v>1</v>
      </c>
      <c r="HT18" s="26">
        <f>DS18+DW18+EE18+EI18+EM18+EO18+ES18+EX18+EZ18+FB18+FD18+FF18+FH18+'[1]контингент общее 2020 год'!HI18</f>
        <v>0</v>
      </c>
      <c r="HU18" s="26">
        <f>B18+F18+J18+AI18+AM18+AQ18+CR18+CT18+CV18+CX18+CZ18+DB18+DE18+DG18+DI18+DK18+DM18+DO18+FK18+FM18+FO18+FU18+FW18+FY18+'[1]контингент общее 2020 год'!HG18-'[1]контингент общее 2020 год'!DG18-'[1]контингент общее 2020 год'!DH18-'[1]контингент общее 2020 год'!DI18-'[1]контингент общее 2020 год'!BN18-'[1]контингент общее 2020 год'!BO18-'[1]контингент общее 2020 год'!BP18</f>
        <v>1922</v>
      </c>
      <c r="HV18" s="26">
        <f t="shared" si="11"/>
        <v>1923</v>
      </c>
      <c r="HW18" s="26">
        <f>'[1]Инвалиды СВОД'!P17+'[1]Инвалиды СВОД'!R17+'[1]Инвалиды СВОД'!T17</f>
        <v>0</v>
      </c>
      <c r="HX18" s="26">
        <f>'[1]Инвалиды СВОД'!B17+'[1]Инвалиды СВОД'!D17+'[1]Инвалиды СВОД'!F17+'[1]Инвалиды СВОД'!I17+'[1]Инвалиды СВОД'!K17+'[1]Инвалиды СВОД'!M17+'[1]Инвалиды СВОД'!W17+'[1]Инвалиды СВОД'!Y17+'[1]Инвалиды СВОД'!AA17+'[1]Инвалиды СВОД'!AC17+'[1]Инвалиды СВОД'!AE17+'[1]Инвалиды СВОД'!AG17+'[1]Инвалиды СВОД'!AJ17+'[1]Инвалиды СВОД'!AL17+'[1]Инвалиды СВОД'!AN17</f>
        <v>46</v>
      </c>
      <c r="HY18" s="26">
        <f t="shared" si="12"/>
        <v>46</v>
      </c>
      <c r="HZ18" s="26">
        <f t="shared" si="13"/>
        <v>2046</v>
      </c>
      <c r="IA18" s="51">
        <v>0</v>
      </c>
      <c r="IB18" s="52">
        <f t="shared" si="14"/>
        <v>1</v>
      </c>
      <c r="IC18" s="52">
        <f t="shared" si="15"/>
        <v>0</v>
      </c>
      <c r="ID18" s="52">
        <f t="shared" si="16"/>
        <v>1968</v>
      </c>
      <c r="IE18" s="52">
        <f>'[1]контингент общее 2020 год'!BK18+'[1]контингент общее 2020 год'!BL18+'[1]контингент общее 2020 год'!BM18+'[1]контингент общее 2020 год'!BT18+'[1]контингент общее 2020 год'!BU18+'[1]контингент общее 2020 год'!BV18+'[1]контингент общее 2020 год'!DD18+'[1]контингент общее 2020 год'!DE18+'[1]контингент общее 2020 год'!DF18+'[1]контингент общее 2020 год'!DM18+'[1]контингент общее 2020 год'!DN18+'[1]контингент общее 2020 год'!DO18</f>
        <v>62</v>
      </c>
      <c r="IF18" s="52">
        <f t="shared" si="17"/>
        <v>1906</v>
      </c>
      <c r="IG18" s="52">
        <f t="shared" si="18"/>
        <v>1969</v>
      </c>
      <c r="IH18" s="53">
        <v>1911</v>
      </c>
      <c r="II18" s="52">
        <f t="shared" si="19"/>
        <v>-58</v>
      </c>
    </row>
    <row r="19" spans="1:243" s="53" customFormat="1">
      <c r="A19" s="21" t="s">
        <v>95</v>
      </c>
      <c r="B19" s="24">
        <v>0</v>
      </c>
      <c r="C19" s="25">
        <v>0</v>
      </c>
      <c r="D19" s="26">
        <v>38</v>
      </c>
      <c r="E19" s="25">
        <v>34758980</v>
      </c>
      <c r="F19" s="26">
        <v>0</v>
      </c>
      <c r="G19" s="25">
        <v>0</v>
      </c>
      <c r="H19" s="26">
        <v>46</v>
      </c>
      <c r="I19" s="25">
        <v>52809196</v>
      </c>
      <c r="J19" s="26">
        <v>0</v>
      </c>
      <c r="K19" s="25">
        <v>0</v>
      </c>
      <c r="L19" s="26">
        <v>9</v>
      </c>
      <c r="M19" s="25">
        <v>11046177</v>
      </c>
      <c r="N19" s="26">
        <v>0</v>
      </c>
      <c r="O19" s="25">
        <v>0</v>
      </c>
      <c r="P19" s="26">
        <v>0</v>
      </c>
      <c r="Q19" s="25">
        <v>0</v>
      </c>
      <c r="R19" s="26">
        <v>4</v>
      </c>
      <c r="S19" s="25">
        <v>1244352</v>
      </c>
      <c r="T19" s="26">
        <v>0</v>
      </c>
      <c r="U19" s="25">
        <v>0</v>
      </c>
      <c r="V19" s="26">
        <v>0</v>
      </c>
      <c r="W19" s="25">
        <v>0</v>
      </c>
      <c r="X19" s="26">
        <v>25</v>
      </c>
      <c r="Y19" s="25">
        <v>648625</v>
      </c>
      <c r="Z19" s="26">
        <v>0</v>
      </c>
      <c r="AA19" s="25">
        <v>0</v>
      </c>
      <c r="AB19" s="26">
        <v>23</v>
      </c>
      <c r="AC19" s="25">
        <v>2434136</v>
      </c>
      <c r="AD19" s="26">
        <v>0</v>
      </c>
      <c r="AE19" s="25">
        <v>0</v>
      </c>
      <c r="AF19" s="26">
        <v>6</v>
      </c>
      <c r="AG19" s="25">
        <v>1268868</v>
      </c>
      <c r="AH19" s="25">
        <v>104210334</v>
      </c>
      <c r="AI19" s="25">
        <v>0</v>
      </c>
      <c r="AJ19" s="25">
        <v>0</v>
      </c>
      <c r="AK19" s="25">
        <v>10</v>
      </c>
      <c r="AL19" s="25">
        <v>11115420</v>
      </c>
      <c r="AM19" s="25">
        <v>0</v>
      </c>
      <c r="AN19" s="25">
        <v>0</v>
      </c>
      <c r="AO19" s="25">
        <v>12</v>
      </c>
      <c r="AP19" s="25">
        <v>16558260</v>
      </c>
      <c r="AQ19" s="25">
        <v>0</v>
      </c>
      <c r="AR19" s="25">
        <v>0</v>
      </c>
      <c r="AS19" s="25">
        <v>2</v>
      </c>
      <c r="AT19" s="25">
        <v>2942164</v>
      </c>
      <c r="AU19" s="25">
        <v>0</v>
      </c>
      <c r="AV19" s="25">
        <v>0</v>
      </c>
      <c r="AW19" s="25">
        <v>1</v>
      </c>
      <c r="AX19" s="25">
        <v>354226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5</v>
      </c>
      <c r="BF19" s="25">
        <v>149180</v>
      </c>
      <c r="BG19" s="25">
        <v>0</v>
      </c>
      <c r="BH19" s="25">
        <v>0</v>
      </c>
      <c r="BI19" s="25">
        <v>2</v>
      </c>
      <c r="BJ19" s="25">
        <v>243414</v>
      </c>
      <c r="BK19" s="25">
        <v>0</v>
      </c>
      <c r="BL19" s="25">
        <v>0</v>
      </c>
      <c r="BM19" s="25">
        <v>0</v>
      </c>
      <c r="BN19" s="25">
        <v>0</v>
      </c>
      <c r="BO19" s="27">
        <v>31362664</v>
      </c>
      <c r="BP19" s="26">
        <v>0</v>
      </c>
      <c r="BQ19" s="25">
        <v>0</v>
      </c>
      <c r="BR19" s="26">
        <v>0</v>
      </c>
      <c r="BS19" s="25">
        <v>0</v>
      </c>
      <c r="BT19" s="26">
        <v>0</v>
      </c>
      <c r="BU19" s="25">
        <v>0</v>
      </c>
      <c r="BV19" s="26">
        <v>0</v>
      </c>
      <c r="BW19" s="25">
        <v>0</v>
      </c>
      <c r="BX19" s="26">
        <v>0</v>
      </c>
      <c r="BY19" s="25">
        <v>0</v>
      </c>
      <c r="BZ19" s="28">
        <v>0</v>
      </c>
      <c r="CA19" s="29">
        <v>0</v>
      </c>
      <c r="CB19" s="26">
        <v>0</v>
      </c>
      <c r="CC19" s="25">
        <v>0</v>
      </c>
      <c r="CD19" s="26">
        <v>0</v>
      </c>
      <c r="CE19" s="25">
        <v>0</v>
      </c>
      <c r="CF19" s="26">
        <v>0</v>
      </c>
      <c r="CG19" s="25">
        <v>0</v>
      </c>
      <c r="CH19" s="26">
        <v>0</v>
      </c>
      <c r="CI19" s="25">
        <v>0</v>
      </c>
      <c r="CJ19" s="27">
        <v>0</v>
      </c>
      <c r="CK19" s="24">
        <v>0</v>
      </c>
      <c r="CL19" s="25">
        <v>0</v>
      </c>
      <c r="CM19" s="26">
        <v>0</v>
      </c>
      <c r="CN19" s="25">
        <v>0</v>
      </c>
      <c r="CO19" s="26">
        <v>0</v>
      </c>
      <c r="CP19" s="25">
        <v>0</v>
      </c>
      <c r="CQ19" s="25">
        <v>0</v>
      </c>
      <c r="CR19" s="26">
        <v>0</v>
      </c>
      <c r="CS19" s="25">
        <v>0</v>
      </c>
      <c r="CT19" s="26">
        <v>42</v>
      </c>
      <c r="CU19" s="25">
        <v>2720970</v>
      </c>
      <c r="CV19" s="26">
        <v>0</v>
      </c>
      <c r="CW19" s="25">
        <v>0</v>
      </c>
      <c r="CX19" s="26">
        <v>50</v>
      </c>
      <c r="CY19" s="25">
        <v>3007900</v>
      </c>
      <c r="CZ19" s="26">
        <v>0</v>
      </c>
      <c r="DA19" s="25">
        <v>0</v>
      </c>
      <c r="DB19" s="26">
        <v>0</v>
      </c>
      <c r="DC19" s="25">
        <v>0</v>
      </c>
      <c r="DD19" s="27">
        <v>5728870</v>
      </c>
      <c r="DE19" s="27">
        <v>0</v>
      </c>
      <c r="DF19" s="25">
        <v>0</v>
      </c>
      <c r="DG19" s="27">
        <v>0</v>
      </c>
      <c r="DH19" s="25">
        <v>0</v>
      </c>
      <c r="DI19" s="27">
        <v>0</v>
      </c>
      <c r="DJ19" s="25">
        <v>0</v>
      </c>
      <c r="DK19" s="27">
        <v>0</v>
      </c>
      <c r="DL19" s="25">
        <v>0</v>
      </c>
      <c r="DM19" s="27">
        <v>0</v>
      </c>
      <c r="DN19" s="25">
        <v>0</v>
      </c>
      <c r="DO19" s="27">
        <v>0</v>
      </c>
      <c r="DP19" s="25">
        <v>0</v>
      </c>
      <c r="DQ19" s="27">
        <v>0</v>
      </c>
      <c r="DR19" s="25">
        <v>141301868</v>
      </c>
      <c r="DS19" s="26">
        <v>0</v>
      </c>
      <c r="DT19" s="25">
        <v>0</v>
      </c>
      <c r="DU19" s="26">
        <v>0</v>
      </c>
      <c r="DV19" s="25">
        <v>0</v>
      </c>
      <c r="DW19" s="26">
        <v>0</v>
      </c>
      <c r="DX19" s="25">
        <v>0</v>
      </c>
      <c r="DY19" s="26">
        <v>0</v>
      </c>
      <c r="DZ19" s="25">
        <v>0</v>
      </c>
      <c r="EA19" s="26">
        <v>0</v>
      </c>
      <c r="EB19" s="25">
        <v>0</v>
      </c>
      <c r="EC19" s="26">
        <v>0</v>
      </c>
      <c r="ED19" s="25">
        <v>0</v>
      </c>
      <c r="EE19" s="25">
        <v>0</v>
      </c>
      <c r="EF19" s="25">
        <v>0</v>
      </c>
      <c r="EG19" s="25">
        <v>1</v>
      </c>
      <c r="EH19" s="25">
        <v>1115251</v>
      </c>
      <c r="EI19" s="25">
        <v>0</v>
      </c>
      <c r="EJ19" s="25">
        <v>0</v>
      </c>
      <c r="EK19" s="25">
        <v>1</v>
      </c>
      <c r="EL19" s="25">
        <v>1063921</v>
      </c>
      <c r="EM19" s="29">
        <v>0</v>
      </c>
      <c r="EN19" s="29">
        <v>0</v>
      </c>
      <c r="EO19" s="26">
        <v>0</v>
      </c>
      <c r="EP19" s="25">
        <v>0</v>
      </c>
      <c r="EQ19" s="26">
        <v>0</v>
      </c>
      <c r="ER19" s="25">
        <v>0</v>
      </c>
      <c r="ES19" s="26">
        <v>0</v>
      </c>
      <c r="ET19" s="25">
        <v>0</v>
      </c>
      <c r="EU19" s="26">
        <v>0</v>
      </c>
      <c r="EV19" s="25">
        <v>0</v>
      </c>
      <c r="EW19" s="25">
        <v>2179172</v>
      </c>
      <c r="EX19" s="103">
        <v>0</v>
      </c>
      <c r="EY19" s="25">
        <v>0</v>
      </c>
      <c r="EZ19" s="103">
        <v>0</v>
      </c>
      <c r="FA19" s="25">
        <v>0</v>
      </c>
      <c r="FB19" s="103">
        <v>0</v>
      </c>
      <c r="FC19" s="25">
        <v>0</v>
      </c>
      <c r="FD19" s="103">
        <v>0</v>
      </c>
      <c r="FE19" s="25">
        <v>0</v>
      </c>
      <c r="FF19" s="103">
        <v>0</v>
      </c>
      <c r="FG19" s="25">
        <v>0</v>
      </c>
      <c r="FH19" s="103">
        <v>0</v>
      </c>
      <c r="FI19" s="25">
        <v>0</v>
      </c>
      <c r="FJ19" s="104">
        <v>0</v>
      </c>
      <c r="FK19" s="30">
        <v>0</v>
      </c>
      <c r="FL19" s="30">
        <v>0</v>
      </c>
      <c r="FM19" s="30">
        <v>0</v>
      </c>
      <c r="FN19" s="30">
        <v>0</v>
      </c>
      <c r="FO19" s="30">
        <v>0</v>
      </c>
      <c r="FP19" s="30">
        <v>0</v>
      </c>
      <c r="FQ19" s="30">
        <v>0</v>
      </c>
      <c r="FR19" s="30">
        <v>0</v>
      </c>
      <c r="FS19" s="30">
        <v>0</v>
      </c>
      <c r="FT19" s="30"/>
      <c r="FU19" s="30">
        <v>0</v>
      </c>
      <c r="FV19" s="30"/>
      <c r="FW19" s="30">
        <v>0</v>
      </c>
      <c r="FX19" s="30"/>
      <c r="FY19" s="30">
        <v>0</v>
      </c>
      <c r="FZ19" s="30"/>
      <c r="GA19" s="30">
        <v>0</v>
      </c>
      <c r="GB19" s="31">
        <v>143481040</v>
      </c>
      <c r="GC19" s="32">
        <v>92</v>
      </c>
      <c r="GD19" s="33">
        <v>69920</v>
      </c>
      <c r="GE19" s="33">
        <v>119</v>
      </c>
      <c r="GF19" s="33">
        <v>2430337</v>
      </c>
      <c r="GG19" s="33">
        <v>0</v>
      </c>
      <c r="GH19" s="33">
        <v>0</v>
      </c>
      <c r="GI19" s="34">
        <v>2500257</v>
      </c>
      <c r="GJ19" s="35">
        <v>119</v>
      </c>
      <c r="GK19" s="35">
        <v>116620</v>
      </c>
      <c r="GL19" s="33">
        <v>92</v>
      </c>
      <c r="GM19" s="35">
        <v>6440</v>
      </c>
      <c r="GN19" s="36">
        <v>123060</v>
      </c>
      <c r="GO19" s="33">
        <v>42</v>
      </c>
      <c r="GP19" s="37">
        <v>49350</v>
      </c>
      <c r="GQ19" s="33">
        <v>50</v>
      </c>
      <c r="GR19" s="37">
        <v>68650</v>
      </c>
      <c r="GS19" s="33">
        <v>0</v>
      </c>
      <c r="GT19" s="37">
        <v>0</v>
      </c>
      <c r="GU19" s="33">
        <v>607</v>
      </c>
      <c r="GV19" s="37">
        <v>713225</v>
      </c>
      <c r="GW19" s="33">
        <v>679</v>
      </c>
      <c r="GX19" s="37">
        <v>932267</v>
      </c>
      <c r="GY19" s="26">
        <v>142</v>
      </c>
      <c r="GZ19" s="37">
        <v>192836</v>
      </c>
      <c r="HA19" s="38">
        <v>1956328</v>
      </c>
      <c r="HB19" s="39">
        <v>148060685</v>
      </c>
      <c r="HC19" s="48">
        <f t="shared" si="0"/>
        <v>148060.70000000001</v>
      </c>
      <c r="HD19" s="48">
        <v>141884.9</v>
      </c>
      <c r="HE19" s="49">
        <f>GO19+GQ19+GS19+GU19+GW19+GY19+'[1]Инвалиды СВОД'!AU18+'[1]Инвалиды СВОД'!AW18+'[1]Инвалиды СВОД'!AY18</f>
        <v>1521</v>
      </c>
      <c r="HF19" s="26">
        <f t="shared" si="1"/>
        <v>0</v>
      </c>
      <c r="HG19" s="50">
        <f t="shared" si="2"/>
        <v>0</v>
      </c>
      <c r="HH19" s="50">
        <f t="shared" si="3"/>
        <v>0</v>
      </c>
      <c r="HI19" s="26">
        <f t="shared" si="4"/>
        <v>0</v>
      </c>
      <c r="HJ19" s="26">
        <f t="shared" si="5"/>
        <v>48</v>
      </c>
      <c r="HK19" s="26">
        <f>'[1]контингент общее 2020 год'!HD19</f>
        <v>607</v>
      </c>
      <c r="HL19" s="26">
        <f t="shared" si="6"/>
        <v>58</v>
      </c>
      <c r="HM19" s="26">
        <f>'[1]контингент общее 2020 год'!HE19</f>
        <v>679</v>
      </c>
      <c r="HN19" s="26">
        <f t="shared" si="7"/>
        <v>11</v>
      </c>
      <c r="HO19" s="26">
        <f>'[1]контингент общее 2020 год'!HF19</f>
        <v>142</v>
      </c>
      <c r="HP19" s="26">
        <f t="shared" si="8"/>
        <v>117</v>
      </c>
      <c r="HQ19" s="26">
        <f t="shared" si="9"/>
        <v>1428</v>
      </c>
      <c r="HR19" s="26">
        <f t="shared" si="10"/>
        <v>1545</v>
      </c>
      <c r="HS19" s="26">
        <f>BP19+BT19+BX19+'[1]контингент общее 2020 год'!HH19</f>
        <v>2</v>
      </c>
      <c r="HT19" s="26">
        <f>DS19+DW19+EE19+EI19+EM19+EO19+ES19+EX19+EZ19+FB19+FD19+FF19+FH19+'[1]контингент общее 2020 год'!HI19</f>
        <v>5</v>
      </c>
      <c r="HU19" s="26">
        <f>B19+F19+J19+AI19+AM19+AQ19+CR19+CT19+CV19+CX19+CZ19+DB19+DE19+DG19+DI19+DK19+DM19+DO19+FK19+FM19+FO19+FU19+FW19+FY19+'[1]контингент общее 2020 год'!HG19-'[1]контингент общее 2020 год'!DG19-'[1]контингент общее 2020 год'!DH19-'[1]контингент общее 2020 год'!DI19-'[1]контингент общее 2020 год'!BN19-'[1]контингент общее 2020 год'!BO19-'[1]контингент общее 2020 год'!BP19</f>
        <v>1513</v>
      </c>
      <c r="HV19" s="26">
        <f t="shared" si="11"/>
        <v>1520</v>
      </c>
      <c r="HW19" s="26">
        <f>'[1]Инвалиды СВОД'!P18+'[1]Инвалиды СВОД'!R18+'[1]Инвалиды СВОД'!T18</f>
        <v>0</v>
      </c>
      <c r="HX19" s="26">
        <f>'[1]Инвалиды СВОД'!B18+'[1]Инвалиды СВОД'!D18+'[1]Инвалиды СВОД'!F18+'[1]Инвалиды СВОД'!I18+'[1]Инвалиды СВОД'!K18+'[1]Инвалиды СВОД'!M18+'[1]Инвалиды СВОД'!W18+'[1]Инвалиды СВОД'!Y18+'[1]Инвалиды СВОД'!AA18+'[1]Инвалиды СВОД'!AC18+'[1]Инвалиды СВОД'!AE18+'[1]Инвалиды СВОД'!AG18+'[1]Инвалиды СВОД'!AJ18+'[1]Инвалиды СВОД'!AL18+'[1]Инвалиды СВОД'!AN18</f>
        <v>1</v>
      </c>
      <c r="HY19" s="26">
        <f t="shared" si="12"/>
        <v>1</v>
      </c>
      <c r="HZ19" s="26">
        <f t="shared" si="13"/>
        <v>1546</v>
      </c>
      <c r="IA19" s="51">
        <v>5</v>
      </c>
      <c r="IB19" s="52">
        <f t="shared" si="14"/>
        <v>2</v>
      </c>
      <c r="IC19" s="52">
        <f t="shared" si="15"/>
        <v>5</v>
      </c>
      <c r="ID19" s="52">
        <f t="shared" si="16"/>
        <v>1514</v>
      </c>
      <c r="IE19" s="52">
        <f>'[1]контингент общее 2020 год'!BK19+'[1]контингент общее 2020 год'!BL19+'[1]контингент общее 2020 год'!BM19+'[1]контингент общее 2020 год'!BT19+'[1]контингент общее 2020 год'!BU19+'[1]контингент общее 2020 год'!BV19+'[1]контингент общее 2020 год'!DD19+'[1]контингент общее 2020 год'!DE19+'[1]контингент общее 2020 год'!DF19+'[1]контингент общее 2020 год'!DM19+'[1]контингент общее 2020 год'!DN19+'[1]контингент общее 2020 год'!DO19</f>
        <v>90</v>
      </c>
      <c r="IF19" s="52">
        <f t="shared" si="17"/>
        <v>1424</v>
      </c>
      <c r="IG19" s="52">
        <f t="shared" si="18"/>
        <v>1521</v>
      </c>
      <c r="IH19" s="53">
        <v>1416</v>
      </c>
      <c r="II19" s="52">
        <f t="shared" si="19"/>
        <v>-105</v>
      </c>
    </row>
    <row r="20" spans="1:243" s="53" customFormat="1">
      <c r="A20" s="21" t="s">
        <v>96</v>
      </c>
      <c r="B20" s="24">
        <v>0</v>
      </c>
      <c r="C20" s="25">
        <v>0</v>
      </c>
      <c r="D20" s="26">
        <v>44</v>
      </c>
      <c r="E20" s="25">
        <v>40247240</v>
      </c>
      <c r="F20" s="26">
        <v>0</v>
      </c>
      <c r="G20" s="25">
        <v>0</v>
      </c>
      <c r="H20" s="26">
        <v>70</v>
      </c>
      <c r="I20" s="25">
        <v>80361820</v>
      </c>
      <c r="J20" s="26">
        <v>0</v>
      </c>
      <c r="K20" s="25">
        <v>0</v>
      </c>
      <c r="L20" s="26">
        <v>13</v>
      </c>
      <c r="M20" s="25">
        <v>15955589</v>
      </c>
      <c r="N20" s="26">
        <v>0</v>
      </c>
      <c r="O20" s="25">
        <v>0</v>
      </c>
      <c r="P20" s="26">
        <v>0</v>
      </c>
      <c r="Q20" s="25">
        <v>0</v>
      </c>
      <c r="R20" s="26">
        <v>7</v>
      </c>
      <c r="S20" s="25">
        <v>2177616</v>
      </c>
      <c r="T20" s="26">
        <v>0</v>
      </c>
      <c r="U20" s="25">
        <v>0</v>
      </c>
      <c r="V20" s="26">
        <v>0</v>
      </c>
      <c r="W20" s="25">
        <v>0</v>
      </c>
      <c r="X20" s="26">
        <v>20</v>
      </c>
      <c r="Y20" s="25">
        <v>518900</v>
      </c>
      <c r="Z20" s="26">
        <v>0</v>
      </c>
      <c r="AA20" s="25">
        <v>0</v>
      </c>
      <c r="AB20" s="26">
        <v>19</v>
      </c>
      <c r="AC20" s="25">
        <v>2010808</v>
      </c>
      <c r="AD20" s="26">
        <v>0</v>
      </c>
      <c r="AE20" s="25">
        <v>0</v>
      </c>
      <c r="AF20" s="26">
        <v>0</v>
      </c>
      <c r="AG20" s="25">
        <v>0</v>
      </c>
      <c r="AH20" s="25">
        <v>141271973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3</v>
      </c>
      <c r="AP20" s="25">
        <v>4139565</v>
      </c>
      <c r="AQ20" s="25">
        <v>0</v>
      </c>
      <c r="AR20" s="25">
        <v>0</v>
      </c>
      <c r="AS20" s="25">
        <v>1</v>
      </c>
      <c r="AT20" s="25">
        <v>1471082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1</v>
      </c>
      <c r="BJ20" s="25">
        <v>121707</v>
      </c>
      <c r="BK20" s="25">
        <v>0</v>
      </c>
      <c r="BL20" s="25">
        <v>0</v>
      </c>
      <c r="BM20" s="25">
        <v>0</v>
      </c>
      <c r="BN20" s="25">
        <v>0</v>
      </c>
      <c r="BO20" s="27">
        <v>5732354</v>
      </c>
      <c r="BP20" s="26">
        <v>0</v>
      </c>
      <c r="BQ20" s="25">
        <v>0</v>
      </c>
      <c r="BR20" s="26">
        <v>4</v>
      </c>
      <c r="BS20" s="25">
        <v>4681252</v>
      </c>
      <c r="BT20" s="26">
        <v>0</v>
      </c>
      <c r="BU20" s="25">
        <v>0</v>
      </c>
      <c r="BV20" s="26">
        <v>1</v>
      </c>
      <c r="BW20" s="25">
        <v>1450292</v>
      </c>
      <c r="BX20" s="26">
        <v>0</v>
      </c>
      <c r="BY20" s="25">
        <v>0</v>
      </c>
      <c r="BZ20" s="28">
        <v>0</v>
      </c>
      <c r="CA20" s="29">
        <v>0</v>
      </c>
      <c r="CB20" s="26">
        <v>0</v>
      </c>
      <c r="CC20" s="25">
        <v>0</v>
      </c>
      <c r="CD20" s="26">
        <v>4</v>
      </c>
      <c r="CE20" s="25">
        <v>1493224</v>
      </c>
      <c r="CF20" s="26">
        <v>0</v>
      </c>
      <c r="CG20" s="25">
        <v>0</v>
      </c>
      <c r="CH20" s="26">
        <v>0</v>
      </c>
      <c r="CI20" s="25">
        <v>0</v>
      </c>
      <c r="CJ20" s="27">
        <v>7624768</v>
      </c>
      <c r="CK20" s="24">
        <v>0</v>
      </c>
      <c r="CL20" s="25">
        <v>0</v>
      </c>
      <c r="CM20" s="26">
        <v>0</v>
      </c>
      <c r="CN20" s="25">
        <v>0</v>
      </c>
      <c r="CO20" s="26">
        <v>0</v>
      </c>
      <c r="CP20" s="25">
        <v>0</v>
      </c>
      <c r="CQ20" s="25">
        <v>0</v>
      </c>
      <c r="CR20" s="26">
        <v>0</v>
      </c>
      <c r="CS20" s="25">
        <v>0</v>
      </c>
      <c r="CT20" s="26">
        <v>3</v>
      </c>
      <c r="CU20" s="25">
        <v>194355</v>
      </c>
      <c r="CV20" s="26">
        <v>0</v>
      </c>
      <c r="CW20" s="25">
        <v>0</v>
      </c>
      <c r="CX20" s="26">
        <v>12</v>
      </c>
      <c r="CY20" s="25">
        <v>721896</v>
      </c>
      <c r="CZ20" s="26">
        <v>0</v>
      </c>
      <c r="DA20" s="25">
        <v>0</v>
      </c>
      <c r="DB20" s="26">
        <v>0</v>
      </c>
      <c r="DC20" s="25">
        <v>0</v>
      </c>
      <c r="DD20" s="27">
        <v>916251</v>
      </c>
      <c r="DE20" s="27">
        <v>0</v>
      </c>
      <c r="DF20" s="25">
        <v>0</v>
      </c>
      <c r="DG20" s="27">
        <v>0</v>
      </c>
      <c r="DH20" s="25">
        <v>0</v>
      </c>
      <c r="DI20" s="27">
        <v>0</v>
      </c>
      <c r="DJ20" s="25">
        <v>0</v>
      </c>
      <c r="DK20" s="27">
        <v>0</v>
      </c>
      <c r="DL20" s="25">
        <v>0</v>
      </c>
      <c r="DM20" s="27">
        <v>0</v>
      </c>
      <c r="DN20" s="25">
        <v>0</v>
      </c>
      <c r="DO20" s="27">
        <v>0</v>
      </c>
      <c r="DP20" s="25">
        <v>0</v>
      </c>
      <c r="DQ20" s="27">
        <v>0</v>
      </c>
      <c r="DR20" s="25">
        <v>155545346</v>
      </c>
      <c r="DS20" s="26">
        <v>0</v>
      </c>
      <c r="DT20" s="25">
        <v>0</v>
      </c>
      <c r="DU20" s="26">
        <v>0</v>
      </c>
      <c r="DV20" s="25">
        <v>0</v>
      </c>
      <c r="DW20" s="26">
        <v>0</v>
      </c>
      <c r="DX20" s="25">
        <v>0</v>
      </c>
      <c r="DY20" s="26">
        <v>0</v>
      </c>
      <c r="DZ20" s="25">
        <v>0</v>
      </c>
      <c r="EA20" s="26">
        <v>0</v>
      </c>
      <c r="EB20" s="25">
        <v>0</v>
      </c>
      <c r="EC20" s="26">
        <v>0</v>
      </c>
      <c r="ED20" s="25">
        <v>0</v>
      </c>
      <c r="EE20" s="25">
        <v>0</v>
      </c>
      <c r="EF20" s="25">
        <v>0</v>
      </c>
      <c r="EG20" s="25">
        <v>2</v>
      </c>
      <c r="EH20" s="25">
        <v>2230502</v>
      </c>
      <c r="EI20" s="25">
        <v>0</v>
      </c>
      <c r="EJ20" s="25">
        <v>0</v>
      </c>
      <c r="EK20" s="25">
        <v>6</v>
      </c>
      <c r="EL20" s="25">
        <v>6383526</v>
      </c>
      <c r="EM20" s="29">
        <v>0</v>
      </c>
      <c r="EN20" s="29">
        <v>0</v>
      </c>
      <c r="EO20" s="26">
        <v>0</v>
      </c>
      <c r="EP20" s="25">
        <v>0</v>
      </c>
      <c r="EQ20" s="26">
        <v>1</v>
      </c>
      <c r="ER20" s="25">
        <v>830605</v>
      </c>
      <c r="ES20" s="26">
        <v>0</v>
      </c>
      <c r="ET20" s="25">
        <v>0</v>
      </c>
      <c r="EU20" s="26">
        <v>0</v>
      </c>
      <c r="EV20" s="25">
        <v>0</v>
      </c>
      <c r="EW20" s="25">
        <v>9444633</v>
      </c>
      <c r="EX20" s="103">
        <v>0</v>
      </c>
      <c r="EY20" s="25">
        <v>0</v>
      </c>
      <c r="EZ20" s="103">
        <v>0</v>
      </c>
      <c r="FA20" s="25">
        <v>0</v>
      </c>
      <c r="FB20" s="103">
        <v>0</v>
      </c>
      <c r="FC20" s="25">
        <v>0</v>
      </c>
      <c r="FD20" s="103">
        <v>0</v>
      </c>
      <c r="FE20" s="25">
        <v>0</v>
      </c>
      <c r="FF20" s="103">
        <v>0</v>
      </c>
      <c r="FG20" s="25">
        <v>0</v>
      </c>
      <c r="FH20" s="103">
        <v>0</v>
      </c>
      <c r="FI20" s="25">
        <v>0</v>
      </c>
      <c r="FJ20" s="104">
        <v>0</v>
      </c>
      <c r="FK20" s="30">
        <v>0</v>
      </c>
      <c r="FL20" s="30">
        <v>0</v>
      </c>
      <c r="FM20" s="30">
        <v>0</v>
      </c>
      <c r="FN20" s="30">
        <v>0</v>
      </c>
      <c r="FO20" s="30">
        <v>0</v>
      </c>
      <c r="FP20" s="30">
        <v>0</v>
      </c>
      <c r="FQ20" s="30">
        <v>0</v>
      </c>
      <c r="FR20" s="30">
        <v>0</v>
      </c>
      <c r="FS20" s="30">
        <v>0</v>
      </c>
      <c r="FT20" s="30"/>
      <c r="FU20" s="30">
        <v>0</v>
      </c>
      <c r="FV20" s="30"/>
      <c r="FW20" s="30">
        <v>0</v>
      </c>
      <c r="FX20" s="30"/>
      <c r="FY20" s="30">
        <v>0</v>
      </c>
      <c r="FZ20" s="30"/>
      <c r="GA20" s="30">
        <v>0</v>
      </c>
      <c r="GB20" s="31">
        <v>164989979</v>
      </c>
      <c r="GC20" s="32">
        <v>15</v>
      </c>
      <c r="GD20" s="33">
        <v>11400</v>
      </c>
      <c r="GE20" s="33">
        <v>145</v>
      </c>
      <c r="GF20" s="33">
        <v>2961335</v>
      </c>
      <c r="GG20" s="33">
        <v>0</v>
      </c>
      <c r="GH20" s="33">
        <v>0</v>
      </c>
      <c r="GI20" s="34">
        <v>2972735</v>
      </c>
      <c r="GJ20" s="35">
        <v>145</v>
      </c>
      <c r="GK20" s="35">
        <v>142100</v>
      </c>
      <c r="GL20" s="33">
        <v>15</v>
      </c>
      <c r="GM20" s="35">
        <v>1050</v>
      </c>
      <c r="GN20" s="36">
        <v>143150</v>
      </c>
      <c r="GO20" s="33">
        <v>3</v>
      </c>
      <c r="GP20" s="37">
        <v>3525</v>
      </c>
      <c r="GQ20" s="33">
        <v>12</v>
      </c>
      <c r="GR20" s="37">
        <v>16476</v>
      </c>
      <c r="GS20" s="33">
        <v>0</v>
      </c>
      <c r="GT20" s="37">
        <v>0</v>
      </c>
      <c r="GU20" s="33">
        <v>631</v>
      </c>
      <c r="GV20" s="37">
        <v>741425</v>
      </c>
      <c r="GW20" s="33">
        <v>793</v>
      </c>
      <c r="GX20" s="37">
        <v>1088789</v>
      </c>
      <c r="GY20" s="26">
        <v>184</v>
      </c>
      <c r="GZ20" s="37">
        <v>249872</v>
      </c>
      <c r="HA20" s="38">
        <v>2100087</v>
      </c>
      <c r="HB20" s="39">
        <v>170205951</v>
      </c>
      <c r="HC20" s="48">
        <f t="shared" si="0"/>
        <v>170206</v>
      </c>
      <c r="HD20" s="48">
        <v>149318.1</v>
      </c>
      <c r="HE20" s="49">
        <f>GO20+GQ20+GS20+GU20+GW20+GY20+'[1]Инвалиды СВОД'!AU19+'[1]Инвалиды СВОД'!AW19+'[1]Инвалиды СВОД'!AY19</f>
        <v>1638</v>
      </c>
      <c r="HF20" s="26">
        <f t="shared" si="1"/>
        <v>0</v>
      </c>
      <c r="HG20" s="50">
        <f t="shared" si="2"/>
        <v>0</v>
      </c>
      <c r="HH20" s="50">
        <f t="shared" si="3"/>
        <v>0</v>
      </c>
      <c r="HI20" s="26">
        <f t="shared" si="4"/>
        <v>0</v>
      </c>
      <c r="HJ20" s="26">
        <f t="shared" si="5"/>
        <v>44</v>
      </c>
      <c r="HK20" s="26">
        <f>'[1]контингент общее 2020 год'!HD20</f>
        <v>631</v>
      </c>
      <c r="HL20" s="26">
        <f t="shared" si="6"/>
        <v>73</v>
      </c>
      <c r="HM20" s="26">
        <f>'[1]контингент общее 2020 год'!HE20</f>
        <v>793</v>
      </c>
      <c r="HN20" s="26">
        <f t="shared" si="7"/>
        <v>14</v>
      </c>
      <c r="HO20" s="26">
        <f>'[1]контингент общее 2020 год'!HF20</f>
        <v>184</v>
      </c>
      <c r="HP20" s="26">
        <f t="shared" si="8"/>
        <v>131</v>
      </c>
      <c r="HQ20" s="26">
        <f t="shared" si="9"/>
        <v>1608</v>
      </c>
      <c r="HR20" s="26">
        <f t="shared" si="10"/>
        <v>1739</v>
      </c>
      <c r="HS20" s="26">
        <f>BP20+BT20+BX20+'[1]контингент общее 2020 год'!HH20</f>
        <v>52</v>
      </c>
      <c r="HT20" s="26">
        <f>DS20+DW20+EE20+EI20+EM20+EO20+ES20+EX20+EZ20+FB20+FD20+FF20+FH20+'[1]контингент общее 2020 год'!HI20</f>
        <v>26</v>
      </c>
      <c r="HU20" s="26">
        <f>B20+F20+J20+AI20+AM20+AQ20+CR20+CT20+CV20+CX20+CZ20+DB20+DE20+DG20+DI20+DK20+DM20+DO20+FK20+FM20+FO20+FU20+FW20+FY20+'[1]контингент общее 2020 год'!HG20-'[1]контингент общее 2020 год'!DG20-'[1]контингент общее 2020 год'!DH20-'[1]контингент общее 2020 год'!DI20-'[1]контингент общее 2020 год'!BN20-'[1]контингент общее 2020 год'!BO20-'[1]контингент общее 2020 год'!BP20</f>
        <v>1545</v>
      </c>
      <c r="HV20" s="26">
        <f t="shared" si="11"/>
        <v>1623</v>
      </c>
      <c r="HW20" s="26">
        <f>'[1]Инвалиды СВОД'!P19+'[1]Инвалиды СВОД'!R19+'[1]Инвалиды СВОД'!T19</f>
        <v>0</v>
      </c>
      <c r="HX20" s="26">
        <f>'[1]Инвалиды СВОД'!B19+'[1]Инвалиды СВОД'!D19+'[1]Инвалиды СВОД'!F19+'[1]Инвалиды СВОД'!I19+'[1]Инвалиды СВОД'!K19+'[1]Инвалиды СВОД'!M19+'[1]Инвалиды СВОД'!W19+'[1]Инвалиды СВОД'!Y19+'[1]Инвалиды СВОД'!AA19+'[1]Инвалиды СВОД'!AC19+'[1]Инвалиды СВОД'!AE19+'[1]Инвалиды СВОД'!AG19+'[1]Инвалиды СВОД'!AJ19+'[1]Инвалиды СВОД'!AL19+'[1]Инвалиды СВОД'!AN19</f>
        <v>15</v>
      </c>
      <c r="HY20" s="26">
        <f t="shared" si="12"/>
        <v>15</v>
      </c>
      <c r="HZ20" s="26">
        <f t="shared" si="13"/>
        <v>1754</v>
      </c>
      <c r="IA20" s="51">
        <v>69</v>
      </c>
      <c r="IB20" s="52">
        <f t="shared" si="14"/>
        <v>52</v>
      </c>
      <c r="IC20" s="52">
        <f t="shared" si="15"/>
        <v>26</v>
      </c>
      <c r="ID20" s="52">
        <f t="shared" si="16"/>
        <v>1560</v>
      </c>
      <c r="IE20" s="52">
        <f>'[1]контингент общее 2020 год'!BK20+'[1]контингент общее 2020 год'!BL20+'[1]контингент общее 2020 год'!BM20+'[1]контингент общее 2020 год'!BT20+'[1]контингент общее 2020 год'!BU20+'[1]контингент общее 2020 год'!BV20+'[1]контингент общее 2020 год'!DD20+'[1]контингент общее 2020 год'!DE20+'[1]контингент общее 2020 год'!DF20+'[1]контингент общее 2020 год'!DM20+'[1]контингент общее 2020 год'!DN20+'[1]контингент общее 2020 год'!DO20</f>
        <v>0</v>
      </c>
      <c r="IF20" s="52">
        <f t="shared" si="17"/>
        <v>1560</v>
      </c>
      <c r="IG20" s="52">
        <f t="shared" si="18"/>
        <v>1638</v>
      </c>
      <c r="IH20" s="53">
        <v>1594</v>
      </c>
      <c r="II20" s="52">
        <f t="shared" si="19"/>
        <v>-44</v>
      </c>
    </row>
    <row r="21" spans="1:243" s="53" customFormat="1">
      <c r="A21" s="21" t="s">
        <v>97</v>
      </c>
      <c r="B21" s="24">
        <v>0</v>
      </c>
      <c r="C21" s="25">
        <v>0</v>
      </c>
      <c r="D21" s="26">
        <v>31</v>
      </c>
      <c r="E21" s="25">
        <v>36696002</v>
      </c>
      <c r="F21" s="26">
        <v>0</v>
      </c>
      <c r="G21" s="25">
        <v>0</v>
      </c>
      <c r="H21" s="26">
        <v>32</v>
      </c>
      <c r="I21" s="25">
        <v>47541792</v>
      </c>
      <c r="J21" s="26">
        <v>0</v>
      </c>
      <c r="K21" s="25">
        <v>0</v>
      </c>
      <c r="L21" s="26">
        <v>8</v>
      </c>
      <c r="M21" s="25">
        <v>12706720</v>
      </c>
      <c r="N21" s="26">
        <v>0</v>
      </c>
      <c r="O21" s="25">
        <v>0</v>
      </c>
      <c r="P21" s="26">
        <v>0</v>
      </c>
      <c r="Q21" s="25">
        <v>0</v>
      </c>
      <c r="R21" s="26">
        <v>9</v>
      </c>
      <c r="S21" s="25">
        <v>3623265</v>
      </c>
      <c r="T21" s="26">
        <v>0</v>
      </c>
      <c r="U21" s="25">
        <v>0</v>
      </c>
      <c r="V21" s="26">
        <v>0</v>
      </c>
      <c r="W21" s="25">
        <v>0</v>
      </c>
      <c r="X21" s="26">
        <v>0</v>
      </c>
      <c r="Y21" s="25">
        <v>0</v>
      </c>
      <c r="Z21" s="26">
        <v>0</v>
      </c>
      <c r="AA21" s="25">
        <v>0</v>
      </c>
      <c r="AB21" s="26">
        <v>3</v>
      </c>
      <c r="AC21" s="25">
        <v>410877</v>
      </c>
      <c r="AD21" s="26">
        <v>0</v>
      </c>
      <c r="AE21" s="25">
        <v>0</v>
      </c>
      <c r="AF21" s="26">
        <v>0</v>
      </c>
      <c r="AG21" s="25">
        <v>0</v>
      </c>
      <c r="AH21" s="25">
        <v>100978656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2</v>
      </c>
      <c r="AP21" s="25">
        <v>3571390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7">
        <v>3571390</v>
      </c>
      <c r="BP21" s="26">
        <v>0</v>
      </c>
      <c r="BQ21" s="25">
        <v>0</v>
      </c>
      <c r="BR21" s="26">
        <v>3</v>
      </c>
      <c r="BS21" s="25">
        <v>4543569</v>
      </c>
      <c r="BT21" s="26">
        <v>0</v>
      </c>
      <c r="BU21" s="25">
        <v>0</v>
      </c>
      <c r="BV21" s="26">
        <v>2</v>
      </c>
      <c r="BW21" s="25">
        <v>3753698</v>
      </c>
      <c r="BX21" s="26">
        <v>0</v>
      </c>
      <c r="BY21" s="25">
        <v>0</v>
      </c>
      <c r="BZ21" s="28">
        <v>0</v>
      </c>
      <c r="CA21" s="29">
        <v>0</v>
      </c>
      <c r="CB21" s="26">
        <v>0</v>
      </c>
      <c r="CC21" s="25">
        <v>0</v>
      </c>
      <c r="CD21" s="26">
        <v>0</v>
      </c>
      <c r="CE21" s="25">
        <v>0</v>
      </c>
      <c r="CF21" s="26">
        <v>0</v>
      </c>
      <c r="CG21" s="25">
        <v>0</v>
      </c>
      <c r="CH21" s="26">
        <v>0</v>
      </c>
      <c r="CI21" s="25">
        <v>0</v>
      </c>
      <c r="CJ21" s="27">
        <v>8297267</v>
      </c>
      <c r="CK21" s="24">
        <v>0</v>
      </c>
      <c r="CL21" s="25">
        <v>0</v>
      </c>
      <c r="CM21" s="26">
        <v>0</v>
      </c>
      <c r="CN21" s="25">
        <v>0</v>
      </c>
      <c r="CO21" s="26">
        <v>0</v>
      </c>
      <c r="CP21" s="25">
        <v>0</v>
      </c>
      <c r="CQ21" s="25">
        <v>0</v>
      </c>
      <c r="CR21" s="26">
        <v>0</v>
      </c>
      <c r="CS21" s="25">
        <v>0</v>
      </c>
      <c r="CT21" s="26">
        <v>0</v>
      </c>
      <c r="CU21" s="25">
        <v>0</v>
      </c>
      <c r="CV21" s="26">
        <v>0</v>
      </c>
      <c r="CW21" s="25">
        <v>0</v>
      </c>
      <c r="CX21" s="26">
        <v>0</v>
      </c>
      <c r="CY21" s="25">
        <v>0</v>
      </c>
      <c r="CZ21" s="26">
        <v>0</v>
      </c>
      <c r="DA21" s="25">
        <v>0</v>
      </c>
      <c r="DB21" s="26">
        <v>0</v>
      </c>
      <c r="DC21" s="25">
        <v>0</v>
      </c>
      <c r="DD21" s="27">
        <v>0</v>
      </c>
      <c r="DE21" s="27">
        <v>0</v>
      </c>
      <c r="DF21" s="25">
        <v>0</v>
      </c>
      <c r="DG21" s="27">
        <v>0</v>
      </c>
      <c r="DH21" s="25">
        <v>0</v>
      </c>
      <c r="DI21" s="27">
        <v>0</v>
      </c>
      <c r="DJ21" s="25">
        <v>0</v>
      </c>
      <c r="DK21" s="27">
        <v>0</v>
      </c>
      <c r="DL21" s="25">
        <v>0</v>
      </c>
      <c r="DM21" s="27">
        <v>0</v>
      </c>
      <c r="DN21" s="25">
        <v>0</v>
      </c>
      <c r="DO21" s="27">
        <v>0</v>
      </c>
      <c r="DP21" s="25">
        <v>0</v>
      </c>
      <c r="DQ21" s="27">
        <v>0</v>
      </c>
      <c r="DR21" s="25">
        <v>112847313</v>
      </c>
      <c r="DS21" s="26">
        <v>0</v>
      </c>
      <c r="DT21" s="25">
        <v>0</v>
      </c>
      <c r="DU21" s="26">
        <v>0</v>
      </c>
      <c r="DV21" s="25">
        <v>0</v>
      </c>
      <c r="DW21" s="26">
        <v>0</v>
      </c>
      <c r="DX21" s="25">
        <v>0</v>
      </c>
      <c r="DY21" s="26">
        <v>0</v>
      </c>
      <c r="DZ21" s="25">
        <v>0</v>
      </c>
      <c r="EA21" s="26">
        <v>0</v>
      </c>
      <c r="EB21" s="25">
        <v>0</v>
      </c>
      <c r="EC21" s="26">
        <v>0</v>
      </c>
      <c r="ED21" s="25">
        <v>0</v>
      </c>
      <c r="EE21" s="25">
        <v>0</v>
      </c>
      <c r="EF21" s="25">
        <v>0</v>
      </c>
      <c r="EG21" s="25">
        <v>0</v>
      </c>
      <c r="EH21" s="25">
        <v>0</v>
      </c>
      <c r="EI21" s="25">
        <v>0</v>
      </c>
      <c r="EJ21" s="25">
        <v>0</v>
      </c>
      <c r="EK21" s="25">
        <v>0</v>
      </c>
      <c r="EL21" s="25">
        <v>0</v>
      </c>
      <c r="EM21" s="29">
        <v>0</v>
      </c>
      <c r="EN21" s="29">
        <v>0</v>
      </c>
      <c r="EO21" s="26">
        <v>0</v>
      </c>
      <c r="EP21" s="25">
        <v>0</v>
      </c>
      <c r="EQ21" s="26">
        <v>0</v>
      </c>
      <c r="ER21" s="25">
        <v>0</v>
      </c>
      <c r="ES21" s="26">
        <v>0</v>
      </c>
      <c r="ET21" s="25">
        <v>0</v>
      </c>
      <c r="EU21" s="26">
        <v>0</v>
      </c>
      <c r="EV21" s="25">
        <v>0</v>
      </c>
      <c r="EW21" s="25">
        <v>0</v>
      </c>
      <c r="EX21" s="103">
        <v>0</v>
      </c>
      <c r="EY21" s="25">
        <v>0</v>
      </c>
      <c r="EZ21" s="103">
        <v>0</v>
      </c>
      <c r="FA21" s="25">
        <v>0</v>
      </c>
      <c r="FB21" s="103">
        <v>0</v>
      </c>
      <c r="FC21" s="25">
        <v>0</v>
      </c>
      <c r="FD21" s="103">
        <v>0</v>
      </c>
      <c r="FE21" s="25">
        <v>0</v>
      </c>
      <c r="FF21" s="103">
        <v>0</v>
      </c>
      <c r="FG21" s="25">
        <v>0</v>
      </c>
      <c r="FH21" s="103">
        <v>0</v>
      </c>
      <c r="FI21" s="25">
        <v>0</v>
      </c>
      <c r="FJ21" s="104">
        <v>0</v>
      </c>
      <c r="FK21" s="30">
        <v>0</v>
      </c>
      <c r="FL21" s="30">
        <v>0</v>
      </c>
      <c r="FM21" s="30">
        <v>0</v>
      </c>
      <c r="FN21" s="30">
        <v>0</v>
      </c>
      <c r="FO21" s="30">
        <v>0</v>
      </c>
      <c r="FP21" s="30">
        <v>0</v>
      </c>
      <c r="FQ21" s="30">
        <v>0</v>
      </c>
      <c r="FR21" s="30">
        <v>0</v>
      </c>
      <c r="FS21" s="30">
        <v>0</v>
      </c>
      <c r="FT21" s="30"/>
      <c r="FU21" s="30">
        <v>0</v>
      </c>
      <c r="FV21" s="30"/>
      <c r="FW21" s="30">
        <v>0</v>
      </c>
      <c r="FX21" s="30"/>
      <c r="FY21" s="30">
        <v>0</v>
      </c>
      <c r="FZ21" s="30"/>
      <c r="GA21" s="30">
        <v>0</v>
      </c>
      <c r="GB21" s="31">
        <v>112847313</v>
      </c>
      <c r="GC21" s="32">
        <v>0</v>
      </c>
      <c r="GD21" s="33">
        <v>0</v>
      </c>
      <c r="GE21" s="33">
        <v>78</v>
      </c>
      <c r="GF21" s="33">
        <v>1592994</v>
      </c>
      <c r="GG21" s="33">
        <v>0</v>
      </c>
      <c r="GH21" s="33">
        <v>0</v>
      </c>
      <c r="GI21" s="34">
        <v>1592994</v>
      </c>
      <c r="GJ21" s="35">
        <v>78</v>
      </c>
      <c r="GK21" s="35">
        <v>76440</v>
      </c>
      <c r="GL21" s="33">
        <v>0</v>
      </c>
      <c r="GM21" s="35">
        <v>0</v>
      </c>
      <c r="GN21" s="36">
        <v>76440</v>
      </c>
      <c r="GO21" s="33">
        <v>0</v>
      </c>
      <c r="GP21" s="37">
        <v>0</v>
      </c>
      <c r="GQ21" s="33">
        <v>0</v>
      </c>
      <c r="GR21" s="37">
        <v>0</v>
      </c>
      <c r="GS21" s="33">
        <v>0</v>
      </c>
      <c r="GT21" s="37">
        <v>0</v>
      </c>
      <c r="GU21" s="33">
        <v>304</v>
      </c>
      <c r="GV21" s="37">
        <v>357200</v>
      </c>
      <c r="GW21" s="33">
        <v>373</v>
      </c>
      <c r="GX21" s="37">
        <v>512129</v>
      </c>
      <c r="GY21" s="26">
        <v>108</v>
      </c>
      <c r="GZ21" s="37">
        <v>146664</v>
      </c>
      <c r="HA21" s="38">
        <v>1015993</v>
      </c>
      <c r="HB21" s="39">
        <v>115532740</v>
      </c>
      <c r="HC21" s="48">
        <f t="shared" si="0"/>
        <v>115532.7</v>
      </c>
      <c r="HD21" s="48">
        <v>109262.7</v>
      </c>
      <c r="HE21" s="49">
        <f>GO21+GQ21+GS21+GU21+GW21+GY21+'[1]Инвалиды СВОД'!AU20+'[1]Инвалиды СВОД'!AW20+'[1]Инвалиды СВОД'!AY20</f>
        <v>788</v>
      </c>
      <c r="HF21" s="26">
        <f t="shared" si="1"/>
        <v>0</v>
      </c>
      <c r="HG21" s="50">
        <f t="shared" si="2"/>
        <v>0</v>
      </c>
      <c r="HH21" s="50">
        <f t="shared" si="3"/>
        <v>0</v>
      </c>
      <c r="HI21" s="26">
        <f t="shared" si="4"/>
        <v>0</v>
      </c>
      <c r="HJ21" s="26">
        <f t="shared" si="5"/>
        <v>31</v>
      </c>
      <c r="HK21" s="26">
        <f>'[1]контингент общее 2020 год'!HD21</f>
        <v>304</v>
      </c>
      <c r="HL21" s="26">
        <f t="shared" si="6"/>
        <v>34</v>
      </c>
      <c r="HM21" s="26">
        <f>'[1]контингент общее 2020 год'!HE21</f>
        <v>373</v>
      </c>
      <c r="HN21" s="26">
        <f t="shared" si="7"/>
        <v>8</v>
      </c>
      <c r="HO21" s="26">
        <f>'[1]контингент общее 2020 год'!HF21</f>
        <v>108</v>
      </c>
      <c r="HP21" s="26">
        <f t="shared" si="8"/>
        <v>73</v>
      </c>
      <c r="HQ21" s="26">
        <f t="shared" si="9"/>
        <v>785</v>
      </c>
      <c r="HR21" s="26">
        <f t="shared" si="10"/>
        <v>858</v>
      </c>
      <c r="HS21" s="26">
        <f>BP21+BT21+BX21+'[1]контингент общее 2020 год'!HH21</f>
        <v>9</v>
      </c>
      <c r="HT21" s="26">
        <f>DS21+DW21+EE21+EI21+EM21+EO21+ES21+EX21+EZ21+FB21+FD21+FF21+FH21+'[1]контингент общее 2020 год'!HI21</f>
        <v>0</v>
      </c>
      <c r="HU21" s="26">
        <f>B21+F21+J21+AI21+AM21+AQ21+CR21+CT21+CV21+CX21+CZ21+DB21+DE21+DG21+DI21+DK21+DM21+DO21+FK21+FM21+FO21+FU21+FW21+FY21+'[1]контингент общее 2020 год'!HG21-'[1]контингент общее 2020 год'!DG21-'[1]контингент общее 2020 год'!DH21-'[1]контингент общее 2020 год'!DI21-'[1]контингент общее 2020 год'!BN21-'[1]контингент общее 2020 год'!BO21-'[1]контингент общее 2020 год'!BP21</f>
        <v>776</v>
      </c>
      <c r="HV21" s="26">
        <f t="shared" si="11"/>
        <v>785</v>
      </c>
      <c r="HW21" s="26">
        <f>'[1]Инвалиды СВОД'!P20+'[1]Инвалиды СВОД'!R20+'[1]Инвалиды СВОД'!T20</f>
        <v>0</v>
      </c>
      <c r="HX21" s="26">
        <f>'[1]Инвалиды СВОД'!B20+'[1]Инвалиды СВОД'!D20+'[1]Инвалиды СВОД'!F20+'[1]Инвалиды СВОД'!I20+'[1]Инвалиды СВОД'!K20+'[1]Инвалиды СВОД'!M20+'[1]Инвалиды СВОД'!W20+'[1]Инвалиды СВОД'!Y20+'[1]Инвалиды СВОД'!AA20+'[1]Инвалиды СВОД'!AC20+'[1]Инвалиды СВОД'!AE20+'[1]Инвалиды СВОД'!AG20+'[1]Инвалиды СВОД'!AJ20+'[1]Инвалиды СВОД'!AL20+'[1]Инвалиды СВОД'!AN20</f>
        <v>3</v>
      </c>
      <c r="HY21" s="26">
        <f t="shared" si="12"/>
        <v>3</v>
      </c>
      <c r="HZ21" s="26">
        <f t="shared" si="13"/>
        <v>861</v>
      </c>
      <c r="IA21" s="51">
        <v>15</v>
      </c>
      <c r="IB21" s="52">
        <f t="shared" si="14"/>
        <v>9</v>
      </c>
      <c r="IC21" s="52">
        <f t="shared" si="15"/>
        <v>0</v>
      </c>
      <c r="ID21" s="52">
        <f t="shared" si="16"/>
        <v>779</v>
      </c>
      <c r="IE21" s="52">
        <f>'[1]контингент общее 2020 год'!BK21+'[1]контингент общее 2020 год'!BL21+'[1]контингент общее 2020 год'!BM21+'[1]контингент общее 2020 год'!BT21+'[1]контингент общее 2020 год'!BU21+'[1]контингент общее 2020 год'!BV21+'[1]контингент общее 2020 год'!DD21+'[1]контингент общее 2020 год'!DE21+'[1]контингент общее 2020 год'!DF21+'[1]контингент общее 2020 год'!DM21+'[1]контингент общее 2020 год'!DN21+'[1]контингент общее 2020 год'!DO21</f>
        <v>0</v>
      </c>
      <c r="IF21" s="52">
        <f t="shared" si="17"/>
        <v>779</v>
      </c>
      <c r="IG21" s="52">
        <f t="shared" si="18"/>
        <v>788</v>
      </c>
      <c r="IH21" s="53">
        <v>794</v>
      </c>
      <c r="II21" s="52">
        <f t="shared" si="19"/>
        <v>6</v>
      </c>
    </row>
    <row r="22" spans="1:243" s="53" customFormat="1">
      <c r="A22" s="21" t="s">
        <v>98</v>
      </c>
      <c r="B22" s="24">
        <v>265</v>
      </c>
      <c r="C22" s="25">
        <v>9569945</v>
      </c>
      <c r="D22" s="26">
        <v>15</v>
      </c>
      <c r="E22" s="25">
        <v>17756130</v>
      </c>
      <c r="F22" s="26">
        <v>365</v>
      </c>
      <c r="G22" s="25">
        <v>16549465</v>
      </c>
      <c r="H22" s="26">
        <v>37</v>
      </c>
      <c r="I22" s="25">
        <v>54970197</v>
      </c>
      <c r="J22" s="26">
        <v>122</v>
      </c>
      <c r="K22" s="25">
        <v>5914316</v>
      </c>
      <c r="L22" s="26">
        <v>7</v>
      </c>
      <c r="M22" s="25">
        <v>11118380</v>
      </c>
      <c r="N22" s="26">
        <v>200</v>
      </c>
      <c r="O22" s="25">
        <v>2460800</v>
      </c>
      <c r="P22" s="26">
        <v>23</v>
      </c>
      <c r="Q22" s="25">
        <v>282992</v>
      </c>
      <c r="R22" s="26">
        <v>3</v>
      </c>
      <c r="S22" s="25">
        <v>1207755</v>
      </c>
      <c r="T22" s="26">
        <v>1</v>
      </c>
      <c r="U22" s="25">
        <v>402585</v>
      </c>
      <c r="V22" s="26">
        <v>120</v>
      </c>
      <c r="W22" s="25">
        <v>123120</v>
      </c>
      <c r="X22" s="26">
        <v>0</v>
      </c>
      <c r="Y22" s="25">
        <v>0</v>
      </c>
      <c r="Z22" s="26">
        <v>243</v>
      </c>
      <c r="AA22" s="25">
        <v>1017198</v>
      </c>
      <c r="AB22" s="26">
        <v>0</v>
      </c>
      <c r="AC22" s="25">
        <v>0</v>
      </c>
      <c r="AD22" s="26">
        <v>25</v>
      </c>
      <c r="AE22" s="25">
        <v>209100</v>
      </c>
      <c r="AF22" s="26">
        <v>0</v>
      </c>
      <c r="AG22" s="25">
        <v>0</v>
      </c>
      <c r="AH22" s="25">
        <v>121581983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7">
        <v>0</v>
      </c>
      <c r="BP22" s="26">
        <v>4</v>
      </c>
      <c r="BQ22" s="25">
        <v>361128</v>
      </c>
      <c r="BR22" s="26">
        <v>0</v>
      </c>
      <c r="BS22" s="25">
        <v>0</v>
      </c>
      <c r="BT22" s="26">
        <v>5</v>
      </c>
      <c r="BU22" s="25">
        <v>566760</v>
      </c>
      <c r="BV22" s="26">
        <v>0</v>
      </c>
      <c r="BW22" s="25">
        <v>0</v>
      </c>
      <c r="BX22" s="26">
        <v>0</v>
      </c>
      <c r="BY22" s="25">
        <v>0</v>
      </c>
      <c r="BZ22" s="28">
        <v>0</v>
      </c>
      <c r="CA22" s="29">
        <v>0</v>
      </c>
      <c r="CB22" s="26">
        <v>0</v>
      </c>
      <c r="CC22" s="25">
        <v>0</v>
      </c>
      <c r="CD22" s="26">
        <v>0</v>
      </c>
      <c r="CE22" s="25">
        <v>0</v>
      </c>
      <c r="CF22" s="26">
        <v>0</v>
      </c>
      <c r="CG22" s="25">
        <v>0</v>
      </c>
      <c r="CH22" s="26">
        <v>0</v>
      </c>
      <c r="CI22" s="25">
        <v>0</v>
      </c>
      <c r="CJ22" s="27">
        <v>927888</v>
      </c>
      <c r="CK22" s="24">
        <v>0</v>
      </c>
      <c r="CL22" s="25">
        <v>0</v>
      </c>
      <c r="CM22" s="26">
        <v>0</v>
      </c>
      <c r="CN22" s="25">
        <v>0</v>
      </c>
      <c r="CO22" s="26">
        <v>0</v>
      </c>
      <c r="CP22" s="25">
        <v>0</v>
      </c>
      <c r="CQ22" s="25">
        <v>0</v>
      </c>
      <c r="CR22" s="26">
        <v>0</v>
      </c>
      <c r="CS22" s="25">
        <v>0</v>
      </c>
      <c r="CT22" s="26">
        <v>2</v>
      </c>
      <c r="CU22" s="25">
        <v>167680</v>
      </c>
      <c r="CV22" s="26">
        <v>2</v>
      </c>
      <c r="CW22" s="25">
        <v>124562</v>
      </c>
      <c r="CX22" s="26">
        <v>0</v>
      </c>
      <c r="CY22" s="25">
        <v>0</v>
      </c>
      <c r="CZ22" s="26">
        <v>0</v>
      </c>
      <c r="DA22" s="25">
        <v>0</v>
      </c>
      <c r="DB22" s="26">
        <v>0</v>
      </c>
      <c r="DC22" s="25">
        <v>0</v>
      </c>
      <c r="DD22" s="27">
        <v>292242</v>
      </c>
      <c r="DE22" s="27">
        <v>0</v>
      </c>
      <c r="DF22" s="25">
        <v>0</v>
      </c>
      <c r="DG22" s="27">
        <v>0</v>
      </c>
      <c r="DH22" s="25">
        <v>0</v>
      </c>
      <c r="DI22" s="27">
        <v>0</v>
      </c>
      <c r="DJ22" s="25">
        <v>0</v>
      </c>
      <c r="DK22" s="27">
        <v>0</v>
      </c>
      <c r="DL22" s="25">
        <v>0</v>
      </c>
      <c r="DM22" s="27">
        <v>0</v>
      </c>
      <c r="DN22" s="25">
        <v>0</v>
      </c>
      <c r="DO22" s="27">
        <v>0</v>
      </c>
      <c r="DP22" s="25">
        <v>0</v>
      </c>
      <c r="DQ22" s="27">
        <v>0</v>
      </c>
      <c r="DR22" s="25">
        <v>122802113</v>
      </c>
      <c r="DS22" s="26">
        <v>0</v>
      </c>
      <c r="DT22" s="25">
        <v>0</v>
      </c>
      <c r="DU22" s="26">
        <v>0</v>
      </c>
      <c r="DV22" s="25">
        <v>0</v>
      </c>
      <c r="DW22" s="26">
        <v>0</v>
      </c>
      <c r="DX22" s="25">
        <v>0</v>
      </c>
      <c r="DY22" s="26">
        <v>0</v>
      </c>
      <c r="DZ22" s="25">
        <v>0</v>
      </c>
      <c r="EA22" s="26">
        <v>0</v>
      </c>
      <c r="EB22" s="25">
        <v>0</v>
      </c>
      <c r="EC22" s="26">
        <v>0</v>
      </c>
      <c r="ED22" s="25">
        <v>0</v>
      </c>
      <c r="EE22" s="25">
        <v>3</v>
      </c>
      <c r="EF22" s="25">
        <v>86190</v>
      </c>
      <c r="EG22" s="25">
        <v>0</v>
      </c>
      <c r="EH22" s="25">
        <v>0</v>
      </c>
      <c r="EI22" s="25">
        <v>4</v>
      </c>
      <c r="EJ22" s="25">
        <v>106800</v>
      </c>
      <c r="EK22" s="25">
        <v>0</v>
      </c>
      <c r="EL22" s="25">
        <v>0</v>
      </c>
      <c r="EM22" s="29">
        <v>0</v>
      </c>
      <c r="EN22" s="29">
        <v>0</v>
      </c>
      <c r="EO22" s="26">
        <v>0</v>
      </c>
      <c r="EP22" s="25">
        <v>0</v>
      </c>
      <c r="EQ22" s="26">
        <v>0</v>
      </c>
      <c r="ER22" s="25">
        <v>0</v>
      </c>
      <c r="ES22" s="26">
        <v>0</v>
      </c>
      <c r="ET22" s="25">
        <v>0</v>
      </c>
      <c r="EU22" s="26">
        <v>0</v>
      </c>
      <c r="EV22" s="25">
        <v>0</v>
      </c>
      <c r="EW22" s="25">
        <v>192990</v>
      </c>
      <c r="EX22" s="103">
        <v>0</v>
      </c>
      <c r="EY22" s="25">
        <v>0</v>
      </c>
      <c r="EZ22" s="103">
        <v>0</v>
      </c>
      <c r="FA22" s="25">
        <v>0</v>
      </c>
      <c r="FB22" s="103">
        <v>0</v>
      </c>
      <c r="FC22" s="25">
        <v>0</v>
      </c>
      <c r="FD22" s="103">
        <v>0</v>
      </c>
      <c r="FE22" s="25">
        <v>0</v>
      </c>
      <c r="FF22" s="103">
        <v>0</v>
      </c>
      <c r="FG22" s="25">
        <v>0</v>
      </c>
      <c r="FH22" s="103">
        <v>0</v>
      </c>
      <c r="FI22" s="25">
        <v>0</v>
      </c>
      <c r="FJ22" s="104">
        <v>0</v>
      </c>
      <c r="FK22" s="30">
        <v>0</v>
      </c>
      <c r="FL22" s="30">
        <v>0</v>
      </c>
      <c r="FM22" s="30">
        <v>0</v>
      </c>
      <c r="FN22" s="30">
        <v>0</v>
      </c>
      <c r="FO22" s="30">
        <v>0</v>
      </c>
      <c r="FP22" s="30">
        <v>0</v>
      </c>
      <c r="FQ22" s="30">
        <v>0</v>
      </c>
      <c r="FR22" s="30">
        <v>0</v>
      </c>
      <c r="FS22" s="30">
        <v>0</v>
      </c>
      <c r="FT22" s="30"/>
      <c r="FU22" s="30">
        <v>0</v>
      </c>
      <c r="FV22" s="30"/>
      <c r="FW22" s="30">
        <v>0</v>
      </c>
      <c r="FX22" s="30"/>
      <c r="FY22" s="30">
        <v>0</v>
      </c>
      <c r="FZ22" s="30"/>
      <c r="GA22" s="30">
        <v>0</v>
      </c>
      <c r="GB22" s="31">
        <v>122995103</v>
      </c>
      <c r="GC22" s="32">
        <v>772</v>
      </c>
      <c r="GD22" s="33">
        <v>586720</v>
      </c>
      <c r="GE22" s="33">
        <v>59</v>
      </c>
      <c r="GF22" s="33">
        <v>1204957</v>
      </c>
      <c r="GG22" s="33">
        <v>0</v>
      </c>
      <c r="GH22" s="33">
        <v>0</v>
      </c>
      <c r="GI22" s="34">
        <v>1791677</v>
      </c>
      <c r="GJ22" s="35">
        <v>59</v>
      </c>
      <c r="GK22" s="35">
        <v>57820</v>
      </c>
      <c r="GL22" s="33">
        <v>772</v>
      </c>
      <c r="GM22" s="35">
        <v>54040</v>
      </c>
      <c r="GN22" s="36">
        <v>111860</v>
      </c>
      <c r="GO22" s="33">
        <v>271</v>
      </c>
      <c r="GP22" s="37">
        <v>318425</v>
      </c>
      <c r="GQ22" s="33">
        <v>375</v>
      </c>
      <c r="GR22" s="37">
        <v>514875</v>
      </c>
      <c r="GS22" s="33">
        <v>126</v>
      </c>
      <c r="GT22" s="37">
        <v>171108</v>
      </c>
      <c r="GU22" s="33">
        <v>82</v>
      </c>
      <c r="GV22" s="37">
        <v>96350</v>
      </c>
      <c r="GW22" s="33">
        <v>118</v>
      </c>
      <c r="GX22" s="37">
        <v>162014</v>
      </c>
      <c r="GY22" s="26">
        <v>47</v>
      </c>
      <c r="GZ22" s="37">
        <v>63826</v>
      </c>
      <c r="HA22" s="38">
        <v>1326598</v>
      </c>
      <c r="HB22" s="39">
        <v>126225238</v>
      </c>
      <c r="HC22" s="48">
        <f t="shared" si="0"/>
        <v>126225.2</v>
      </c>
      <c r="HD22" s="48">
        <v>128172.4</v>
      </c>
      <c r="HE22" s="49">
        <f>GO22+GQ22+GS22+GU22+GW22+GY22+'[1]Инвалиды СВОД'!AU21+'[1]Инвалиды СВОД'!AW21+'[1]Инвалиды СВОД'!AY21</f>
        <v>1041</v>
      </c>
      <c r="HF22" s="26">
        <f t="shared" si="1"/>
        <v>269</v>
      </c>
      <c r="HG22" s="50">
        <f t="shared" si="2"/>
        <v>375</v>
      </c>
      <c r="HH22" s="50">
        <f t="shared" si="3"/>
        <v>126</v>
      </c>
      <c r="HI22" s="26">
        <f t="shared" si="4"/>
        <v>770</v>
      </c>
      <c r="HJ22" s="26">
        <f t="shared" si="5"/>
        <v>15</v>
      </c>
      <c r="HK22" s="26">
        <f>'[1]контингент общее 2020 год'!HD22</f>
        <v>82</v>
      </c>
      <c r="HL22" s="26">
        <f t="shared" si="6"/>
        <v>37</v>
      </c>
      <c r="HM22" s="26">
        <f>'[1]контингент общее 2020 год'!HE22</f>
        <v>118</v>
      </c>
      <c r="HN22" s="26">
        <f t="shared" si="7"/>
        <v>7</v>
      </c>
      <c r="HO22" s="26">
        <f>'[1]контингент общее 2020 год'!HF22</f>
        <v>47</v>
      </c>
      <c r="HP22" s="26">
        <f t="shared" si="8"/>
        <v>59</v>
      </c>
      <c r="HQ22" s="26">
        <f t="shared" si="9"/>
        <v>247</v>
      </c>
      <c r="HR22" s="26">
        <f t="shared" si="10"/>
        <v>1076</v>
      </c>
      <c r="HS22" s="26">
        <f>BP22+BT22+BX22+'[1]контингент общее 2020 год'!HH22</f>
        <v>13</v>
      </c>
      <c r="HT22" s="26">
        <f>DS22+DW22+EE22+EI22+EM22+EO22+ES22+EX22+EZ22+FB22+FD22+FF22+FH22+'[1]контингент общее 2020 год'!HI22</f>
        <v>7</v>
      </c>
      <c r="HU22" s="26">
        <f>B22+F22+J22+AI22+AM22+AQ22+CR22+CT22+CV22+CX22+CZ22+DB22+DE22+DG22+DI22+DK22+DM22+DO22+FK22+FM22+FO22+FU22+FW22+FY22+'[1]контингент общее 2020 год'!HG22-'[1]контингент общее 2020 год'!DG22-'[1]контингент общее 2020 год'!DH22-'[1]контингент общее 2020 год'!DI22-'[1]контингент общее 2020 год'!BN22-'[1]контингент общее 2020 год'!BO22-'[1]контингент общее 2020 год'!BP22</f>
        <v>999</v>
      </c>
      <c r="HV22" s="26">
        <f t="shared" si="11"/>
        <v>1019</v>
      </c>
      <c r="HW22" s="26">
        <f>'[1]Инвалиды СВОД'!P21+'[1]Инвалиды СВОД'!R21+'[1]Инвалиды СВОД'!T21</f>
        <v>0</v>
      </c>
      <c r="HX22" s="26">
        <f>'[1]Инвалиды СВОД'!B21+'[1]Инвалиды СВОД'!D21+'[1]Инвалиды СВОД'!F21+'[1]Инвалиды СВОД'!I21+'[1]Инвалиды СВОД'!K21+'[1]Инвалиды СВОД'!M21+'[1]Инвалиды СВОД'!W21+'[1]Инвалиды СВОД'!Y21+'[1]Инвалиды СВОД'!AA21+'[1]Инвалиды СВОД'!AC21+'[1]Инвалиды СВОД'!AE21+'[1]Инвалиды СВОД'!AG21+'[1]Инвалиды СВОД'!AJ21+'[1]Инвалиды СВОД'!AL21+'[1]Инвалиды СВОД'!AN21</f>
        <v>22</v>
      </c>
      <c r="HY22" s="26">
        <f t="shared" si="12"/>
        <v>22</v>
      </c>
      <c r="HZ22" s="26">
        <f t="shared" si="13"/>
        <v>1098</v>
      </c>
      <c r="IA22" s="51">
        <v>22</v>
      </c>
      <c r="IB22" s="52">
        <f t="shared" si="14"/>
        <v>13</v>
      </c>
      <c r="IC22" s="52">
        <f t="shared" si="15"/>
        <v>7</v>
      </c>
      <c r="ID22" s="52">
        <f t="shared" si="16"/>
        <v>1021</v>
      </c>
      <c r="IE22" s="52">
        <f>'[1]контингент общее 2020 год'!BK22+'[1]контингент общее 2020 год'!BL22+'[1]контингент общее 2020 год'!BM22+'[1]контингент общее 2020 год'!BT22+'[1]контингент общее 2020 год'!BU22+'[1]контингент общее 2020 год'!BV22+'[1]контингент общее 2020 год'!DD22+'[1]контингент общее 2020 год'!DE22+'[1]контингент общее 2020 год'!DF22+'[1]контингент общее 2020 год'!DM22+'[1]контингент общее 2020 год'!DN22+'[1]контингент общее 2020 год'!DO22</f>
        <v>0</v>
      </c>
      <c r="IF22" s="52">
        <f t="shared" si="17"/>
        <v>1021</v>
      </c>
      <c r="IG22" s="52">
        <f t="shared" si="18"/>
        <v>1041</v>
      </c>
      <c r="IH22" s="53">
        <v>1057</v>
      </c>
      <c r="II22" s="52">
        <f t="shared" si="19"/>
        <v>16</v>
      </c>
    </row>
    <row r="23" spans="1:243" s="53" customFormat="1">
      <c r="A23" s="21" t="s">
        <v>99</v>
      </c>
      <c r="B23" s="24">
        <v>1178</v>
      </c>
      <c r="C23" s="25">
        <v>32872090</v>
      </c>
      <c r="D23" s="26">
        <v>23</v>
      </c>
      <c r="E23" s="25">
        <v>21038330</v>
      </c>
      <c r="F23" s="26">
        <v>1492</v>
      </c>
      <c r="G23" s="25">
        <v>52273712</v>
      </c>
      <c r="H23" s="26">
        <v>41</v>
      </c>
      <c r="I23" s="25">
        <v>47069066</v>
      </c>
      <c r="J23" s="26">
        <v>303</v>
      </c>
      <c r="K23" s="25">
        <v>11350683</v>
      </c>
      <c r="L23" s="26">
        <v>6</v>
      </c>
      <c r="M23" s="25">
        <v>7364118</v>
      </c>
      <c r="N23" s="26">
        <v>0</v>
      </c>
      <c r="O23" s="25">
        <v>0</v>
      </c>
      <c r="P23" s="26">
        <v>0</v>
      </c>
      <c r="Q23" s="25">
        <v>0</v>
      </c>
      <c r="R23" s="26">
        <v>1</v>
      </c>
      <c r="S23" s="25">
        <v>311088</v>
      </c>
      <c r="T23" s="26">
        <v>0</v>
      </c>
      <c r="U23" s="25">
        <v>0</v>
      </c>
      <c r="V23" s="26">
        <v>1058</v>
      </c>
      <c r="W23" s="25">
        <v>838994</v>
      </c>
      <c r="X23" s="26">
        <v>3</v>
      </c>
      <c r="Y23" s="25">
        <v>77835</v>
      </c>
      <c r="Z23" s="26">
        <v>931</v>
      </c>
      <c r="AA23" s="25">
        <v>3011785</v>
      </c>
      <c r="AB23" s="26">
        <v>2</v>
      </c>
      <c r="AC23" s="25">
        <v>211664</v>
      </c>
      <c r="AD23" s="26">
        <v>220</v>
      </c>
      <c r="AE23" s="25">
        <v>1421860</v>
      </c>
      <c r="AF23" s="26">
        <v>0</v>
      </c>
      <c r="AG23" s="25">
        <v>0</v>
      </c>
      <c r="AH23" s="25">
        <v>177841225</v>
      </c>
      <c r="AI23" s="25">
        <v>25</v>
      </c>
      <c r="AJ23" s="25">
        <v>847825</v>
      </c>
      <c r="AK23" s="25">
        <v>0</v>
      </c>
      <c r="AL23" s="25">
        <v>0</v>
      </c>
      <c r="AM23" s="25">
        <v>21</v>
      </c>
      <c r="AN23" s="25">
        <v>884394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25</v>
      </c>
      <c r="BD23" s="25">
        <v>22800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7">
        <v>1755019</v>
      </c>
      <c r="BP23" s="26">
        <v>2</v>
      </c>
      <c r="BQ23" s="25">
        <v>139526</v>
      </c>
      <c r="BR23" s="26">
        <v>0</v>
      </c>
      <c r="BS23" s="25">
        <v>0</v>
      </c>
      <c r="BT23" s="26">
        <v>0</v>
      </c>
      <c r="BU23" s="25">
        <v>0</v>
      </c>
      <c r="BV23" s="26">
        <v>0</v>
      </c>
      <c r="BW23" s="25">
        <v>0</v>
      </c>
      <c r="BX23" s="26">
        <v>0</v>
      </c>
      <c r="BY23" s="25">
        <v>0</v>
      </c>
      <c r="BZ23" s="28">
        <v>0</v>
      </c>
      <c r="CA23" s="29">
        <v>0</v>
      </c>
      <c r="CB23" s="26">
        <v>0</v>
      </c>
      <c r="CC23" s="25">
        <v>0</v>
      </c>
      <c r="CD23" s="26">
        <v>0</v>
      </c>
      <c r="CE23" s="25">
        <v>0</v>
      </c>
      <c r="CF23" s="26">
        <v>0</v>
      </c>
      <c r="CG23" s="25">
        <v>0</v>
      </c>
      <c r="CH23" s="26">
        <v>0</v>
      </c>
      <c r="CI23" s="25">
        <v>0</v>
      </c>
      <c r="CJ23" s="27">
        <v>139526</v>
      </c>
      <c r="CK23" s="24">
        <v>0</v>
      </c>
      <c r="CL23" s="25">
        <v>0</v>
      </c>
      <c r="CM23" s="26">
        <v>0</v>
      </c>
      <c r="CN23" s="25">
        <v>0</v>
      </c>
      <c r="CO23" s="26">
        <v>0</v>
      </c>
      <c r="CP23" s="25">
        <v>0</v>
      </c>
      <c r="CQ23" s="25">
        <v>0</v>
      </c>
      <c r="CR23" s="26">
        <v>0</v>
      </c>
      <c r="CS23" s="25">
        <v>0</v>
      </c>
      <c r="CT23" s="26">
        <v>0</v>
      </c>
      <c r="CU23" s="25">
        <v>0</v>
      </c>
      <c r="CV23" s="26">
        <v>1</v>
      </c>
      <c r="CW23" s="25">
        <v>48126</v>
      </c>
      <c r="CX23" s="26">
        <v>0</v>
      </c>
      <c r="CY23" s="25">
        <v>0</v>
      </c>
      <c r="CZ23" s="26">
        <v>0</v>
      </c>
      <c r="DA23" s="25">
        <v>0</v>
      </c>
      <c r="DB23" s="26">
        <v>0</v>
      </c>
      <c r="DC23" s="25">
        <v>0</v>
      </c>
      <c r="DD23" s="27">
        <v>48126</v>
      </c>
      <c r="DE23" s="27">
        <v>0</v>
      </c>
      <c r="DF23" s="25">
        <v>0</v>
      </c>
      <c r="DG23" s="27">
        <v>0</v>
      </c>
      <c r="DH23" s="25">
        <v>0</v>
      </c>
      <c r="DI23" s="27">
        <v>0</v>
      </c>
      <c r="DJ23" s="25">
        <v>0</v>
      </c>
      <c r="DK23" s="27">
        <v>0</v>
      </c>
      <c r="DL23" s="25">
        <v>0</v>
      </c>
      <c r="DM23" s="27">
        <v>0</v>
      </c>
      <c r="DN23" s="25">
        <v>0</v>
      </c>
      <c r="DO23" s="27">
        <v>0</v>
      </c>
      <c r="DP23" s="25">
        <v>0</v>
      </c>
      <c r="DQ23" s="27">
        <v>0</v>
      </c>
      <c r="DR23" s="25">
        <v>179783896</v>
      </c>
      <c r="DS23" s="26">
        <v>0</v>
      </c>
      <c r="DT23" s="25">
        <v>0</v>
      </c>
      <c r="DU23" s="26">
        <v>0</v>
      </c>
      <c r="DV23" s="25">
        <v>0</v>
      </c>
      <c r="DW23" s="26">
        <v>60</v>
      </c>
      <c r="DX23" s="25">
        <v>2247660</v>
      </c>
      <c r="DY23" s="26">
        <v>0</v>
      </c>
      <c r="DZ23" s="25">
        <v>0</v>
      </c>
      <c r="EA23" s="26">
        <v>0</v>
      </c>
      <c r="EB23" s="25">
        <v>0</v>
      </c>
      <c r="EC23" s="26">
        <v>0</v>
      </c>
      <c r="ED23" s="25">
        <v>0</v>
      </c>
      <c r="EE23" s="25">
        <v>40</v>
      </c>
      <c r="EF23" s="25">
        <v>888040</v>
      </c>
      <c r="EG23" s="25">
        <v>0</v>
      </c>
      <c r="EH23" s="25">
        <v>0</v>
      </c>
      <c r="EI23" s="25">
        <v>80</v>
      </c>
      <c r="EJ23" s="25">
        <v>1650560</v>
      </c>
      <c r="EK23" s="25">
        <v>0</v>
      </c>
      <c r="EL23" s="25">
        <v>0</v>
      </c>
      <c r="EM23" s="29">
        <v>0</v>
      </c>
      <c r="EN23" s="29">
        <v>0</v>
      </c>
      <c r="EO23" s="26">
        <v>0</v>
      </c>
      <c r="EP23" s="25">
        <v>0</v>
      </c>
      <c r="EQ23" s="26">
        <v>0</v>
      </c>
      <c r="ER23" s="25">
        <v>0</v>
      </c>
      <c r="ES23" s="26">
        <v>0</v>
      </c>
      <c r="ET23" s="25">
        <v>0</v>
      </c>
      <c r="EU23" s="26">
        <v>0</v>
      </c>
      <c r="EV23" s="25">
        <v>0</v>
      </c>
      <c r="EW23" s="25">
        <v>4786260</v>
      </c>
      <c r="EX23" s="103">
        <v>0</v>
      </c>
      <c r="EY23" s="25">
        <v>0</v>
      </c>
      <c r="EZ23" s="103">
        <v>0</v>
      </c>
      <c r="FA23" s="25">
        <v>0</v>
      </c>
      <c r="FB23" s="103">
        <v>0</v>
      </c>
      <c r="FC23" s="25">
        <v>0</v>
      </c>
      <c r="FD23" s="103">
        <v>0</v>
      </c>
      <c r="FE23" s="25">
        <v>0</v>
      </c>
      <c r="FF23" s="103">
        <v>0</v>
      </c>
      <c r="FG23" s="25">
        <v>0</v>
      </c>
      <c r="FH23" s="103">
        <v>0</v>
      </c>
      <c r="FI23" s="25">
        <v>0</v>
      </c>
      <c r="FJ23" s="104">
        <v>0</v>
      </c>
      <c r="FK23" s="30">
        <v>0</v>
      </c>
      <c r="FL23" s="30">
        <v>0</v>
      </c>
      <c r="FM23" s="30">
        <v>0</v>
      </c>
      <c r="FN23" s="30">
        <v>0</v>
      </c>
      <c r="FO23" s="30">
        <v>0</v>
      </c>
      <c r="FP23" s="30">
        <v>0</v>
      </c>
      <c r="FQ23" s="30">
        <v>0</v>
      </c>
      <c r="FR23" s="30">
        <v>0</v>
      </c>
      <c r="FS23" s="30">
        <v>0</v>
      </c>
      <c r="FT23" s="30"/>
      <c r="FU23" s="30">
        <v>0</v>
      </c>
      <c r="FV23" s="30"/>
      <c r="FW23" s="30">
        <v>0</v>
      </c>
      <c r="FX23" s="30"/>
      <c r="FY23" s="30">
        <v>0</v>
      </c>
      <c r="FZ23" s="30"/>
      <c r="GA23" s="30">
        <v>0</v>
      </c>
      <c r="GB23" s="31">
        <v>184570156</v>
      </c>
      <c r="GC23" s="32">
        <v>3202</v>
      </c>
      <c r="GD23" s="33">
        <v>2433520</v>
      </c>
      <c r="GE23" s="33">
        <v>70</v>
      </c>
      <c r="GF23" s="33">
        <v>1429610</v>
      </c>
      <c r="GG23" s="33">
        <v>0</v>
      </c>
      <c r="GH23" s="33">
        <v>0</v>
      </c>
      <c r="GI23" s="34">
        <v>3863130</v>
      </c>
      <c r="GJ23" s="35">
        <v>70</v>
      </c>
      <c r="GK23" s="35">
        <v>68600</v>
      </c>
      <c r="GL23" s="33">
        <v>3202</v>
      </c>
      <c r="GM23" s="35">
        <v>224140</v>
      </c>
      <c r="GN23" s="36">
        <v>292740</v>
      </c>
      <c r="GO23" s="33">
        <v>1205</v>
      </c>
      <c r="GP23" s="37">
        <v>1415875</v>
      </c>
      <c r="GQ23" s="33">
        <v>1554</v>
      </c>
      <c r="GR23" s="37">
        <v>2133642</v>
      </c>
      <c r="GS23" s="33">
        <v>443</v>
      </c>
      <c r="GT23" s="37">
        <v>601594</v>
      </c>
      <c r="GU23" s="33">
        <v>224</v>
      </c>
      <c r="GV23" s="37">
        <v>263200</v>
      </c>
      <c r="GW23" s="33">
        <v>276</v>
      </c>
      <c r="GX23" s="37">
        <v>378948</v>
      </c>
      <c r="GY23" s="26">
        <v>60</v>
      </c>
      <c r="GZ23" s="37">
        <v>81480</v>
      </c>
      <c r="HA23" s="38">
        <v>4874739</v>
      </c>
      <c r="HB23" s="39">
        <v>193600765</v>
      </c>
      <c r="HC23" s="48">
        <f t="shared" si="0"/>
        <v>193600.8</v>
      </c>
      <c r="HD23" s="48">
        <v>176438.3</v>
      </c>
      <c r="HE23" s="49">
        <f>GO23+GQ23+GS23+GU23+GW23+GY23+'[1]Инвалиды СВОД'!AU22+'[1]Инвалиды СВОД'!AW22+'[1]Инвалиды СВОД'!AY22</f>
        <v>3786</v>
      </c>
      <c r="HF23" s="26">
        <f t="shared" si="1"/>
        <v>1205</v>
      </c>
      <c r="HG23" s="50">
        <f t="shared" si="2"/>
        <v>1554</v>
      </c>
      <c r="HH23" s="50">
        <f t="shared" si="3"/>
        <v>443</v>
      </c>
      <c r="HI23" s="26">
        <f t="shared" si="4"/>
        <v>3202</v>
      </c>
      <c r="HJ23" s="26">
        <f t="shared" si="5"/>
        <v>23</v>
      </c>
      <c r="HK23" s="26">
        <f>'[1]контингент общее 2020 год'!HD23</f>
        <v>224</v>
      </c>
      <c r="HL23" s="26">
        <f t="shared" si="6"/>
        <v>41</v>
      </c>
      <c r="HM23" s="26">
        <f>'[1]контингент общее 2020 год'!HE23</f>
        <v>276</v>
      </c>
      <c r="HN23" s="26">
        <f t="shared" si="7"/>
        <v>6</v>
      </c>
      <c r="HO23" s="26">
        <f>'[1]контингент общее 2020 год'!HF23</f>
        <v>60</v>
      </c>
      <c r="HP23" s="26">
        <f t="shared" si="8"/>
        <v>70</v>
      </c>
      <c r="HQ23" s="26">
        <f t="shared" si="9"/>
        <v>560</v>
      </c>
      <c r="HR23" s="26">
        <f t="shared" si="10"/>
        <v>3832</v>
      </c>
      <c r="HS23" s="26">
        <f>BP23+BT23+BX23+'[1]контингент общее 2020 год'!HH23</f>
        <v>3</v>
      </c>
      <c r="HT23" s="26">
        <f>DS23+DW23+EE23+EI23+EM23+EO23+ES23+EX23+EZ23+FB23+FD23+FF23+FH23+'[1]контингент общее 2020 год'!HI23</f>
        <v>180</v>
      </c>
      <c r="HU23" s="26">
        <f>B23+F23+J23+AI23+AM23+AQ23+CR23+CT23+CV23+CX23+CZ23+DB23+DE23+DG23+DI23+DK23+DM23+DO23+FK23+FM23+FO23+FU23+FW23+FY23+'[1]контингент общее 2020 год'!HG23-'[1]контингент общее 2020 год'!DG23-'[1]контингент общее 2020 год'!DH23-'[1]контингент общее 2020 год'!DI23-'[1]контингент общее 2020 год'!BN23-'[1]контингент общее 2020 год'!BO23-'[1]контингент общее 2020 год'!BP23</f>
        <v>3579</v>
      </c>
      <c r="HV23" s="26">
        <f t="shared" si="11"/>
        <v>3762</v>
      </c>
      <c r="HW23" s="26">
        <f>'[1]Инвалиды СВОД'!P22+'[1]Инвалиды СВОД'!R22+'[1]Инвалиды СВОД'!T22</f>
        <v>0</v>
      </c>
      <c r="HX23" s="26">
        <f>'[1]Инвалиды СВОД'!B22+'[1]Инвалиды СВОД'!D22+'[1]Инвалиды СВОД'!F22+'[1]Инвалиды СВОД'!I22+'[1]Инвалиды СВОД'!K22+'[1]Инвалиды СВОД'!M22+'[1]Инвалиды СВОД'!W22+'[1]Инвалиды СВОД'!Y22+'[1]Инвалиды СВОД'!AA22+'[1]Инвалиды СВОД'!AC22+'[1]Инвалиды СВОД'!AE22+'[1]Инвалиды СВОД'!AG22+'[1]Инвалиды СВОД'!AJ22+'[1]Инвалиды СВОД'!AL22+'[1]Инвалиды СВОД'!AN22</f>
        <v>24</v>
      </c>
      <c r="HY23" s="26">
        <f t="shared" si="12"/>
        <v>24</v>
      </c>
      <c r="HZ23" s="26">
        <f t="shared" si="13"/>
        <v>3856</v>
      </c>
      <c r="IA23" s="51">
        <v>2</v>
      </c>
      <c r="IB23" s="52">
        <f t="shared" si="14"/>
        <v>3</v>
      </c>
      <c r="IC23" s="52">
        <f t="shared" si="15"/>
        <v>180</v>
      </c>
      <c r="ID23" s="52">
        <f t="shared" si="16"/>
        <v>3603</v>
      </c>
      <c r="IE23" s="52">
        <f>'[1]контингент общее 2020 год'!BK23+'[1]контингент общее 2020 год'!BL23+'[1]контингент общее 2020 год'!BM23+'[1]контингент общее 2020 год'!BT23+'[1]контингент общее 2020 год'!BU23+'[1]контингент общее 2020 год'!BV23+'[1]контингент общее 2020 год'!DD23+'[1]контингент общее 2020 год'!DE23+'[1]контингент общее 2020 год'!DF23+'[1]контингент общее 2020 год'!DM23+'[1]контингент общее 2020 год'!DN23+'[1]контингент общее 2020 год'!DO23</f>
        <v>0</v>
      </c>
      <c r="IF23" s="52">
        <f t="shared" si="17"/>
        <v>3603</v>
      </c>
      <c r="IG23" s="52">
        <f t="shared" si="18"/>
        <v>3786</v>
      </c>
      <c r="IH23" s="53">
        <v>3697</v>
      </c>
      <c r="II23" s="52">
        <f t="shared" si="19"/>
        <v>-89</v>
      </c>
    </row>
    <row r="24" spans="1:243" s="53" customFormat="1">
      <c r="A24" s="21" t="s">
        <v>100</v>
      </c>
      <c r="B24" s="24">
        <v>1007</v>
      </c>
      <c r="C24" s="25">
        <v>28100335</v>
      </c>
      <c r="D24" s="26">
        <v>33</v>
      </c>
      <c r="E24" s="25">
        <v>30185430</v>
      </c>
      <c r="F24" s="26">
        <v>1141</v>
      </c>
      <c r="G24" s="25">
        <v>39976076</v>
      </c>
      <c r="H24" s="26">
        <v>69</v>
      </c>
      <c r="I24" s="25">
        <v>79213794</v>
      </c>
      <c r="J24" s="26">
        <v>268</v>
      </c>
      <c r="K24" s="25">
        <v>10039548</v>
      </c>
      <c r="L24" s="26">
        <v>6</v>
      </c>
      <c r="M24" s="25">
        <v>7364118</v>
      </c>
      <c r="N24" s="26">
        <v>0</v>
      </c>
      <c r="O24" s="25">
        <v>0</v>
      </c>
      <c r="P24" s="26">
        <v>0</v>
      </c>
      <c r="Q24" s="25">
        <v>0</v>
      </c>
      <c r="R24" s="26">
        <v>5</v>
      </c>
      <c r="S24" s="25">
        <v>1555440</v>
      </c>
      <c r="T24" s="26">
        <v>0</v>
      </c>
      <c r="U24" s="25">
        <v>0</v>
      </c>
      <c r="V24" s="26">
        <v>886</v>
      </c>
      <c r="W24" s="25">
        <v>702598</v>
      </c>
      <c r="X24" s="26">
        <v>0</v>
      </c>
      <c r="Y24" s="25">
        <v>0</v>
      </c>
      <c r="Z24" s="26">
        <v>771</v>
      </c>
      <c r="AA24" s="25">
        <v>2494185</v>
      </c>
      <c r="AB24" s="26">
        <v>0</v>
      </c>
      <c r="AC24" s="25">
        <v>0</v>
      </c>
      <c r="AD24" s="26">
        <v>150</v>
      </c>
      <c r="AE24" s="25">
        <v>969450</v>
      </c>
      <c r="AF24" s="26">
        <v>0</v>
      </c>
      <c r="AG24" s="25">
        <v>0</v>
      </c>
      <c r="AH24" s="25">
        <v>200600974</v>
      </c>
      <c r="AI24" s="25">
        <v>166</v>
      </c>
      <c r="AJ24" s="25">
        <v>5629558</v>
      </c>
      <c r="AK24" s="25">
        <v>0</v>
      </c>
      <c r="AL24" s="25">
        <v>0</v>
      </c>
      <c r="AM24" s="25">
        <v>314</v>
      </c>
      <c r="AN24" s="25">
        <v>13223796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146</v>
      </c>
      <c r="AV24" s="25">
        <v>1592860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145</v>
      </c>
      <c r="BD24" s="25">
        <v>132240</v>
      </c>
      <c r="BE24" s="25">
        <v>0</v>
      </c>
      <c r="BF24" s="25">
        <v>0</v>
      </c>
      <c r="BG24" s="25">
        <v>215</v>
      </c>
      <c r="BH24" s="25">
        <v>799800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7">
        <v>21378254</v>
      </c>
      <c r="BP24" s="26">
        <v>12</v>
      </c>
      <c r="BQ24" s="25">
        <v>837156</v>
      </c>
      <c r="BR24" s="26">
        <v>0</v>
      </c>
      <c r="BS24" s="25">
        <v>0</v>
      </c>
      <c r="BT24" s="26">
        <v>0</v>
      </c>
      <c r="BU24" s="25">
        <v>0</v>
      </c>
      <c r="BV24" s="26">
        <v>0</v>
      </c>
      <c r="BW24" s="25">
        <v>0</v>
      </c>
      <c r="BX24" s="26">
        <v>0</v>
      </c>
      <c r="BY24" s="25">
        <v>0</v>
      </c>
      <c r="BZ24" s="28">
        <v>0</v>
      </c>
      <c r="CA24" s="29">
        <v>0</v>
      </c>
      <c r="CB24" s="26">
        <v>0</v>
      </c>
      <c r="CC24" s="25">
        <v>0</v>
      </c>
      <c r="CD24" s="26">
        <v>0</v>
      </c>
      <c r="CE24" s="25">
        <v>0</v>
      </c>
      <c r="CF24" s="26">
        <v>0</v>
      </c>
      <c r="CG24" s="25">
        <v>0</v>
      </c>
      <c r="CH24" s="26">
        <v>0</v>
      </c>
      <c r="CI24" s="25">
        <v>0</v>
      </c>
      <c r="CJ24" s="27">
        <v>837156</v>
      </c>
      <c r="CK24" s="24">
        <v>0</v>
      </c>
      <c r="CL24" s="25">
        <v>0</v>
      </c>
      <c r="CM24" s="26">
        <v>0</v>
      </c>
      <c r="CN24" s="25">
        <v>0</v>
      </c>
      <c r="CO24" s="26">
        <v>0</v>
      </c>
      <c r="CP24" s="25">
        <v>0</v>
      </c>
      <c r="CQ24" s="25">
        <v>0</v>
      </c>
      <c r="CR24" s="26">
        <v>2</v>
      </c>
      <c r="CS24" s="25">
        <v>103656</v>
      </c>
      <c r="CT24" s="26">
        <v>0</v>
      </c>
      <c r="CU24" s="25">
        <v>0</v>
      </c>
      <c r="CV24" s="26">
        <v>5</v>
      </c>
      <c r="CW24" s="25">
        <v>240630</v>
      </c>
      <c r="CX24" s="26">
        <v>1</v>
      </c>
      <c r="CY24" s="25">
        <v>60158</v>
      </c>
      <c r="CZ24" s="26">
        <v>0</v>
      </c>
      <c r="DA24" s="25">
        <v>0</v>
      </c>
      <c r="DB24" s="26">
        <v>0</v>
      </c>
      <c r="DC24" s="25">
        <v>0</v>
      </c>
      <c r="DD24" s="27">
        <v>404444</v>
      </c>
      <c r="DE24" s="27">
        <v>0</v>
      </c>
      <c r="DF24" s="25">
        <v>0</v>
      </c>
      <c r="DG24" s="27">
        <v>0</v>
      </c>
      <c r="DH24" s="25">
        <v>0</v>
      </c>
      <c r="DI24" s="27">
        <v>0</v>
      </c>
      <c r="DJ24" s="25">
        <v>0</v>
      </c>
      <c r="DK24" s="27">
        <v>0</v>
      </c>
      <c r="DL24" s="25">
        <v>0</v>
      </c>
      <c r="DM24" s="27">
        <v>0</v>
      </c>
      <c r="DN24" s="25">
        <v>0</v>
      </c>
      <c r="DO24" s="27">
        <v>0</v>
      </c>
      <c r="DP24" s="25">
        <v>0</v>
      </c>
      <c r="DQ24" s="27">
        <v>0</v>
      </c>
      <c r="DR24" s="25">
        <v>223220828</v>
      </c>
      <c r="DS24" s="26">
        <v>28</v>
      </c>
      <c r="DT24" s="25">
        <v>981008</v>
      </c>
      <c r="DU24" s="26">
        <v>0</v>
      </c>
      <c r="DV24" s="25">
        <v>0</v>
      </c>
      <c r="DW24" s="26">
        <v>8</v>
      </c>
      <c r="DX24" s="25">
        <v>299688</v>
      </c>
      <c r="DY24" s="26">
        <v>0</v>
      </c>
      <c r="DZ24" s="25">
        <v>0</v>
      </c>
      <c r="EA24" s="26">
        <v>0</v>
      </c>
      <c r="EB24" s="25">
        <v>0</v>
      </c>
      <c r="EC24" s="26">
        <v>0</v>
      </c>
      <c r="ED24" s="25">
        <v>0</v>
      </c>
      <c r="EE24" s="25">
        <v>2</v>
      </c>
      <c r="EF24" s="25">
        <v>44402</v>
      </c>
      <c r="EG24" s="25">
        <v>0</v>
      </c>
      <c r="EH24" s="25">
        <v>0</v>
      </c>
      <c r="EI24" s="25">
        <v>8</v>
      </c>
      <c r="EJ24" s="25">
        <v>165056</v>
      </c>
      <c r="EK24" s="25">
        <v>0</v>
      </c>
      <c r="EL24" s="25">
        <v>0</v>
      </c>
      <c r="EM24" s="29">
        <v>0</v>
      </c>
      <c r="EN24" s="29">
        <v>0</v>
      </c>
      <c r="EO24" s="26">
        <v>3</v>
      </c>
      <c r="EP24" s="25">
        <v>112509</v>
      </c>
      <c r="EQ24" s="26">
        <v>0</v>
      </c>
      <c r="ER24" s="25">
        <v>0</v>
      </c>
      <c r="ES24" s="26">
        <v>27</v>
      </c>
      <c r="ET24" s="25">
        <v>1012581</v>
      </c>
      <c r="EU24" s="26">
        <v>0</v>
      </c>
      <c r="EV24" s="25">
        <v>0</v>
      </c>
      <c r="EW24" s="25">
        <v>2615244</v>
      </c>
      <c r="EX24" s="103">
        <v>0</v>
      </c>
      <c r="EY24" s="25">
        <v>0</v>
      </c>
      <c r="EZ24" s="103">
        <v>0</v>
      </c>
      <c r="FA24" s="25">
        <v>0</v>
      </c>
      <c r="FB24" s="103">
        <v>8</v>
      </c>
      <c r="FC24" s="25">
        <v>214640</v>
      </c>
      <c r="FD24" s="103">
        <v>0</v>
      </c>
      <c r="FE24" s="25">
        <v>0</v>
      </c>
      <c r="FF24" s="103">
        <v>12</v>
      </c>
      <c r="FG24" s="25">
        <v>350916</v>
      </c>
      <c r="FH24" s="103">
        <v>0</v>
      </c>
      <c r="FI24" s="25">
        <v>0</v>
      </c>
      <c r="FJ24" s="104">
        <v>565556</v>
      </c>
      <c r="FK24" s="30">
        <v>0</v>
      </c>
      <c r="FL24" s="30">
        <v>0</v>
      </c>
      <c r="FM24" s="30">
        <v>0</v>
      </c>
      <c r="FN24" s="30">
        <v>0</v>
      </c>
      <c r="FO24" s="30">
        <v>0</v>
      </c>
      <c r="FP24" s="30">
        <v>0</v>
      </c>
      <c r="FQ24" s="30">
        <v>0</v>
      </c>
      <c r="FR24" s="30">
        <v>0</v>
      </c>
      <c r="FS24" s="30">
        <v>0</v>
      </c>
      <c r="FT24" s="30"/>
      <c r="FU24" s="30">
        <v>0</v>
      </c>
      <c r="FV24" s="30"/>
      <c r="FW24" s="30">
        <v>0</v>
      </c>
      <c r="FX24" s="30"/>
      <c r="FY24" s="30">
        <v>0</v>
      </c>
      <c r="FZ24" s="30"/>
      <c r="GA24" s="30">
        <v>0</v>
      </c>
      <c r="GB24" s="31">
        <v>226401628</v>
      </c>
      <c r="GC24" s="32">
        <v>2992</v>
      </c>
      <c r="GD24" s="33">
        <v>2273920</v>
      </c>
      <c r="GE24" s="33">
        <v>108</v>
      </c>
      <c r="GF24" s="33">
        <v>2205684</v>
      </c>
      <c r="GG24" s="33">
        <v>20</v>
      </c>
      <c r="GH24" s="33">
        <v>8580</v>
      </c>
      <c r="GI24" s="34">
        <v>4488184</v>
      </c>
      <c r="GJ24" s="35">
        <v>108</v>
      </c>
      <c r="GK24" s="35">
        <v>105840</v>
      </c>
      <c r="GL24" s="33">
        <v>3012</v>
      </c>
      <c r="GM24" s="35">
        <v>210840</v>
      </c>
      <c r="GN24" s="36">
        <v>316680</v>
      </c>
      <c r="GO24" s="33">
        <v>1187</v>
      </c>
      <c r="GP24" s="37">
        <v>1394725</v>
      </c>
      <c r="GQ24" s="33">
        <v>1502</v>
      </c>
      <c r="GR24" s="37">
        <v>2062246</v>
      </c>
      <c r="GS24" s="33">
        <v>323</v>
      </c>
      <c r="GT24" s="37">
        <v>438634</v>
      </c>
      <c r="GU24" s="33">
        <v>266</v>
      </c>
      <c r="GV24" s="37">
        <v>312550</v>
      </c>
      <c r="GW24" s="33">
        <v>338</v>
      </c>
      <c r="GX24" s="37">
        <v>464074</v>
      </c>
      <c r="GY24" s="26">
        <v>31</v>
      </c>
      <c r="GZ24" s="37">
        <v>42098</v>
      </c>
      <c r="HA24" s="38">
        <v>4714327</v>
      </c>
      <c r="HB24" s="39">
        <v>235920819</v>
      </c>
      <c r="HC24" s="48">
        <f t="shared" si="0"/>
        <v>235920.8</v>
      </c>
      <c r="HD24" s="48">
        <v>219280.3</v>
      </c>
      <c r="HE24" s="49">
        <f>GO24+GQ24+GS24+GU24+GW24+GY24+'[1]Инвалиды СВОД'!AU23+'[1]Инвалиды СВОД'!AW23+'[1]Инвалиды СВОД'!AY23</f>
        <v>3677</v>
      </c>
      <c r="HF24" s="26">
        <f t="shared" si="1"/>
        <v>1187</v>
      </c>
      <c r="HG24" s="50">
        <f t="shared" si="2"/>
        <v>1501</v>
      </c>
      <c r="HH24" s="50">
        <f t="shared" si="3"/>
        <v>323</v>
      </c>
      <c r="HI24" s="26">
        <f t="shared" si="4"/>
        <v>3011</v>
      </c>
      <c r="HJ24" s="26">
        <f t="shared" si="5"/>
        <v>33</v>
      </c>
      <c r="HK24" s="26">
        <f>'[1]контингент общее 2020 год'!HD24</f>
        <v>266</v>
      </c>
      <c r="HL24" s="26">
        <f t="shared" si="6"/>
        <v>69</v>
      </c>
      <c r="HM24" s="26">
        <f>'[1]контингент общее 2020 год'!HE24</f>
        <v>338</v>
      </c>
      <c r="HN24" s="26">
        <f t="shared" si="7"/>
        <v>6</v>
      </c>
      <c r="HO24" s="26">
        <f>'[1]контингент общее 2020 год'!HF24</f>
        <v>31</v>
      </c>
      <c r="HP24" s="26">
        <f t="shared" si="8"/>
        <v>108</v>
      </c>
      <c r="HQ24" s="26">
        <f t="shared" si="9"/>
        <v>635</v>
      </c>
      <c r="HR24" s="26">
        <f t="shared" si="10"/>
        <v>3754</v>
      </c>
      <c r="HS24" s="26">
        <f>BP24+BT24+BX24+'[1]контингент общее 2020 год'!HH24</f>
        <v>20</v>
      </c>
      <c r="HT24" s="26">
        <f>DS24+DW24+EE24+EI24+EM24+EO24+ES24+EX24+EZ24+FB24+FD24+FF24+FH24+'[1]контингент общее 2020 год'!HI24</f>
        <v>96</v>
      </c>
      <c r="HU24" s="26">
        <f>B24+F24+J24+AI24+AM24+AQ24+CR24+CT24+CV24+CX24+CZ24+DB24+DE24+DG24+DI24+DK24+DM24+DO24+FK24+FM24+FO24+FU24+FW24+FY24+'[1]контингент общее 2020 год'!HG24-'[1]контингент общее 2020 год'!DG24-'[1]контингент общее 2020 год'!DH24-'[1]контингент общее 2020 год'!DI24-'[1]контингент общее 2020 год'!BN24-'[1]контингент общее 2020 год'!BO24-'[1]контингент общее 2020 год'!BP24</f>
        <v>3531</v>
      </c>
      <c r="HV24" s="26">
        <f t="shared" si="11"/>
        <v>3647</v>
      </c>
      <c r="HW24" s="26">
        <f>'[1]Инвалиды СВОД'!P23+'[1]Инвалиды СВОД'!R23+'[1]Инвалиды СВОД'!T23</f>
        <v>0</v>
      </c>
      <c r="HX24" s="26">
        <f>'[1]Инвалиды СВОД'!B23+'[1]Инвалиды СВОД'!D23+'[1]Инвалиды СВОД'!F23+'[1]Инвалиды СВОД'!I23+'[1]Инвалиды СВОД'!K23+'[1]Инвалиды СВОД'!M23+'[1]Инвалиды СВОД'!W23+'[1]Инвалиды СВОД'!Y23+'[1]Инвалиды СВОД'!AA23+'[1]Инвалиды СВОД'!AC23+'[1]Инвалиды СВОД'!AE23+'[1]Инвалиды СВОД'!AG23+'[1]Инвалиды СВОД'!AJ23+'[1]Инвалиды СВОД'!AL23+'[1]Инвалиды СВОД'!AN23</f>
        <v>30</v>
      </c>
      <c r="HY24" s="26">
        <f t="shared" si="12"/>
        <v>30</v>
      </c>
      <c r="HZ24" s="26">
        <f t="shared" si="13"/>
        <v>3784</v>
      </c>
      <c r="IA24" s="51">
        <v>26</v>
      </c>
      <c r="IB24" s="52">
        <f t="shared" si="14"/>
        <v>20</v>
      </c>
      <c r="IC24" s="52">
        <f t="shared" si="15"/>
        <v>96</v>
      </c>
      <c r="ID24" s="52">
        <f t="shared" si="16"/>
        <v>3561</v>
      </c>
      <c r="IE24" s="52">
        <f>'[1]контингент общее 2020 год'!BK24+'[1]контингент общее 2020 год'!BL24+'[1]контингент общее 2020 год'!BM24+'[1]контингент общее 2020 год'!BT24+'[1]контингент общее 2020 год'!BU24+'[1]контингент общее 2020 год'!BV24+'[1]контингент общее 2020 год'!DD24+'[1]контингент общее 2020 год'!DE24+'[1]контингент общее 2020 год'!DF24+'[1]контингент общее 2020 год'!DM24+'[1]контингент общее 2020 год'!DN24+'[1]контингент общее 2020 год'!DO24</f>
        <v>0</v>
      </c>
      <c r="IF24" s="52">
        <f t="shared" si="17"/>
        <v>3561</v>
      </c>
      <c r="IG24" s="52">
        <f t="shared" si="18"/>
        <v>3677</v>
      </c>
      <c r="IH24" s="53">
        <v>3576</v>
      </c>
      <c r="II24" s="52">
        <f t="shared" si="19"/>
        <v>-101</v>
      </c>
    </row>
    <row r="25" spans="1:243" s="53" customFormat="1">
      <c r="A25" s="21" t="s">
        <v>101</v>
      </c>
      <c r="B25" s="24">
        <v>0</v>
      </c>
      <c r="C25" s="25">
        <v>0</v>
      </c>
      <c r="D25" s="26">
        <v>85</v>
      </c>
      <c r="E25" s="25">
        <v>100618070</v>
      </c>
      <c r="F25" s="26">
        <v>0</v>
      </c>
      <c r="G25" s="25">
        <v>0</v>
      </c>
      <c r="H25" s="26">
        <v>89</v>
      </c>
      <c r="I25" s="25">
        <v>132225609</v>
      </c>
      <c r="J25" s="26">
        <v>0</v>
      </c>
      <c r="K25" s="25">
        <v>0</v>
      </c>
      <c r="L25" s="26">
        <v>25</v>
      </c>
      <c r="M25" s="25">
        <v>39708500</v>
      </c>
      <c r="N25" s="26">
        <v>0</v>
      </c>
      <c r="O25" s="25">
        <v>0</v>
      </c>
      <c r="P25" s="26">
        <v>0</v>
      </c>
      <c r="Q25" s="25">
        <v>0</v>
      </c>
      <c r="R25" s="26">
        <v>18</v>
      </c>
      <c r="S25" s="25">
        <v>7246530</v>
      </c>
      <c r="T25" s="26">
        <v>6</v>
      </c>
      <c r="U25" s="25">
        <v>2415510</v>
      </c>
      <c r="V25" s="26">
        <v>0</v>
      </c>
      <c r="W25" s="25">
        <v>0</v>
      </c>
      <c r="X25" s="26">
        <v>27</v>
      </c>
      <c r="Y25" s="25">
        <v>906552</v>
      </c>
      <c r="Z25" s="26">
        <v>0</v>
      </c>
      <c r="AA25" s="25">
        <v>0</v>
      </c>
      <c r="AB25" s="26">
        <v>22</v>
      </c>
      <c r="AC25" s="25">
        <v>3013098</v>
      </c>
      <c r="AD25" s="26">
        <v>0</v>
      </c>
      <c r="AE25" s="25">
        <v>0</v>
      </c>
      <c r="AF25" s="26">
        <v>6</v>
      </c>
      <c r="AG25" s="25">
        <v>1642062</v>
      </c>
      <c r="AH25" s="25">
        <v>287775931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2</v>
      </c>
      <c r="AP25" s="25">
        <v>3571390</v>
      </c>
      <c r="AQ25" s="25">
        <v>0</v>
      </c>
      <c r="AR25" s="25">
        <v>0</v>
      </c>
      <c r="AS25" s="25">
        <v>1</v>
      </c>
      <c r="AT25" s="25">
        <v>1903753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7">
        <v>5475143</v>
      </c>
      <c r="BP25" s="26">
        <v>0</v>
      </c>
      <c r="BQ25" s="25">
        <v>0</v>
      </c>
      <c r="BR25" s="26">
        <v>6</v>
      </c>
      <c r="BS25" s="25">
        <v>9087138</v>
      </c>
      <c r="BT25" s="26">
        <v>0</v>
      </c>
      <c r="BU25" s="25">
        <v>0</v>
      </c>
      <c r="BV25" s="26">
        <v>14</v>
      </c>
      <c r="BW25" s="25">
        <v>26275886</v>
      </c>
      <c r="BX25" s="26">
        <v>0</v>
      </c>
      <c r="BY25" s="25">
        <v>0</v>
      </c>
      <c r="BZ25" s="28">
        <v>0</v>
      </c>
      <c r="CA25" s="29">
        <v>0</v>
      </c>
      <c r="CB25" s="26">
        <v>0</v>
      </c>
      <c r="CC25" s="25">
        <v>0</v>
      </c>
      <c r="CD25" s="26">
        <v>0</v>
      </c>
      <c r="CE25" s="25">
        <v>0</v>
      </c>
      <c r="CF25" s="26">
        <v>0</v>
      </c>
      <c r="CG25" s="25">
        <v>0</v>
      </c>
      <c r="CH25" s="26">
        <v>0</v>
      </c>
      <c r="CI25" s="25">
        <v>0</v>
      </c>
      <c r="CJ25" s="27">
        <v>35363024</v>
      </c>
      <c r="CK25" s="24">
        <v>0</v>
      </c>
      <c r="CL25" s="25">
        <v>0</v>
      </c>
      <c r="CM25" s="26">
        <v>0</v>
      </c>
      <c r="CN25" s="25">
        <v>0</v>
      </c>
      <c r="CO25" s="26">
        <v>0</v>
      </c>
      <c r="CP25" s="25">
        <v>0</v>
      </c>
      <c r="CQ25" s="25">
        <v>0</v>
      </c>
      <c r="CR25" s="26">
        <v>0</v>
      </c>
      <c r="CS25" s="25">
        <v>0</v>
      </c>
      <c r="CT25" s="26">
        <v>0</v>
      </c>
      <c r="CU25" s="25">
        <v>0</v>
      </c>
      <c r="CV25" s="26">
        <v>0</v>
      </c>
      <c r="CW25" s="25">
        <v>0</v>
      </c>
      <c r="CX25" s="26">
        <v>0</v>
      </c>
      <c r="CY25" s="25">
        <v>0</v>
      </c>
      <c r="CZ25" s="26">
        <v>0</v>
      </c>
      <c r="DA25" s="25">
        <v>0</v>
      </c>
      <c r="DB25" s="26">
        <v>0</v>
      </c>
      <c r="DC25" s="25">
        <v>0</v>
      </c>
      <c r="DD25" s="27">
        <v>0</v>
      </c>
      <c r="DE25" s="27">
        <v>0</v>
      </c>
      <c r="DF25" s="25">
        <v>0</v>
      </c>
      <c r="DG25" s="27">
        <v>0</v>
      </c>
      <c r="DH25" s="25">
        <v>0</v>
      </c>
      <c r="DI25" s="27">
        <v>0</v>
      </c>
      <c r="DJ25" s="25">
        <v>0</v>
      </c>
      <c r="DK25" s="27">
        <v>0</v>
      </c>
      <c r="DL25" s="25">
        <v>0</v>
      </c>
      <c r="DM25" s="27">
        <v>0</v>
      </c>
      <c r="DN25" s="25">
        <v>0</v>
      </c>
      <c r="DO25" s="27">
        <v>0</v>
      </c>
      <c r="DP25" s="25">
        <v>0</v>
      </c>
      <c r="DQ25" s="27">
        <v>0</v>
      </c>
      <c r="DR25" s="25">
        <v>328614098</v>
      </c>
      <c r="DS25" s="26">
        <v>0</v>
      </c>
      <c r="DT25" s="25">
        <v>0</v>
      </c>
      <c r="DU25" s="26">
        <v>1</v>
      </c>
      <c r="DV25" s="25">
        <v>1485681</v>
      </c>
      <c r="DW25" s="26">
        <v>0</v>
      </c>
      <c r="DX25" s="25">
        <v>0</v>
      </c>
      <c r="DY25" s="26">
        <v>2</v>
      </c>
      <c r="DZ25" s="25">
        <v>3176680</v>
      </c>
      <c r="EA25" s="26">
        <v>0</v>
      </c>
      <c r="EB25" s="25">
        <v>0</v>
      </c>
      <c r="EC25" s="26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25">
        <v>0</v>
      </c>
      <c r="EJ25" s="25">
        <v>0</v>
      </c>
      <c r="EK25" s="25">
        <v>0</v>
      </c>
      <c r="EL25" s="25">
        <v>0</v>
      </c>
      <c r="EM25" s="29">
        <v>0</v>
      </c>
      <c r="EN25" s="29">
        <v>0</v>
      </c>
      <c r="EO25" s="26">
        <v>0</v>
      </c>
      <c r="EP25" s="25">
        <v>0</v>
      </c>
      <c r="EQ25" s="26">
        <v>2</v>
      </c>
      <c r="ER25" s="25">
        <v>2149802</v>
      </c>
      <c r="ES25" s="26">
        <v>0</v>
      </c>
      <c r="ET25" s="25">
        <v>0</v>
      </c>
      <c r="EU25" s="26">
        <v>1</v>
      </c>
      <c r="EV25" s="25">
        <v>1074901</v>
      </c>
      <c r="EW25" s="25">
        <v>7887064</v>
      </c>
      <c r="EX25" s="103">
        <v>0</v>
      </c>
      <c r="EY25" s="25">
        <v>0</v>
      </c>
      <c r="EZ25" s="103">
        <v>0</v>
      </c>
      <c r="FA25" s="25">
        <v>0</v>
      </c>
      <c r="FB25" s="103">
        <v>0</v>
      </c>
      <c r="FC25" s="25">
        <v>0</v>
      </c>
      <c r="FD25" s="103">
        <v>12</v>
      </c>
      <c r="FE25" s="25">
        <v>930024</v>
      </c>
      <c r="FF25" s="103">
        <v>0</v>
      </c>
      <c r="FG25" s="25">
        <v>0</v>
      </c>
      <c r="FH25" s="103">
        <v>15</v>
      </c>
      <c r="FI25" s="25">
        <v>1267110</v>
      </c>
      <c r="FJ25" s="104">
        <v>2197134</v>
      </c>
      <c r="FK25" s="30">
        <v>0</v>
      </c>
      <c r="FL25" s="30">
        <v>0</v>
      </c>
      <c r="FM25" s="30">
        <v>0</v>
      </c>
      <c r="FN25" s="30">
        <v>0</v>
      </c>
      <c r="FO25" s="30">
        <v>0</v>
      </c>
      <c r="FP25" s="30">
        <v>0</v>
      </c>
      <c r="FQ25" s="30">
        <v>0</v>
      </c>
      <c r="FR25" s="30">
        <v>0</v>
      </c>
      <c r="FS25" s="30">
        <v>0</v>
      </c>
      <c r="FT25" s="30"/>
      <c r="FU25" s="30">
        <v>0</v>
      </c>
      <c r="FV25" s="30"/>
      <c r="FW25" s="30">
        <v>0</v>
      </c>
      <c r="FX25" s="30"/>
      <c r="FY25" s="30">
        <v>0</v>
      </c>
      <c r="FZ25" s="30"/>
      <c r="GA25" s="30">
        <v>0</v>
      </c>
      <c r="GB25" s="31">
        <v>338698296</v>
      </c>
      <c r="GC25" s="32">
        <v>0</v>
      </c>
      <c r="GD25" s="33">
        <v>0</v>
      </c>
      <c r="GE25" s="33">
        <v>228</v>
      </c>
      <c r="GF25" s="33">
        <v>4656444</v>
      </c>
      <c r="GG25" s="33">
        <v>27</v>
      </c>
      <c r="GH25" s="33">
        <v>11583</v>
      </c>
      <c r="GI25" s="34">
        <v>4668027</v>
      </c>
      <c r="GJ25" s="35">
        <v>228</v>
      </c>
      <c r="GK25" s="35">
        <v>223440</v>
      </c>
      <c r="GL25" s="33">
        <v>27</v>
      </c>
      <c r="GM25" s="35">
        <v>1890</v>
      </c>
      <c r="GN25" s="36">
        <v>225330</v>
      </c>
      <c r="GO25" s="33">
        <v>0</v>
      </c>
      <c r="GP25" s="37">
        <v>0</v>
      </c>
      <c r="GQ25" s="33">
        <v>12</v>
      </c>
      <c r="GR25" s="37">
        <v>16476</v>
      </c>
      <c r="GS25" s="33">
        <v>15</v>
      </c>
      <c r="GT25" s="37">
        <v>20370</v>
      </c>
      <c r="GU25" s="33">
        <v>982</v>
      </c>
      <c r="GV25" s="37">
        <v>1153850</v>
      </c>
      <c r="GW25" s="33">
        <v>1124</v>
      </c>
      <c r="GX25" s="37">
        <v>1543252</v>
      </c>
      <c r="GY25" s="26">
        <v>420</v>
      </c>
      <c r="GZ25" s="37">
        <v>570360</v>
      </c>
      <c r="HA25" s="38">
        <v>3304308</v>
      </c>
      <c r="HB25" s="39">
        <v>346895961</v>
      </c>
      <c r="HC25" s="48">
        <f t="shared" si="0"/>
        <v>346896</v>
      </c>
      <c r="HD25" s="48">
        <v>340311.1</v>
      </c>
      <c r="HE25" s="49">
        <f>GO25+GQ25+GS25+GU25+GW25+GY25+'[1]Инвалиды СВОД'!AU24+'[1]Инвалиды СВОД'!AW24+'[1]Инвалиды СВОД'!AY24</f>
        <v>2564</v>
      </c>
      <c r="HF25" s="26">
        <f t="shared" si="1"/>
        <v>0</v>
      </c>
      <c r="HG25" s="50">
        <f t="shared" si="2"/>
        <v>0</v>
      </c>
      <c r="HH25" s="50">
        <f t="shared" si="3"/>
        <v>0</v>
      </c>
      <c r="HI25" s="26">
        <f t="shared" si="4"/>
        <v>0</v>
      </c>
      <c r="HJ25" s="26">
        <f t="shared" si="5"/>
        <v>85</v>
      </c>
      <c r="HK25" s="26">
        <f>'[1]контингент общее 2020 год'!HD25</f>
        <v>982</v>
      </c>
      <c r="HL25" s="26">
        <f t="shared" si="6"/>
        <v>91</v>
      </c>
      <c r="HM25" s="26">
        <f>'[1]контингент общее 2020 год'!HE25</f>
        <v>1124</v>
      </c>
      <c r="HN25" s="26">
        <f t="shared" si="7"/>
        <v>26</v>
      </c>
      <c r="HO25" s="26">
        <f>'[1]контингент общее 2020 год'!HF25</f>
        <v>420</v>
      </c>
      <c r="HP25" s="26">
        <f t="shared" si="8"/>
        <v>202</v>
      </c>
      <c r="HQ25" s="26">
        <f t="shared" si="9"/>
        <v>2526</v>
      </c>
      <c r="HR25" s="26">
        <f t="shared" si="10"/>
        <v>2728</v>
      </c>
      <c r="HS25" s="26">
        <f>BP25+BT25+BX25+'[1]контингент общее 2020 год'!HH25</f>
        <v>46</v>
      </c>
      <c r="HT25" s="26">
        <f>DS25+DW25+EE25+EI25+EM25+EO25+ES25+EX25+EZ25+FB25+FD25+FF25+FH25+'[1]контингент общее 2020 год'!HI25</f>
        <v>56</v>
      </c>
      <c r="HU25" s="26">
        <f>B25+F25+J25+AI25+AM25+AQ25+CR25+CT25+CV25+CX25+CZ25+DB25+DE25+DG25+DI25+DK25+DM25+DO25+FK25+FM25+FO25+FU25+FW25+FY25+'[1]контингент общее 2020 год'!HG25-'[1]контингент общее 2020 год'!DG25-'[1]контингент общее 2020 год'!DH25-'[1]контингент общее 2020 год'!DI25-'[1]контингент общее 2020 год'!BN25-'[1]контингент общее 2020 год'!BO25-'[1]контингент общее 2020 год'!BP25</f>
        <v>2451</v>
      </c>
      <c r="HV25" s="26">
        <f t="shared" si="11"/>
        <v>2553</v>
      </c>
      <c r="HW25" s="26">
        <f>'[1]Инвалиды СВОД'!P24+'[1]Инвалиды СВОД'!R24+'[1]Инвалиды СВОД'!T24</f>
        <v>0</v>
      </c>
      <c r="HX25" s="26">
        <f>'[1]Инвалиды СВОД'!B24+'[1]Инвалиды СВОД'!D24+'[1]Инвалиды СВОД'!F24+'[1]Инвалиды СВОД'!I24+'[1]Инвалиды СВОД'!K24+'[1]Инвалиды СВОД'!M24+'[1]Инвалиды СВОД'!W24+'[1]Инвалиды СВОД'!Y24+'[1]Инвалиды СВОД'!AA24+'[1]Инвалиды СВОД'!AC24+'[1]Инвалиды СВОД'!AE24+'[1]Инвалиды СВОД'!AG24+'[1]Инвалиды СВОД'!AJ24+'[1]Инвалиды СВОД'!AL24+'[1]Инвалиды СВОД'!AN24</f>
        <v>11</v>
      </c>
      <c r="HY25" s="26">
        <f t="shared" si="12"/>
        <v>11</v>
      </c>
      <c r="HZ25" s="26">
        <f t="shared" si="13"/>
        <v>2739</v>
      </c>
      <c r="IA25" s="51">
        <v>48</v>
      </c>
      <c r="IB25" s="52">
        <f t="shared" si="14"/>
        <v>46</v>
      </c>
      <c r="IC25" s="52">
        <f t="shared" si="15"/>
        <v>56</v>
      </c>
      <c r="ID25" s="52">
        <f t="shared" si="16"/>
        <v>2462</v>
      </c>
      <c r="IE25" s="52">
        <f>'[1]контингент общее 2020 год'!BK25+'[1]контингент общее 2020 год'!BL25+'[1]контингент общее 2020 год'!BM25+'[1]контингент общее 2020 год'!BT25+'[1]контингент общее 2020 год'!BU25+'[1]контингент общее 2020 год'!BV25+'[1]контингент общее 2020 год'!DD25+'[1]контингент общее 2020 год'!DE25+'[1]контингент общее 2020 год'!DF25+'[1]контингент общее 2020 год'!DM25+'[1]контингент общее 2020 год'!DN25+'[1]контингент общее 2020 год'!DO25</f>
        <v>0</v>
      </c>
      <c r="IF25" s="52">
        <f t="shared" si="17"/>
        <v>2462</v>
      </c>
      <c r="IG25" s="52">
        <f t="shared" si="18"/>
        <v>2564</v>
      </c>
      <c r="IH25" s="53">
        <v>2671</v>
      </c>
      <c r="II25" s="52">
        <f t="shared" si="19"/>
        <v>107</v>
      </c>
    </row>
    <row r="26" spans="1:243" s="53" customFormat="1">
      <c r="A26" s="21" t="s">
        <v>102</v>
      </c>
      <c r="B26" s="24">
        <v>1522</v>
      </c>
      <c r="C26" s="25">
        <v>42471410</v>
      </c>
      <c r="D26" s="26">
        <v>49</v>
      </c>
      <c r="E26" s="25">
        <v>44820790</v>
      </c>
      <c r="F26" s="26">
        <v>1574</v>
      </c>
      <c r="G26" s="25">
        <v>55146664</v>
      </c>
      <c r="H26" s="26">
        <v>67</v>
      </c>
      <c r="I26" s="25">
        <v>76917742</v>
      </c>
      <c r="J26" s="26">
        <v>317</v>
      </c>
      <c r="K26" s="25">
        <v>11875137</v>
      </c>
      <c r="L26" s="26">
        <v>19</v>
      </c>
      <c r="M26" s="25">
        <v>23319707</v>
      </c>
      <c r="N26" s="26">
        <v>425</v>
      </c>
      <c r="O26" s="25">
        <v>4040900</v>
      </c>
      <c r="P26" s="26">
        <v>75</v>
      </c>
      <c r="Q26" s="25">
        <v>713100</v>
      </c>
      <c r="R26" s="26">
        <v>14</v>
      </c>
      <c r="S26" s="25">
        <v>4355232</v>
      </c>
      <c r="T26" s="26">
        <v>0</v>
      </c>
      <c r="U26" s="25">
        <v>0</v>
      </c>
      <c r="V26" s="26">
        <v>1366</v>
      </c>
      <c r="W26" s="25">
        <v>1083238</v>
      </c>
      <c r="X26" s="26">
        <v>2</v>
      </c>
      <c r="Y26" s="25">
        <v>51890</v>
      </c>
      <c r="Z26" s="26">
        <v>1491</v>
      </c>
      <c r="AA26" s="25">
        <v>4823385</v>
      </c>
      <c r="AB26" s="26">
        <v>1</v>
      </c>
      <c r="AC26" s="25">
        <v>105832</v>
      </c>
      <c r="AD26" s="26">
        <v>224</v>
      </c>
      <c r="AE26" s="25">
        <v>1447712</v>
      </c>
      <c r="AF26" s="26">
        <v>2</v>
      </c>
      <c r="AG26" s="25">
        <v>422956</v>
      </c>
      <c r="AH26" s="25">
        <v>271595695</v>
      </c>
      <c r="AI26" s="25">
        <v>0</v>
      </c>
      <c r="AJ26" s="25">
        <v>0</v>
      </c>
      <c r="AK26" s="25">
        <v>0</v>
      </c>
      <c r="AL26" s="25">
        <v>0</v>
      </c>
      <c r="AM26" s="25">
        <v>225</v>
      </c>
      <c r="AN26" s="25">
        <v>9475650</v>
      </c>
      <c r="AO26" s="25">
        <v>2</v>
      </c>
      <c r="AP26" s="25">
        <v>2759710</v>
      </c>
      <c r="AQ26" s="25">
        <v>15</v>
      </c>
      <c r="AR26" s="25">
        <v>673530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225</v>
      </c>
      <c r="AZ26" s="25">
        <v>2454750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109</v>
      </c>
      <c r="BH26" s="25">
        <v>405480</v>
      </c>
      <c r="BI26" s="25">
        <v>1</v>
      </c>
      <c r="BJ26" s="25">
        <v>121707</v>
      </c>
      <c r="BK26" s="25">
        <v>0</v>
      </c>
      <c r="BL26" s="25">
        <v>0</v>
      </c>
      <c r="BM26" s="25">
        <v>0</v>
      </c>
      <c r="BN26" s="25">
        <v>0</v>
      </c>
      <c r="BO26" s="27">
        <v>15890827</v>
      </c>
      <c r="BP26" s="26">
        <v>26</v>
      </c>
      <c r="BQ26" s="25">
        <v>1813838</v>
      </c>
      <c r="BR26" s="26">
        <v>0</v>
      </c>
      <c r="BS26" s="25">
        <v>0</v>
      </c>
      <c r="BT26" s="26">
        <v>16</v>
      </c>
      <c r="BU26" s="25">
        <v>1401440</v>
      </c>
      <c r="BV26" s="26">
        <v>0</v>
      </c>
      <c r="BW26" s="25">
        <v>0</v>
      </c>
      <c r="BX26" s="26">
        <v>0</v>
      </c>
      <c r="BY26" s="25">
        <v>0</v>
      </c>
      <c r="BZ26" s="28">
        <v>0</v>
      </c>
      <c r="CA26" s="29">
        <v>0</v>
      </c>
      <c r="CB26" s="26">
        <v>0</v>
      </c>
      <c r="CC26" s="25">
        <v>0</v>
      </c>
      <c r="CD26" s="26">
        <v>0</v>
      </c>
      <c r="CE26" s="25">
        <v>0</v>
      </c>
      <c r="CF26" s="26">
        <v>0</v>
      </c>
      <c r="CG26" s="25">
        <v>0</v>
      </c>
      <c r="CH26" s="26">
        <v>0</v>
      </c>
      <c r="CI26" s="25">
        <v>0</v>
      </c>
      <c r="CJ26" s="27">
        <v>3215278</v>
      </c>
      <c r="CK26" s="24">
        <v>0</v>
      </c>
      <c r="CL26" s="25">
        <v>0</v>
      </c>
      <c r="CM26" s="26">
        <v>0</v>
      </c>
      <c r="CN26" s="25">
        <v>0</v>
      </c>
      <c r="CO26" s="26">
        <v>0</v>
      </c>
      <c r="CP26" s="25">
        <v>0</v>
      </c>
      <c r="CQ26" s="25">
        <v>0</v>
      </c>
      <c r="CR26" s="26">
        <v>11</v>
      </c>
      <c r="CS26" s="25">
        <v>570108</v>
      </c>
      <c r="CT26" s="26">
        <v>8</v>
      </c>
      <c r="CU26" s="25">
        <v>518280</v>
      </c>
      <c r="CV26" s="26">
        <v>18</v>
      </c>
      <c r="CW26" s="25">
        <v>866268</v>
      </c>
      <c r="CX26" s="26">
        <v>1</v>
      </c>
      <c r="CY26" s="25">
        <v>60158</v>
      </c>
      <c r="CZ26" s="26">
        <v>1</v>
      </c>
      <c r="DA26" s="25">
        <v>59232</v>
      </c>
      <c r="DB26" s="26">
        <v>0</v>
      </c>
      <c r="DC26" s="25">
        <v>0</v>
      </c>
      <c r="DD26" s="27">
        <v>2074046</v>
      </c>
      <c r="DE26" s="27">
        <v>1</v>
      </c>
      <c r="DF26" s="25">
        <v>1307</v>
      </c>
      <c r="DG26" s="27">
        <v>3</v>
      </c>
      <c r="DH26" s="25">
        <v>4902</v>
      </c>
      <c r="DI26" s="27">
        <v>0</v>
      </c>
      <c r="DJ26" s="25">
        <v>0</v>
      </c>
      <c r="DK26" s="27">
        <v>0</v>
      </c>
      <c r="DL26" s="25">
        <v>0</v>
      </c>
      <c r="DM26" s="27">
        <v>0</v>
      </c>
      <c r="DN26" s="25">
        <v>0</v>
      </c>
      <c r="DO26" s="27">
        <v>1</v>
      </c>
      <c r="DP26" s="25">
        <v>3120</v>
      </c>
      <c r="DQ26" s="27">
        <v>9329</v>
      </c>
      <c r="DR26" s="25">
        <v>292785175</v>
      </c>
      <c r="DS26" s="26">
        <v>0</v>
      </c>
      <c r="DT26" s="25">
        <v>0</v>
      </c>
      <c r="DU26" s="26">
        <v>0</v>
      </c>
      <c r="DV26" s="25">
        <v>0</v>
      </c>
      <c r="DW26" s="26">
        <v>0</v>
      </c>
      <c r="DX26" s="25">
        <v>0</v>
      </c>
      <c r="DY26" s="26">
        <v>0</v>
      </c>
      <c r="DZ26" s="25">
        <v>0</v>
      </c>
      <c r="EA26" s="26">
        <v>0</v>
      </c>
      <c r="EB26" s="25">
        <v>0</v>
      </c>
      <c r="EC26" s="26">
        <v>0</v>
      </c>
      <c r="ED26" s="25">
        <v>0</v>
      </c>
      <c r="EE26" s="25">
        <v>10</v>
      </c>
      <c r="EF26" s="25">
        <v>222010</v>
      </c>
      <c r="EG26" s="25">
        <v>0</v>
      </c>
      <c r="EH26" s="25">
        <v>0</v>
      </c>
      <c r="EI26" s="25">
        <v>56</v>
      </c>
      <c r="EJ26" s="25">
        <v>1155392</v>
      </c>
      <c r="EK26" s="25">
        <v>0</v>
      </c>
      <c r="EL26" s="25">
        <v>0</v>
      </c>
      <c r="EM26" s="29">
        <v>0</v>
      </c>
      <c r="EN26" s="29">
        <v>0</v>
      </c>
      <c r="EO26" s="26">
        <v>0</v>
      </c>
      <c r="EP26" s="25">
        <v>0</v>
      </c>
      <c r="EQ26" s="26">
        <v>0</v>
      </c>
      <c r="ER26" s="25">
        <v>0</v>
      </c>
      <c r="ES26" s="26">
        <v>0</v>
      </c>
      <c r="ET26" s="25">
        <v>0</v>
      </c>
      <c r="EU26" s="26">
        <v>0</v>
      </c>
      <c r="EV26" s="25">
        <v>0</v>
      </c>
      <c r="EW26" s="25">
        <v>1377402</v>
      </c>
      <c r="EX26" s="103">
        <v>2</v>
      </c>
      <c r="EY26" s="25">
        <v>39464</v>
      </c>
      <c r="EZ26" s="103">
        <v>1</v>
      </c>
      <c r="FA26" s="25">
        <v>44045</v>
      </c>
      <c r="FB26" s="103">
        <v>9</v>
      </c>
      <c r="FC26" s="25">
        <v>241470</v>
      </c>
      <c r="FD26" s="103">
        <v>4</v>
      </c>
      <c r="FE26" s="25">
        <v>239552</v>
      </c>
      <c r="FF26" s="103">
        <v>84</v>
      </c>
      <c r="FG26" s="25">
        <v>2456412</v>
      </c>
      <c r="FH26" s="103">
        <v>16</v>
      </c>
      <c r="FI26" s="25">
        <v>1044400</v>
      </c>
      <c r="FJ26" s="104">
        <v>4065343</v>
      </c>
      <c r="FK26" s="30">
        <v>0</v>
      </c>
      <c r="FL26" s="30">
        <v>0</v>
      </c>
      <c r="FM26" s="30">
        <v>0</v>
      </c>
      <c r="FN26" s="30">
        <v>0</v>
      </c>
      <c r="FO26" s="30">
        <v>0</v>
      </c>
      <c r="FP26" s="30">
        <v>0</v>
      </c>
      <c r="FQ26" s="30">
        <v>0</v>
      </c>
      <c r="FR26" s="30">
        <v>0</v>
      </c>
      <c r="FS26" s="30">
        <v>0</v>
      </c>
      <c r="FT26" s="30"/>
      <c r="FU26" s="30">
        <v>0</v>
      </c>
      <c r="FV26" s="30"/>
      <c r="FW26" s="30">
        <v>0</v>
      </c>
      <c r="FX26" s="30"/>
      <c r="FY26" s="30">
        <v>0</v>
      </c>
      <c r="FZ26" s="30"/>
      <c r="GA26" s="30">
        <v>0</v>
      </c>
      <c r="GB26" s="31">
        <v>298227920</v>
      </c>
      <c r="GC26" s="32">
        <v>3805</v>
      </c>
      <c r="GD26" s="33">
        <v>2891800</v>
      </c>
      <c r="GE26" s="33">
        <v>137</v>
      </c>
      <c r="GF26" s="33">
        <v>2797951</v>
      </c>
      <c r="GG26" s="33">
        <v>116</v>
      </c>
      <c r="GH26" s="33">
        <v>49764</v>
      </c>
      <c r="GI26" s="34">
        <v>5739515</v>
      </c>
      <c r="GJ26" s="35">
        <v>137</v>
      </c>
      <c r="GK26" s="35">
        <v>134260</v>
      </c>
      <c r="GL26" s="33">
        <v>3921</v>
      </c>
      <c r="GM26" s="35">
        <v>274470</v>
      </c>
      <c r="GN26" s="36">
        <v>408730</v>
      </c>
      <c r="GO26" s="33">
        <v>1574</v>
      </c>
      <c r="GP26" s="37">
        <v>1849450</v>
      </c>
      <c r="GQ26" s="33">
        <v>1857</v>
      </c>
      <c r="GR26" s="37">
        <v>2549661</v>
      </c>
      <c r="GS26" s="33">
        <v>490</v>
      </c>
      <c r="GT26" s="37">
        <v>665420</v>
      </c>
      <c r="GU26" s="33">
        <v>470</v>
      </c>
      <c r="GV26" s="37">
        <v>552250</v>
      </c>
      <c r="GW26" s="33">
        <v>644</v>
      </c>
      <c r="GX26" s="37">
        <v>884212</v>
      </c>
      <c r="GY26" s="26">
        <v>161</v>
      </c>
      <c r="GZ26" s="37">
        <v>218638</v>
      </c>
      <c r="HA26" s="38">
        <v>6719631</v>
      </c>
      <c r="HB26" s="39">
        <v>311095796</v>
      </c>
      <c r="HC26" s="48">
        <f t="shared" si="0"/>
        <v>311095.8</v>
      </c>
      <c r="HD26" s="48">
        <v>281408.8</v>
      </c>
      <c r="HE26" s="49">
        <f>GO26+GQ26+GS26+GU26+GW26+GY26+'[1]Инвалиды СВОД'!AU25+'[1]Инвалиды СВОД'!AW25+'[1]Инвалиды СВОД'!AY25</f>
        <v>5245</v>
      </c>
      <c r="HF26" s="26">
        <f t="shared" si="1"/>
        <v>1562</v>
      </c>
      <c r="HG26" s="50">
        <f t="shared" si="2"/>
        <v>1852</v>
      </c>
      <c r="HH26" s="50">
        <f t="shared" si="3"/>
        <v>473</v>
      </c>
      <c r="HI26" s="26">
        <f t="shared" si="4"/>
        <v>3887</v>
      </c>
      <c r="HJ26" s="26">
        <f t="shared" si="5"/>
        <v>49</v>
      </c>
      <c r="HK26" s="26">
        <f>'[1]контингент общее 2020 год'!HD26</f>
        <v>470</v>
      </c>
      <c r="HL26" s="26">
        <f t="shared" si="6"/>
        <v>69</v>
      </c>
      <c r="HM26" s="26">
        <f>'[1]контингент общее 2020 год'!HE26</f>
        <v>644</v>
      </c>
      <c r="HN26" s="26">
        <f t="shared" si="7"/>
        <v>19</v>
      </c>
      <c r="HO26" s="26">
        <f>'[1]контингент общее 2020 год'!HF26</f>
        <v>161</v>
      </c>
      <c r="HP26" s="26">
        <f t="shared" si="8"/>
        <v>137</v>
      </c>
      <c r="HQ26" s="26">
        <f t="shared" si="9"/>
        <v>1275</v>
      </c>
      <c r="HR26" s="26">
        <f t="shared" si="10"/>
        <v>5299</v>
      </c>
      <c r="HS26" s="26">
        <f>BP26+BT26+BX26+'[1]контингент общее 2020 год'!HH26</f>
        <v>81</v>
      </c>
      <c r="HT26" s="26">
        <f>DS26+DW26+EE26+EI26+EM26+EO26+ES26+EX26+EZ26+FB26+FD26+FF26+FH26+'[1]контингент общее 2020 год'!HI26</f>
        <v>182</v>
      </c>
      <c r="HU26" s="26">
        <f>B26+F26+J26+AI26+AM26+AQ26+CR26+CT26+CV26+CX26+CZ26+DB26+DE26+DG26+DI26+DK26+DM26+DO26+FK26+FM26+FO26+FU26+FW26+FY26+'[1]контингент общее 2020 год'!HG26-'[1]контингент общее 2020 год'!DG26-'[1]контингент общее 2020 год'!DH26-'[1]контингент общее 2020 год'!DI26-'[1]контингент общее 2020 год'!BN26-'[1]контингент общее 2020 год'!BO26-'[1]контингент общее 2020 год'!BP26</f>
        <v>4933</v>
      </c>
      <c r="HV26" s="26">
        <f t="shared" si="11"/>
        <v>5196</v>
      </c>
      <c r="HW26" s="26">
        <f>'[1]Инвалиды СВОД'!P25+'[1]Инвалиды СВОД'!R25+'[1]Инвалиды СВОД'!T25</f>
        <v>0</v>
      </c>
      <c r="HX26" s="26">
        <f>'[1]Инвалиды СВОД'!B25+'[1]Инвалиды СВОД'!D25+'[1]Инвалиды СВОД'!F25+'[1]Инвалиды СВОД'!I25+'[1]Инвалиды СВОД'!K25+'[1]Инвалиды СВОД'!M25+'[1]Инвалиды СВОД'!W25+'[1]Инвалиды СВОД'!Y25+'[1]Инвалиды СВОД'!AA25+'[1]Инвалиды СВОД'!AC25+'[1]Инвалиды СВОД'!AE25+'[1]Инвалиды СВОД'!AG25+'[1]Инвалиды СВОД'!AJ25+'[1]Инвалиды СВОД'!AL25+'[1]Инвалиды СВОД'!AN25</f>
        <v>49</v>
      </c>
      <c r="HY26" s="26">
        <f t="shared" si="12"/>
        <v>49</v>
      </c>
      <c r="HZ26" s="26">
        <f t="shared" si="13"/>
        <v>5348</v>
      </c>
      <c r="IA26" s="51">
        <v>47</v>
      </c>
      <c r="IB26" s="52">
        <f t="shared" si="14"/>
        <v>81</v>
      </c>
      <c r="IC26" s="52">
        <f t="shared" si="15"/>
        <v>182</v>
      </c>
      <c r="ID26" s="52">
        <f t="shared" si="16"/>
        <v>4982</v>
      </c>
      <c r="IE26" s="52">
        <f>'[1]контингент общее 2020 год'!BK26+'[1]контингент общее 2020 год'!BL26+'[1]контингент общее 2020 год'!BM26+'[1]контингент общее 2020 год'!BT26+'[1]контингент общее 2020 год'!BU26+'[1]контингент общее 2020 год'!BV26+'[1]контингент общее 2020 год'!DD26+'[1]контингент общее 2020 год'!DE26+'[1]контингент общее 2020 год'!DF26+'[1]контингент общее 2020 год'!DM26+'[1]контингент общее 2020 год'!DN26+'[1]контингент общее 2020 год'!DO26</f>
        <v>5</v>
      </c>
      <c r="IF26" s="52">
        <f t="shared" si="17"/>
        <v>4977</v>
      </c>
      <c r="IG26" s="52">
        <f t="shared" si="18"/>
        <v>5245</v>
      </c>
      <c r="IH26" s="53">
        <v>5235</v>
      </c>
      <c r="II26" s="52">
        <f t="shared" si="19"/>
        <v>-10</v>
      </c>
    </row>
    <row r="27" spans="1:243" s="53" customFormat="1">
      <c r="A27" s="21" t="s">
        <v>103</v>
      </c>
      <c r="B27" s="24">
        <v>0</v>
      </c>
      <c r="C27" s="25">
        <v>0</v>
      </c>
      <c r="D27" s="26">
        <v>80</v>
      </c>
      <c r="E27" s="25">
        <v>73176800</v>
      </c>
      <c r="F27" s="26">
        <v>0</v>
      </c>
      <c r="G27" s="25">
        <v>0</v>
      </c>
      <c r="H27" s="26">
        <v>91</v>
      </c>
      <c r="I27" s="25">
        <v>104470366</v>
      </c>
      <c r="J27" s="26">
        <v>0</v>
      </c>
      <c r="K27" s="25">
        <v>0</v>
      </c>
      <c r="L27" s="26">
        <v>22</v>
      </c>
      <c r="M27" s="25">
        <v>27001766</v>
      </c>
      <c r="N27" s="26">
        <v>0</v>
      </c>
      <c r="O27" s="25">
        <v>0</v>
      </c>
      <c r="P27" s="26">
        <v>0</v>
      </c>
      <c r="Q27" s="25">
        <v>0</v>
      </c>
      <c r="R27" s="26">
        <v>30</v>
      </c>
      <c r="S27" s="25">
        <v>9332640</v>
      </c>
      <c r="T27" s="26">
        <v>0</v>
      </c>
      <c r="U27" s="25">
        <v>0</v>
      </c>
      <c r="V27" s="26">
        <v>0</v>
      </c>
      <c r="W27" s="25">
        <v>0</v>
      </c>
      <c r="X27" s="26">
        <v>24</v>
      </c>
      <c r="Y27" s="25">
        <v>622680</v>
      </c>
      <c r="Z27" s="26">
        <v>0</v>
      </c>
      <c r="AA27" s="25">
        <v>0</v>
      </c>
      <c r="AB27" s="26">
        <v>25</v>
      </c>
      <c r="AC27" s="25">
        <v>2645800</v>
      </c>
      <c r="AD27" s="26">
        <v>0</v>
      </c>
      <c r="AE27" s="25">
        <v>0</v>
      </c>
      <c r="AF27" s="26">
        <v>2</v>
      </c>
      <c r="AG27" s="25">
        <v>422956</v>
      </c>
      <c r="AH27" s="25">
        <v>217673008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4</v>
      </c>
      <c r="AP27" s="25">
        <v>5519420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2</v>
      </c>
      <c r="BJ27" s="25">
        <v>243414</v>
      </c>
      <c r="BK27" s="25">
        <v>0</v>
      </c>
      <c r="BL27" s="25">
        <v>0</v>
      </c>
      <c r="BM27" s="25">
        <v>0</v>
      </c>
      <c r="BN27" s="25">
        <v>0</v>
      </c>
      <c r="BO27" s="27">
        <v>5762834</v>
      </c>
      <c r="BP27" s="26">
        <v>0</v>
      </c>
      <c r="BQ27" s="25">
        <v>0</v>
      </c>
      <c r="BR27" s="26">
        <v>0</v>
      </c>
      <c r="BS27" s="25">
        <v>0</v>
      </c>
      <c r="BT27" s="26">
        <v>0</v>
      </c>
      <c r="BU27" s="25">
        <v>0</v>
      </c>
      <c r="BV27" s="26">
        <v>0</v>
      </c>
      <c r="BW27" s="25">
        <v>0</v>
      </c>
      <c r="BX27" s="26">
        <v>0</v>
      </c>
      <c r="BY27" s="25">
        <v>0</v>
      </c>
      <c r="BZ27" s="28">
        <v>0</v>
      </c>
      <c r="CA27" s="29">
        <v>0</v>
      </c>
      <c r="CB27" s="26">
        <v>0</v>
      </c>
      <c r="CC27" s="25">
        <v>0</v>
      </c>
      <c r="CD27" s="26">
        <v>0</v>
      </c>
      <c r="CE27" s="25">
        <v>0</v>
      </c>
      <c r="CF27" s="26">
        <v>0</v>
      </c>
      <c r="CG27" s="25">
        <v>0</v>
      </c>
      <c r="CH27" s="26">
        <v>0</v>
      </c>
      <c r="CI27" s="25">
        <v>0</v>
      </c>
      <c r="CJ27" s="27">
        <v>0</v>
      </c>
      <c r="CK27" s="24">
        <v>0</v>
      </c>
      <c r="CL27" s="25">
        <v>0</v>
      </c>
      <c r="CM27" s="26">
        <v>0</v>
      </c>
      <c r="CN27" s="25">
        <v>0</v>
      </c>
      <c r="CO27" s="26">
        <v>0</v>
      </c>
      <c r="CP27" s="25">
        <v>0</v>
      </c>
      <c r="CQ27" s="25">
        <v>0</v>
      </c>
      <c r="CR27" s="26">
        <v>0</v>
      </c>
      <c r="CS27" s="25">
        <v>0</v>
      </c>
      <c r="CT27" s="26">
        <v>5</v>
      </c>
      <c r="CU27" s="25">
        <v>323925</v>
      </c>
      <c r="CV27" s="26">
        <v>0</v>
      </c>
      <c r="CW27" s="25">
        <v>0</v>
      </c>
      <c r="CX27" s="26">
        <v>19</v>
      </c>
      <c r="CY27" s="25">
        <v>1143002</v>
      </c>
      <c r="CZ27" s="26">
        <v>0</v>
      </c>
      <c r="DA27" s="25">
        <v>0</v>
      </c>
      <c r="DB27" s="26">
        <v>1</v>
      </c>
      <c r="DC27" s="25">
        <v>74040</v>
      </c>
      <c r="DD27" s="27">
        <v>1540967</v>
      </c>
      <c r="DE27" s="27">
        <v>0</v>
      </c>
      <c r="DF27" s="25">
        <v>0</v>
      </c>
      <c r="DG27" s="27">
        <v>0</v>
      </c>
      <c r="DH27" s="25">
        <v>0</v>
      </c>
      <c r="DI27" s="27">
        <v>0</v>
      </c>
      <c r="DJ27" s="25">
        <v>0</v>
      </c>
      <c r="DK27" s="27">
        <v>0</v>
      </c>
      <c r="DL27" s="25">
        <v>0</v>
      </c>
      <c r="DM27" s="27">
        <v>0</v>
      </c>
      <c r="DN27" s="25">
        <v>0</v>
      </c>
      <c r="DO27" s="27">
        <v>0</v>
      </c>
      <c r="DP27" s="25">
        <v>0</v>
      </c>
      <c r="DQ27" s="27">
        <v>0</v>
      </c>
      <c r="DR27" s="25">
        <v>224976809</v>
      </c>
      <c r="DS27" s="26">
        <v>0</v>
      </c>
      <c r="DT27" s="25">
        <v>0</v>
      </c>
      <c r="DU27" s="26">
        <v>1</v>
      </c>
      <c r="DV27" s="25">
        <v>1148026</v>
      </c>
      <c r="DW27" s="26">
        <v>0</v>
      </c>
      <c r="DX27" s="25">
        <v>0</v>
      </c>
      <c r="DY27" s="26">
        <v>1</v>
      </c>
      <c r="DZ27" s="25">
        <v>1227353</v>
      </c>
      <c r="EA27" s="26">
        <v>0</v>
      </c>
      <c r="EB27" s="25">
        <v>0</v>
      </c>
      <c r="EC27" s="26">
        <v>0</v>
      </c>
      <c r="ED27" s="25">
        <v>0</v>
      </c>
      <c r="EE27" s="25">
        <v>0</v>
      </c>
      <c r="EF27" s="25">
        <v>0</v>
      </c>
      <c r="EG27" s="25">
        <v>2</v>
      </c>
      <c r="EH27" s="25">
        <v>2230502</v>
      </c>
      <c r="EI27" s="25">
        <v>0</v>
      </c>
      <c r="EJ27" s="25">
        <v>0</v>
      </c>
      <c r="EK27" s="25">
        <v>1</v>
      </c>
      <c r="EL27" s="25">
        <v>1063921</v>
      </c>
      <c r="EM27" s="29">
        <v>0</v>
      </c>
      <c r="EN27" s="29">
        <v>0</v>
      </c>
      <c r="EO27" s="26">
        <v>0</v>
      </c>
      <c r="EP27" s="25">
        <v>0</v>
      </c>
      <c r="EQ27" s="26">
        <v>0</v>
      </c>
      <c r="ER27" s="25">
        <v>0</v>
      </c>
      <c r="ES27" s="26">
        <v>0</v>
      </c>
      <c r="ET27" s="25">
        <v>0</v>
      </c>
      <c r="EU27" s="26">
        <v>0</v>
      </c>
      <c r="EV27" s="25">
        <v>0</v>
      </c>
      <c r="EW27" s="25">
        <v>5669802</v>
      </c>
      <c r="EX27" s="103">
        <v>0</v>
      </c>
      <c r="EY27" s="25">
        <v>0</v>
      </c>
      <c r="EZ27" s="103">
        <v>0</v>
      </c>
      <c r="FA27" s="25">
        <v>0</v>
      </c>
      <c r="FB27" s="103">
        <v>0</v>
      </c>
      <c r="FC27" s="25">
        <v>0</v>
      </c>
      <c r="FD27" s="103">
        <v>10</v>
      </c>
      <c r="FE27" s="25">
        <v>598880</v>
      </c>
      <c r="FF27" s="103">
        <v>0</v>
      </c>
      <c r="FG27" s="25">
        <v>0</v>
      </c>
      <c r="FH27" s="103">
        <v>0</v>
      </c>
      <c r="FI27" s="25">
        <v>0</v>
      </c>
      <c r="FJ27" s="104">
        <v>598880</v>
      </c>
      <c r="FK27" s="30">
        <v>0</v>
      </c>
      <c r="FL27" s="30">
        <v>0</v>
      </c>
      <c r="FM27" s="30">
        <v>0</v>
      </c>
      <c r="FN27" s="30">
        <v>0</v>
      </c>
      <c r="FO27" s="30">
        <v>0</v>
      </c>
      <c r="FP27" s="30">
        <v>0</v>
      </c>
      <c r="FQ27" s="30">
        <v>0</v>
      </c>
      <c r="FR27" s="30">
        <v>0</v>
      </c>
      <c r="FS27" s="30">
        <v>0</v>
      </c>
      <c r="FT27" s="30"/>
      <c r="FU27" s="30">
        <v>0</v>
      </c>
      <c r="FV27" s="30"/>
      <c r="FW27" s="30">
        <v>0</v>
      </c>
      <c r="FX27" s="30"/>
      <c r="FY27" s="30">
        <v>0</v>
      </c>
      <c r="FZ27" s="30"/>
      <c r="GA27" s="30">
        <v>0</v>
      </c>
      <c r="GB27" s="31">
        <v>231245491</v>
      </c>
      <c r="GC27" s="32">
        <v>25</v>
      </c>
      <c r="GD27" s="33">
        <v>19000</v>
      </c>
      <c r="GE27" s="33">
        <v>202</v>
      </c>
      <c r="GF27" s="33">
        <v>4125446</v>
      </c>
      <c r="GG27" s="33">
        <v>10</v>
      </c>
      <c r="GH27" s="33">
        <v>4290</v>
      </c>
      <c r="GI27" s="34">
        <v>4148736</v>
      </c>
      <c r="GJ27" s="35">
        <v>202</v>
      </c>
      <c r="GK27" s="35">
        <v>197960</v>
      </c>
      <c r="GL27" s="33">
        <v>35</v>
      </c>
      <c r="GM27" s="35">
        <v>2450</v>
      </c>
      <c r="GN27" s="36">
        <v>200410</v>
      </c>
      <c r="GO27" s="33">
        <v>5</v>
      </c>
      <c r="GP27" s="37">
        <v>5875</v>
      </c>
      <c r="GQ27" s="33">
        <v>29</v>
      </c>
      <c r="GR27" s="37">
        <v>39817</v>
      </c>
      <c r="GS27" s="33">
        <v>1</v>
      </c>
      <c r="GT27" s="37">
        <v>1358</v>
      </c>
      <c r="GU27" s="33">
        <v>1149</v>
      </c>
      <c r="GV27" s="37">
        <v>1350075</v>
      </c>
      <c r="GW27" s="33">
        <v>1289</v>
      </c>
      <c r="GX27" s="37">
        <v>1769797</v>
      </c>
      <c r="GY27" s="26">
        <v>209</v>
      </c>
      <c r="GZ27" s="37">
        <v>283822</v>
      </c>
      <c r="HA27" s="38">
        <v>3450744</v>
      </c>
      <c r="HB27" s="39">
        <v>239045381</v>
      </c>
      <c r="HC27" s="48">
        <f t="shared" si="0"/>
        <v>239045.4</v>
      </c>
      <c r="HD27" s="48">
        <v>203755.9</v>
      </c>
      <c r="HE27" s="49">
        <f>GO27+GQ27+GS27+GU27+GW27+GY27+'[1]Инвалиды СВОД'!AU26+'[1]Инвалиды СВОД'!AW26+'[1]Инвалиды СВОД'!AY26</f>
        <v>2691</v>
      </c>
      <c r="HF27" s="26">
        <f t="shared" si="1"/>
        <v>0</v>
      </c>
      <c r="HG27" s="50">
        <f t="shared" si="2"/>
        <v>0</v>
      </c>
      <c r="HH27" s="50">
        <f t="shared" si="3"/>
        <v>0</v>
      </c>
      <c r="HI27" s="26">
        <f t="shared" si="4"/>
        <v>0</v>
      </c>
      <c r="HJ27" s="26">
        <f t="shared" si="5"/>
        <v>80</v>
      </c>
      <c r="HK27" s="26">
        <f>'[1]контингент общее 2020 год'!HD27</f>
        <v>1149</v>
      </c>
      <c r="HL27" s="26">
        <f t="shared" si="6"/>
        <v>95</v>
      </c>
      <c r="HM27" s="26">
        <f>'[1]контингент общее 2020 год'!HE27</f>
        <v>1289</v>
      </c>
      <c r="HN27" s="26">
        <f t="shared" si="7"/>
        <v>22</v>
      </c>
      <c r="HO27" s="26">
        <f>'[1]контингент общее 2020 год'!HF27</f>
        <v>209</v>
      </c>
      <c r="HP27" s="26">
        <f t="shared" si="8"/>
        <v>197</v>
      </c>
      <c r="HQ27" s="26">
        <f t="shared" si="9"/>
        <v>2647</v>
      </c>
      <c r="HR27" s="26">
        <f t="shared" si="10"/>
        <v>2844</v>
      </c>
      <c r="HS27" s="26">
        <f>BP27+BT27+BX27+'[1]контингент общее 2020 год'!HH27</f>
        <v>5</v>
      </c>
      <c r="HT27" s="26">
        <f>DS27+DW27+EE27+EI27+EM27+EO27+ES27+EX27+EZ27+FB27+FD27+FF27+FH27+'[1]контингент общее 2020 год'!HI27</f>
        <v>21</v>
      </c>
      <c r="HU27" s="26">
        <f>B27+F27+J27+AI27+AM27+AQ27+CR27+CT27+CV27+CX27+CZ27+DB27+DE27+DG27+DI27+DK27+DM27+DO27+FK27+FM27+FO27+FU27+FW27+FY27+'[1]контингент общее 2020 год'!HG27-'[1]контингент общее 2020 год'!DG27-'[1]контингент общее 2020 год'!DH27-'[1]контингент общее 2020 год'!DI27-'[1]контингент общее 2020 год'!BN27-'[1]контингент общее 2020 год'!BO27-'[1]контингент общее 2020 год'!BP27</f>
        <v>2656</v>
      </c>
      <c r="HV27" s="26">
        <f t="shared" si="11"/>
        <v>2682</v>
      </c>
      <c r="HW27" s="26">
        <f>'[1]Инвалиды СВОД'!P26+'[1]Инвалиды СВОД'!R26+'[1]Инвалиды СВОД'!T26</f>
        <v>0</v>
      </c>
      <c r="HX27" s="26">
        <f>'[1]Инвалиды СВОД'!B26+'[1]Инвалиды СВОД'!D26+'[1]Инвалиды СВОД'!F26+'[1]Инвалиды СВОД'!I26+'[1]Инвалиды СВОД'!K26+'[1]Инвалиды СВОД'!M26+'[1]Инвалиды СВОД'!W26+'[1]Инвалиды СВОД'!Y26+'[1]Инвалиды СВОД'!AA26+'[1]Инвалиды СВОД'!AC26+'[1]Инвалиды СВОД'!AE26+'[1]Инвалиды СВОД'!AG26+'[1]Инвалиды СВОД'!AJ26+'[1]Инвалиды СВОД'!AL26+'[1]Инвалиды СВОД'!AN26</f>
        <v>9</v>
      </c>
      <c r="HY27" s="26">
        <f t="shared" si="12"/>
        <v>9</v>
      </c>
      <c r="HZ27" s="26">
        <f t="shared" si="13"/>
        <v>2853</v>
      </c>
      <c r="IA27" s="51">
        <v>1</v>
      </c>
      <c r="IB27" s="52">
        <f t="shared" si="14"/>
        <v>5</v>
      </c>
      <c r="IC27" s="52">
        <f t="shared" si="15"/>
        <v>21</v>
      </c>
      <c r="ID27" s="52">
        <f t="shared" si="16"/>
        <v>2665</v>
      </c>
      <c r="IE27" s="52">
        <f>'[1]контингент общее 2020 год'!BK27+'[1]контингент общее 2020 год'!BL27+'[1]контингент общее 2020 год'!BM27+'[1]контингент общее 2020 год'!BT27+'[1]контингент общее 2020 год'!BU27+'[1]контингент общее 2020 год'!BV27+'[1]контингент общее 2020 год'!DD27+'[1]контингент общее 2020 год'!DE27+'[1]контингент общее 2020 год'!DF27+'[1]контингент общее 2020 год'!DM27+'[1]контингент общее 2020 год'!DN27+'[1]контингент общее 2020 год'!DO27</f>
        <v>20</v>
      </c>
      <c r="IF27" s="52">
        <f t="shared" si="17"/>
        <v>2645</v>
      </c>
      <c r="IG27" s="52">
        <f t="shared" si="18"/>
        <v>2691</v>
      </c>
      <c r="IH27" s="53">
        <v>2451</v>
      </c>
      <c r="II27" s="52">
        <f t="shared" si="19"/>
        <v>-240</v>
      </c>
    </row>
    <row r="28" spans="1:243" s="53" customFormat="1">
      <c r="A28" s="21" t="s">
        <v>104</v>
      </c>
      <c r="B28" s="24">
        <v>588</v>
      </c>
      <c r="C28" s="25">
        <v>16408140</v>
      </c>
      <c r="D28" s="26">
        <v>66</v>
      </c>
      <c r="E28" s="25">
        <v>60370860</v>
      </c>
      <c r="F28" s="26">
        <v>729</v>
      </c>
      <c r="G28" s="25">
        <v>25541244</v>
      </c>
      <c r="H28" s="26">
        <v>95</v>
      </c>
      <c r="I28" s="25">
        <v>109062470</v>
      </c>
      <c r="J28" s="26">
        <v>127</v>
      </c>
      <c r="K28" s="25">
        <v>4757547</v>
      </c>
      <c r="L28" s="26">
        <v>22</v>
      </c>
      <c r="M28" s="25">
        <v>27001766</v>
      </c>
      <c r="N28" s="26">
        <v>602</v>
      </c>
      <c r="O28" s="25">
        <v>5723816</v>
      </c>
      <c r="P28" s="26">
        <v>0</v>
      </c>
      <c r="Q28" s="25">
        <v>0</v>
      </c>
      <c r="R28" s="26">
        <v>22</v>
      </c>
      <c r="S28" s="25">
        <v>6843936</v>
      </c>
      <c r="T28" s="26">
        <v>1</v>
      </c>
      <c r="U28" s="25">
        <v>311088</v>
      </c>
      <c r="V28" s="26">
        <v>537</v>
      </c>
      <c r="W28" s="25">
        <v>425841</v>
      </c>
      <c r="X28" s="26">
        <v>11</v>
      </c>
      <c r="Y28" s="25">
        <v>285395</v>
      </c>
      <c r="Z28" s="26">
        <v>465</v>
      </c>
      <c r="AA28" s="25">
        <v>1504275</v>
      </c>
      <c r="AB28" s="26">
        <v>11</v>
      </c>
      <c r="AC28" s="25">
        <v>1164152</v>
      </c>
      <c r="AD28" s="26">
        <v>100</v>
      </c>
      <c r="AE28" s="25">
        <v>646300</v>
      </c>
      <c r="AF28" s="26">
        <v>3</v>
      </c>
      <c r="AG28" s="25">
        <v>634434</v>
      </c>
      <c r="AH28" s="25">
        <v>260681264</v>
      </c>
      <c r="AI28" s="25">
        <v>0</v>
      </c>
      <c r="AJ28" s="25">
        <v>0</v>
      </c>
      <c r="AK28" s="25">
        <v>1</v>
      </c>
      <c r="AL28" s="25">
        <v>1111542</v>
      </c>
      <c r="AM28" s="25">
        <v>43</v>
      </c>
      <c r="AN28" s="25">
        <v>1810902</v>
      </c>
      <c r="AO28" s="25">
        <v>5</v>
      </c>
      <c r="AP28" s="25">
        <v>6899275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1</v>
      </c>
      <c r="AX28" s="25">
        <v>354226</v>
      </c>
      <c r="AY28" s="25">
        <v>43</v>
      </c>
      <c r="AZ28" s="25">
        <v>469130</v>
      </c>
      <c r="BA28" s="25">
        <v>5</v>
      </c>
      <c r="BB28" s="25">
        <v>1771130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7">
        <v>12416205</v>
      </c>
      <c r="BP28" s="26">
        <v>62</v>
      </c>
      <c r="BQ28" s="25">
        <v>4325306</v>
      </c>
      <c r="BR28" s="26">
        <v>0</v>
      </c>
      <c r="BS28" s="25">
        <v>0</v>
      </c>
      <c r="BT28" s="26">
        <v>14</v>
      </c>
      <c r="BU28" s="25">
        <v>1226260</v>
      </c>
      <c r="BV28" s="26">
        <v>0</v>
      </c>
      <c r="BW28" s="25">
        <v>0</v>
      </c>
      <c r="BX28" s="26">
        <v>0</v>
      </c>
      <c r="BY28" s="25">
        <v>0</v>
      </c>
      <c r="BZ28" s="28">
        <v>0</v>
      </c>
      <c r="CA28" s="29">
        <v>0</v>
      </c>
      <c r="CB28" s="26">
        <v>23</v>
      </c>
      <c r="CC28" s="25">
        <v>546687</v>
      </c>
      <c r="CD28" s="26">
        <v>0</v>
      </c>
      <c r="CE28" s="25">
        <v>0</v>
      </c>
      <c r="CF28" s="26">
        <v>0</v>
      </c>
      <c r="CG28" s="25">
        <v>0</v>
      </c>
      <c r="CH28" s="26">
        <v>0</v>
      </c>
      <c r="CI28" s="25">
        <v>0</v>
      </c>
      <c r="CJ28" s="27">
        <v>6098253</v>
      </c>
      <c r="CK28" s="24">
        <v>0</v>
      </c>
      <c r="CL28" s="25">
        <v>0</v>
      </c>
      <c r="CM28" s="26">
        <v>0</v>
      </c>
      <c r="CN28" s="25">
        <v>0</v>
      </c>
      <c r="CO28" s="26">
        <v>0</v>
      </c>
      <c r="CP28" s="25">
        <v>0</v>
      </c>
      <c r="CQ28" s="25">
        <v>0</v>
      </c>
      <c r="CR28" s="26">
        <v>7</v>
      </c>
      <c r="CS28" s="25">
        <v>362796</v>
      </c>
      <c r="CT28" s="26">
        <v>4</v>
      </c>
      <c r="CU28" s="25">
        <v>259140</v>
      </c>
      <c r="CV28" s="26">
        <v>4</v>
      </c>
      <c r="CW28" s="25">
        <v>192504</v>
      </c>
      <c r="CX28" s="26">
        <v>8</v>
      </c>
      <c r="CY28" s="25">
        <v>481264</v>
      </c>
      <c r="CZ28" s="26">
        <v>2</v>
      </c>
      <c r="DA28" s="25">
        <v>118464</v>
      </c>
      <c r="DB28" s="26">
        <v>0</v>
      </c>
      <c r="DC28" s="25">
        <v>0</v>
      </c>
      <c r="DD28" s="27">
        <v>1414168</v>
      </c>
      <c r="DE28" s="27">
        <v>1</v>
      </c>
      <c r="DF28" s="25">
        <v>1307</v>
      </c>
      <c r="DG28" s="27">
        <v>1</v>
      </c>
      <c r="DH28" s="25">
        <v>1634</v>
      </c>
      <c r="DI28" s="27">
        <v>0</v>
      </c>
      <c r="DJ28" s="25">
        <v>0</v>
      </c>
      <c r="DK28" s="27">
        <v>0</v>
      </c>
      <c r="DL28" s="25">
        <v>0</v>
      </c>
      <c r="DM28" s="27">
        <v>0</v>
      </c>
      <c r="DN28" s="25">
        <v>0</v>
      </c>
      <c r="DO28" s="27">
        <v>0</v>
      </c>
      <c r="DP28" s="25">
        <v>0</v>
      </c>
      <c r="DQ28" s="27">
        <v>2941</v>
      </c>
      <c r="DR28" s="25">
        <v>280612831</v>
      </c>
      <c r="DS28" s="26">
        <v>0</v>
      </c>
      <c r="DT28" s="25">
        <v>0</v>
      </c>
      <c r="DU28" s="26">
        <v>0</v>
      </c>
      <c r="DV28" s="25">
        <v>0</v>
      </c>
      <c r="DW28" s="26">
        <v>0</v>
      </c>
      <c r="DX28" s="25">
        <v>0</v>
      </c>
      <c r="DY28" s="26">
        <v>0</v>
      </c>
      <c r="DZ28" s="25">
        <v>0</v>
      </c>
      <c r="EA28" s="26">
        <v>0</v>
      </c>
      <c r="EB28" s="25">
        <v>0</v>
      </c>
      <c r="EC28" s="26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25">
        <v>0</v>
      </c>
      <c r="EK28" s="25">
        <v>0</v>
      </c>
      <c r="EL28" s="25">
        <v>0</v>
      </c>
      <c r="EM28" s="29">
        <v>0</v>
      </c>
      <c r="EN28" s="29">
        <v>0</v>
      </c>
      <c r="EO28" s="26">
        <v>8</v>
      </c>
      <c r="EP28" s="25">
        <v>300024</v>
      </c>
      <c r="EQ28" s="26">
        <v>3</v>
      </c>
      <c r="ER28" s="25">
        <v>2491815</v>
      </c>
      <c r="ES28" s="26">
        <v>12</v>
      </c>
      <c r="ET28" s="25">
        <v>450036</v>
      </c>
      <c r="EU28" s="26">
        <v>4</v>
      </c>
      <c r="EV28" s="25">
        <v>3322420</v>
      </c>
      <c r="EW28" s="25">
        <v>6564295</v>
      </c>
      <c r="EX28" s="103">
        <v>0</v>
      </c>
      <c r="EY28" s="25">
        <v>0</v>
      </c>
      <c r="EZ28" s="103">
        <v>0</v>
      </c>
      <c r="FA28" s="25">
        <v>0</v>
      </c>
      <c r="FB28" s="103">
        <v>0</v>
      </c>
      <c r="FC28" s="25">
        <v>0</v>
      </c>
      <c r="FD28" s="103">
        <v>0</v>
      </c>
      <c r="FE28" s="25">
        <v>0</v>
      </c>
      <c r="FF28" s="103">
        <v>0</v>
      </c>
      <c r="FG28" s="25">
        <v>0</v>
      </c>
      <c r="FH28" s="103">
        <v>0</v>
      </c>
      <c r="FI28" s="25">
        <v>0</v>
      </c>
      <c r="FJ28" s="104">
        <v>0</v>
      </c>
      <c r="FK28" s="30">
        <v>0</v>
      </c>
      <c r="FL28" s="30">
        <v>0</v>
      </c>
      <c r="FM28" s="30">
        <v>0</v>
      </c>
      <c r="FN28" s="30">
        <v>0</v>
      </c>
      <c r="FO28" s="30">
        <v>0</v>
      </c>
      <c r="FP28" s="30">
        <v>0</v>
      </c>
      <c r="FQ28" s="30">
        <v>0</v>
      </c>
      <c r="FR28" s="30">
        <v>0</v>
      </c>
      <c r="FS28" s="30">
        <v>0</v>
      </c>
      <c r="FT28" s="30"/>
      <c r="FU28" s="30">
        <v>0</v>
      </c>
      <c r="FV28" s="30"/>
      <c r="FW28" s="30">
        <v>0</v>
      </c>
      <c r="FX28" s="30"/>
      <c r="FY28" s="30">
        <v>0</v>
      </c>
      <c r="FZ28" s="30"/>
      <c r="GA28" s="30">
        <v>0</v>
      </c>
      <c r="GB28" s="31">
        <v>287177126</v>
      </c>
      <c r="GC28" s="32">
        <v>1610</v>
      </c>
      <c r="GD28" s="33">
        <v>1223600</v>
      </c>
      <c r="GE28" s="33">
        <v>196</v>
      </c>
      <c r="GF28" s="33">
        <v>4002908</v>
      </c>
      <c r="GG28" s="33">
        <v>0</v>
      </c>
      <c r="GH28" s="33">
        <v>0</v>
      </c>
      <c r="GI28" s="34">
        <v>5226508</v>
      </c>
      <c r="GJ28" s="35">
        <v>196</v>
      </c>
      <c r="GK28" s="35">
        <v>192080</v>
      </c>
      <c r="GL28" s="33">
        <v>1610</v>
      </c>
      <c r="GM28" s="35">
        <v>112700</v>
      </c>
      <c r="GN28" s="36">
        <v>304780</v>
      </c>
      <c r="GO28" s="33">
        <v>663</v>
      </c>
      <c r="GP28" s="37">
        <v>779025</v>
      </c>
      <c r="GQ28" s="33">
        <v>806</v>
      </c>
      <c r="GR28" s="37">
        <v>1106638</v>
      </c>
      <c r="GS28" s="33">
        <v>141</v>
      </c>
      <c r="GT28" s="37">
        <v>191478</v>
      </c>
      <c r="GU28" s="33">
        <v>733</v>
      </c>
      <c r="GV28" s="37">
        <v>861275</v>
      </c>
      <c r="GW28" s="33">
        <v>975</v>
      </c>
      <c r="GX28" s="37">
        <v>1338675</v>
      </c>
      <c r="GY28" s="26">
        <v>201</v>
      </c>
      <c r="GZ28" s="37">
        <v>272958</v>
      </c>
      <c r="HA28" s="38">
        <v>4550049</v>
      </c>
      <c r="HB28" s="39">
        <v>297258463</v>
      </c>
      <c r="HC28" s="48">
        <f t="shared" si="0"/>
        <v>297258.5</v>
      </c>
      <c r="HD28" s="48">
        <v>259839.6</v>
      </c>
      <c r="HE28" s="49">
        <f>GO28+GQ28+GS28+GU28+GW28+GY28+'[1]Инвалиды СВОД'!AU27+'[1]Инвалиды СВОД'!AW27+'[1]Инвалиды СВОД'!AY27</f>
        <v>3544</v>
      </c>
      <c r="HF28" s="26">
        <f t="shared" si="1"/>
        <v>658</v>
      </c>
      <c r="HG28" s="50">
        <f t="shared" si="2"/>
        <v>798</v>
      </c>
      <c r="HH28" s="50">
        <f t="shared" si="3"/>
        <v>141</v>
      </c>
      <c r="HI28" s="26">
        <f t="shared" si="4"/>
        <v>1597</v>
      </c>
      <c r="HJ28" s="26">
        <f t="shared" si="5"/>
        <v>67</v>
      </c>
      <c r="HK28" s="26">
        <f>'[1]контингент общее 2020 год'!HD28</f>
        <v>733</v>
      </c>
      <c r="HL28" s="26">
        <f t="shared" si="6"/>
        <v>100</v>
      </c>
      <c r="HM28" s="26">
        <f>'[1]контингент общее 2020 год'!HE28</f>
        <v>975</v>
      </c>
      <c r="HN28" s="26">
        <f t="shared" si="7"/>
        <v>22</v>
      </c>
      <c r="HO28" s="26">
        <f>'[1]контингент общее 2020 год'!HF28</f>
        <v>201</v>
      </c>
      <c r="HP28" s="26">
        <f t="shared" si="8"/>
        <v>189</v>
      </c>
      <c r="HQ28" s="26">
        <f t="shared" si="9"/>
        <v>1909</v>
      </c>
      <c r="HR28" s="26">
        <f t="shared" si="10"/>
        <v>3695</v>
      </c>
      <c r="HS28" s="26">
        <f>BP28+BT28+BX28+'[1]контингент общее 2020 год'!HH28</f>
        <v>96</v>
      </c>
      <c r="HT28" s="26">
        <f>DS28+DW28+EE28+EI28+EM28+EO28+ES28+EX28+EZ28+FB28+FD28+FF28+FH28+'[1]контингент общее 2020 год'!HI28</f>
        <v>43</v>
      </c>
      <c r="HU28" s="26">
        <f>B28+F28+J28+AI28+AM28+AQ28+CR28+CT28+CV28+CX28+CZ28+DB28+DE28+DG28+DI28+DK28+DM28+DO28+FK28+FM28+FO28+FU28+FW28+FY28+'[1]контингент общее 2020 год'!HG28-'[1]контингент общее 2020 год'!DG28-'[1]контингент общее 2020 год'!DH28-'[1]контингент общее 2020 год'!DI28-'[1]контингент общее 2020 год'!BN28-'[1]контингент общее 2020 год'!BO28-'[1]контингент общее 2020 год'!BP28</f>
        <v>3380</v>
      </c>
      <c r="HV28" s="26">
        <f t="shared" si="11"/>
        <v>3519</v>
      </c>
      <c r="HW28" s="26">
        <f>'[1]Инвалиды СВОД'!P27+'[1]Инвалиды СВОД'!R27+'[1]Инвалиды СВОД'!T27</f>
        <v>0</v>
      </c>
      <c r="HX28" s="26">
        <f>'[1]Инвалиды СВОД'!B27+'[1]Инвалиды СВОД'!D27+'[1]Инвалиды СВОД'!F27+'[1]Инвалиды СВОД'!I27+'[1]Инвалиды СВОД'!K27+'[1]Инвалиды СВОД'!M27+'[1]Инвалиды СВОД'!W27+'[1]Инвалиды СВОД'!Y27+'[1]Инвалиды СВОД'!AA27+'[1]Инвалиды СВОД'!AC27+'[1]Инвалиды СВОД'!AE27+'[1]Инвалиды СВОД'!AG27+'[1]Инвалиды СВОД'!AJ27+'[1]Инвалиды СВОД'!AL27+'[1]Инвалиды СВОД'!AN27</f>
        <v>25</v>
      </c>
      <c r="HY28" s="26">
        <f t="shared" si="12"/>
        <v>25</v>
      </c>
      <c r="HZ28" s="26">
        <f t="shared" si="13"/>
        <v>3720</v>
      </c>
      <c r="IA28" s="51">
        <v>31</v>
      </c>
      <c r="IB28" s="52">
        <f t="shared" si="14"/>
        <v>96</v>
      </c>
      <c r="IC28" s="52">
        <f t="shared" si="15"/>
        <v>43</v>
      </c>
      <c r="ID28" s="52">
        <f t="shared" si="16"/>
        <v>3405</v>
      </c>
      <c r="IE28" s="52">
        <f>'[1]контингент общее 2020 год'!BK28+'[1]контингент общее 2020 год'!BL28+'[1]контингент общее 2020 год'!BM28+'[1]контингент общее 2020 год'!BT28+'[1]контингент общее 2020 год'!BU28+'[1]контингент общее 2020 год'!BV28+'[1]контингент общее 2020 год'!DD28+'[1]контингент общее 2020 год'!DE28+'[1]контингент общее 2020 год'!DF28+'[1]контингент общее 2020 год'!DM28+'[1]контингент общее 2020 год'!DN28+'[1]контингент общее 2020 год'!DO28</f>
        <v>7</v>
      </c>
      <c r="IF28" s="52">
        <f t="shared" si="17"/>
        <v>3398</v>
      </c>
      <c r="IG28" s="52">
        <f t="shared" si="18"/>
        <v>3544</v>
      </c>
      <c r="IH28" s="53">
        <v>3400</v>
      </c>
      <c r="II28" s="52">
        <f t="shared" si="19"/>
        <v>-144</v>
      </c>
    </row>
    <row r="29" spans="1:243" s="53" customFormat="1">
      <c r="A29" s="21" t="s">
        <v>105</v>
      </c>
      <c r="B29" s="24">
        <v>0</v>
      </c>
      <c r="C29" s="25">
        <v>0</v>
      </c>
      <c r="D29" s="26">
        <v>78</v>
      </c>
      <c r="E29" s="25">
        <v>71347380</v>
      </c>
      <c r="F29" s="26">
        <v>0</v>
      </c>
      <c r="G29" s="25">
        <v>0</v>
      </c>
      <c r="H29" s="26">
        <v>102</v>
      </c>
      <c r="I29" s="25">
        <v>117098652</v>
      </c>
      <c r="J29" s="26">
        <v>0</v>
      </c>
      <c r="K29" s="25">
        <v>0</v>
      </c>
      <c r="L29" s="26">
        <v>30</v>
      </c>
      <c r="M29" s="25">
        <v>36820590</v>
      </c>
      <c r="N29" s="26">
        <v>0</v>
      </c>
      <c r="O29" s="25">
        <v>0</v>
      </c>
      <c r="P29" s="26">
        <v>0</v>
      </c>
      <c r="Q29" s="25">
        <v>0</v>
      </c>
      <c r="R29" s="26">
        <v>12</v>
      </c>
      <c r="S29" s="25">
        <v>3733056</v>
      </c>
      <c r="T29" s="26">
        <v>0</v>
      </c>
      <c r="U29" s="25">
        <v>0</v>
      </c>
      <c r="V29" s="26">
        <v>0</v>
      </c>
      <c r="W29" s="25">
        <v>0</v>
      </c>
      <c r="X29" s="26">
        <v>14</v>
      </c>
      <c r="Y29" s="25">
        <v>363230</v>
      </c>
      <c r="Z29" s="26">
        <v>0</v>
      </c>
      <c r="AA29" s="25">
        <v>0</v>
      </c>
      <c r="AB29" s="26">
        <v>24</v>
      </c>
      <c r="AC29" s="25">
        <v>2539968</v>
      </c>
      <c r="AD29" s="26">
        <v>0</v>
      </c>
      <c r="AE29" s="25">
        <v>0</v>
      </c>
      <c r="AF29" s="26">
        <v>4</v>
      </c>
      <c r="AG29" s="25">
        <v>845912</v>
      </c>
      <c r="AH29" s="25">
        <v>232748788</v>
      </c>
      <c r="AI29" s="25">
        <v>0</v>
      </c>
      <c r="AJ29" s="25">
        <v>0</v>
      </c>
      <c r="AK29" s="25">
        <v>4</v>
      </c>
      <c r="AL29" s="25">
        <v>4446168</v>
      </c>
      <c r="AM29" s="25">
        <v>0</v>
      </c>
      <c r="AN29" s="25">
        <v>0</v>
      </c>
      <c r="AO29" s="25">
        <v>7</v>
      </c>
      <c r="AP29" s="25">
        <v>9658985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7">
        <v>14105153</v>
      </c>
      <c r="BP29" s="26">
        <v>0</v>
      </c>
      <c r="BQ29" s="25">
        <v>0</v>
      </c>
      <c r="BR29" s="26">
        <v>13</v>
      </c>
      <c r="BS29" s="25">
        <v>15214069</v>
      </c>
      <c r="BT29" s="26">
        <v>0</v>
      </c>
      <c r="BU29" s="25">
        <v>0</v>
      </c>
      <c r="BV29" s="26">
        <v>20</v>
      </c>
      <c r="BW29" s="25">
        <v>29005840</v>
      </c>
      <c r="BX29" s="26">
        <v>0</v>
      </c>
      <c r="BY29" s="25">
        <v>0</v>
      </c>
      <c r="BZ29" s="28">
        <v>0</v>
      </c>
      <c r="CA29" s="29">
        <v>0</v>
      </c>
      <c r="CB29" s="26">
        <v>0</v>
      </c>
      <c r="CC29" s="25">
        <v>0</v>
      </c>
      <c r="CD29" s="26">
        <v>0</v>
      </c>
      <c r="CE29" s="25">
        <v>0</v>
      </c>
      <c r="CF29" s="26">
        <v>0</v>
      </c>
      <c r="CG29" s="25">
        <v>0</v>
      </c>
      <c r="CH29" s="26">
        <v>0</v>
      </c>
      <c r="CI29" s="25">
        <v>0</v>
      </c>
      <c r="CJ29" s="27">
        <v>44219909</v>
      </c>
      <c r="CK29" s="24">
        <v>0</v>
      </c>
      <c r="CL29" s="25">
        <v>0</v>
      </c>
      <c r="CM29" s="26">
        <v>0</v>
      </c>
      <c r="CN29" s="25">
        <v>0</v>
      </c>
      <c r="CO29" s="26">
        <v>0</v>
      </c>
      <c r="CP29" s="25">
        <v>0</v>
      </c>
      <c r="CQ29" s="25">
        <v>0</v>
      </c>
      <c r="CR29" s="26">
        <v>0</v>
      </c>
      <c r="CS29" s="25">
        <v>0</v>
      </c>
      <c r="CT29" s="26">
        <v>0</v>
      </c>
      <c r="CU29" s="25">
        <v>0</v>
      </c>
      <c r="CV29" s="26">
        <v>0</v>
      </c>
      <c r="CW29" s="25">
        <v>0</v>
      </c>
      <c r="CX29" s="26">
        <v>3</v>
      </c>
      <c r="CY29" s="25">
        <v>180474</v>
      </c>
      <c r="CZ29" s="26">
        <v>0</v>
      </c>
      <c r="DA29" s="25">
        <v>0</v>
      </c>
      <c r="DB29" s="26">
        <v>0</v>
      </c>
      <c r="DC29" s="25">
        <v>0</v>
      </c>
      <c r="DD29" s="27">
        <v>180474</v>
      </c>
      <c r="DE29" s="27">
        <v>0</v>
      </c>
      <c r="DF29" s="25">
        <v>0</v>
      </c>
      <c r="DG29" s="27">
        <v>0</v>
      </c>
      <c r="DH29" s="25">
        <v>0</v>
      </c>
      <c r="DI29" s="27">
        <v>0</v>
      </c>
      <c r="DJ29" s="25">
        <v>0</v>
      </c>
      <c r="DK29" s="27">
        <v>0</v>
      </c>
      <c r="DL29" s="25">
        <v>0</v>
      </c>
      <c r="DM29" s="27">
        <v>0</v>
      </c>
      <c r="DN29" s="25">
        <v>0</v>
      </c>
      <c r="DO29" s="27">
        <v>0</v>
      </c>
      <c r="DP29" s="25">
        <v>0</v>
      </c>
      <c r="DQ29" s="27">
        <v>0</v>
      </c>
      <c r="DR29" s="25">
        <v>291254324</v>
      </c>
      <c r="DS29" s="26">
        <v>0</v>
      </c>
      <c r="DT29" s="25">
        <v>0</v>
      </c>
      <c r="DU29" s="26">
        <v>0</v>
      </c>
      <c r="DV29" s="25">
        <v>0</v>
      </c>
      <c r="DW29" s="26">
        <v>0</v>
      </c>
      <c r="DX29" s="25">
        <v>0</v>
      </c>
      <c r="DY29" s="26">
        <v>0</v>
      </c>
      <c r="DZ29" s="25">
        <v>0</v>
      </c>
      <c r="EA29" s="26">
        <v>0</v>
      </c>
      <c r="EB29" s="25">
        <v>0</v>
      </c>
      <c r="EC29" s="26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9">
        <v>0</v>
      </c>
      <c r="EN29" s="29">
        <v>0</v>
      </c>
      <c r="EO29" s="26">
        <v>0</v>
      </c>
      <c r="EP29" s="25">
        <v>0</v>
      </c>
      <c r="EQ29" s="26">
        <v>0</v>
      </c>
      <c r="ER29" s="25">
        <v>0</v>
      </c>
      <c r="ES29" s="26">
        <v>0</v>
      </c>
      <c r="ET29" s="25">
        <v>0</v>
      </c>
      <c r="EU29" s="26">
        <v>4</v>
      </c>
      <c r="EV29" s="25">
        <v>3322420</v>
      </c>
      <c r="EW29" s="25">
        <v>3322420</v>
      </c>
      <c r="EX29" s="103">
        <v>0</v>
      </c>
      <c r="EY29" s="25">
        <v>0</v>
      </c>
      <c r="EZ29" s="103">
        <v>0</v>
      </c>
      <c r="FA29" s="25">
        <v>0</v>
      </c>
      <c r="FB29" s="103">
        <v>0</v>
      </c>
      <c r="FC29" s="25">
        <v>0</v>
      </c>
      <c r="FD29" s="103">
        <v>11</v>
      </c>
      <c r="FE29" s="25">
        <v>658768</v>
      </c>
      <c r="FF29" s="103">
        <v>0</v>
      </c>
      <c r="FG29" s="25">
        <v>0</v>
      </c>
      <c r="FH29" s="103">
        <v>40</v>
      </c>
      <c r="FI29" s="25">
        <v>2611000</v>
      </c>
      <c r="FJ29" s="104">
        <v>3269768</v>
      </c>
      <c r="FK29" s="30">
        <v>0</v>
      </c>
      <c r="FL29" s="30">
        <v>0</v>
      </c>
      <c r="FM29" s="30">
        <v>0</v>
      </c>
      <c r="FN29" s="30">
        <v>0</v>
      </c>
      <c r="FO29" s="30">
        <v>0</v>
      </c>
      <c r="FP29" s="30">
        <v>0</v>
      </c>
      <c r="FQ29" s="30">
        <v>0</v>
      </c>
      <c r="FR29" s="30">
        <v>0</v>
      </c>
      <c r="FS29" s="30">
        <v>0</v>
      </c>
      <c r="FT29" s="30"/>
      <c r="FU29" s="30">
        <v>0</v>
      </c>
      <c r="FV29" s="30"/>
      <c r="FW29" s="30">
        <v>0</v>
      </c>
      <c r="FX29" s="30"/>
      <c r="FY29" s="30">
        <v>0</v>
      </c>
      <c r="FZ29" s="30"/>
      <c r="GA29" s="30">
        <v>0</v>
      </c>
      <c r="GB29" s="31">
        <v>297846512</v>
      </c>
      <c r="GC29" s="32">
        <v>3</v>
      </c>
      <c r="GD29" s="33">
        <v>2280</v>
      </c>
      <c r="GE29" s="33">
        <v>258</v>
      </c>
      <c r="GF29" s="33">
        <v>5269134</v>
      </c>
      <c r="GG29" s="33">
        <v>51</v>
      </c>
      <c r="GH29" s="33">
        <v>21879</v>
      </c>
      <c r="GI29" s="34">
        <v>5293293</v>
      </c>
      <c r="GJ29" s="35">
        <v>258</v>
      </c>
      <c r="GK29" s="35">
        <v>252840</v>
      </c>
      <c r="GL29" s="33">
        <v>54</v>
      </c>
      <c r="GM29" s="35">
        <v>3780</v>
      </c>
      <c r="GN29" s="36">
        <v>256620</v>
      </c>
      <c r="GO29" s="33">
        <v>0</v>
      </c>
      <c r="GP29" s="37">
        <v>0</v>
      </c>
      <c r="GQ29" s="33">
        <v>14</v>
      </c>
      <c r="GR29" s="37">
        <v>19222</v>
      </c>
      <c r="GS29" s="33">
        <v>40</v>
      </c>
      <c r="GT29" s="37">
        <v>54320</v>
      </c>
      <c r="GU29" s="33">
        <v>869</v>
      </c>
      <c r="GV29" s="37">
        <v>1021075</v>
      </c>
      <c r="GW29" s="33">
        <v>1146</v>
      </c>
      <c r="GX29" s="37">
        <v>1573458</v>
      </c>
      <c r="GY29" s="26">
        <v>277</v>
      </c>
      <c r="GZ29" s="37">
        <v>376166</v>
      </c>
      <c r="HA29" s="38">
        <v>3044241</v>
      </c>
      <c r="HB29" s="39">
        <v>306440666</v>
      </c>
      <c r="HC29" s="48">
        <f t="shared" si="0"/>
        <v>306440.7</v>
      </c>
      <c r="HD29" s="48">
        <v>290509.2</v>
      </c>
      <c r="HE29" s="49">
        <f>GO29+GQ29+GS29+GU29+GW29+GY29+'[1]Инвалиды СВОД'!AU28+'[1]Инвалиды СВОД'!AW28+'[1]Инвалиды СВОД'!AY28</f>
        <v>2356</v>
      </c>
      <c r="HF29" s="26">
        <f t="shared" si="1"/>
        <v>0</v>
      </c>
      <c r="HG29" s="50">
        <f t="shared" si="2"/>
        <v>0</v>
      </c>
      <c r="HH29" s="50">
        <f t="shared" si="3"/>
        <v>0</v>
      </c>
      <c r="HI29" s="26">
        <f t="shared" si="4"/>
        <v>0</v>
      </c>
      <c r="HJ29" s="26">
        <f t="shared" si="5"/>
        <v>82</v>
      </c>
      <c r="HK29" s="26">
        <f>'[1]контингент общее 2020 год'!HD29</f>
        <v>869</v>
      </c>
      <c r="HL29" s="26">
        <f t="shared" si="6"/>
        <v>109</v>
      </c>
      <c r="HM29" s="26">
        <f>'[1]контингент общее 2020 год'!HE29</f>
        <v>1146</v>
      </c>
      <c r="HN29" s="26">
        <f t="shared" si="7"/>
        <v>30</v>
      </c>
      <c r="HO29" s="26">
        <f>'[1]контингент общее 2020 год'!HF29</f>
        <v>277</v>
      </c>
      <c r="HP29" s="26">
        <f t="shared" si="8"/>
        <v>221</v>
      </c>
      <c r="HQ29" s="26">
        <f t="shared" si="9"/>
        <v>2292</v>
      </c>
      <c r="HR29" s="26">
        <f t="shared" si="10"/>
        <v>2513</v>
      </c>
      <c r="HS29" s="26">
        <f>BP29+BT29+BX29+'[1]контингент общее 2020 год'!HH29</f>
        <v>45</v>
      </c>
      <c r="HT29" s="26">
        <f>DS29+DW29+EE29+EI29+EM29+EO29+ES29+EX29+EZ29+FB29+FD29+FF29+FH29+'[1]контингент общее 2020 год'!HI29</f>
        <v>71</v>
      </c>
      <c r="HU29" s="26">
        <f>B29+F29+J29+AI29+AM29+AQ29+CR29+CT29+CV29+CX29+CZ29+DB29+DE29+DG29+DI29+DK29+DM29+DO29+FK29+FM29+FO29+FU29+FW29+FY29+'[1]контингент общее 2020 год'!HG29-'[1]контингент общее 2020 год'!DG29-'[1]контингент общее 2020 год'!DH29-'[1]контингент общее 2020 год'!DI29-'[1]контингент общее 2020 год'!BN29-'[1]контингент общее 2020 год'!BO29-'[1]контингент общее 2020 год'!BP29</f>
        <v>2230</v>
      </c>
      <c r="HV29" s="26">
        <f t="shared" si="11"/>
        <v>2346</v>
      </c>
      <c r="HW29" s="26">
        <f>'[1]Инвалиды СВОД'!P28+'[1]Инвалиды СВОД'!R28+'[1]Инвалиды СВОД'!T28</f>
        <v>0</v>
      </c>
      <c r="HX29" s="26">
        <f>'[1]Инвалиды СВОД'!B28+'[1]Инвалиды СВОД'!D28+'[1]Инвалиды СВОД'!F28+'[1]Инвалиды СВОД'!I28+'[1]Инвалиды СВОД'!K28+'[1]Инвалиды СВОД'!M28+'[1]Инвалиды СВОД'!W28+'[1]Инвалиды СВОД'!Y28+'[1]Инвалиды СВОД'!AA28+'[1]Инвалиды СВОД'!AC28+'[1]Инвалиды СВОД'!AE28+'[1]Инвалиды СВОД'!AG28+'[1]Инвалиды СВОД'!AJ28+'[1]Инвалиды СВОД'!AL28+'[1]Инвалиды СВОД'!AN28</f>
        <v>10</v>
      </c>
      <c r="HY29" s="26">
        <f t="shared" si="12"/>
        <v>10</v>
      </c>
      <c r="HZ29" s="26">
        <f t="shared" si="13"/>
        <v>2523</v>
      </c>
      <c r="IA29" s="51">
        <v>42</v>
      </c>
      <c r="IB29" s="52">
        <f t="shared" si="14"/>
        <v>45</v>
      </c>
      <c r="IC29" s="52">
        <f t="shared" si="15"/>
        <v>71</v>
      </c>
      <c r="ID29" s="52">
        <f t="shared" si="16"/>
        <v>2240</v>
      </c>
      <c r="IE29" s="52">
        <f>'[1]контингент общее 2020 год'!BK29+'[1]контингент общее 2020 год'!BL29+'[1]контингент общее 2020 год'!BM29+'[1]контингент общее 2020 год'!BT29+'[1]контингент общее 2020 год'!BU29+'[1]контингент общее 2020 год'!BV29+'[1]контингент общее 2020 год'!DD29+'[1]контингент общее 2020 год'!DE29+'[1]контингент общее 2020 год'!DF29+'[1]контингент общее 2020 год'!DM29+'[1]контингент общее 2020 год'!DN29+'[1]контингент общее 2020 год'!DO29</f>
        <v>0</v>
      </c>
      <c r="IF29" s="52">
        <f t="shared" si="17"/>
        <v>2240</v>
      </c>
      <c r="IG29" s="52">
        <f t="shared" si="18"/>
        <v>2356</v>
      </c>
      <c r="IH29" s="53">
        <v>2431</v>
      </c>
      <c r="II29" s="52">
        <f t="shared" si="19"/>
        <v>75</v>
      </c>
    </row>
    <row r="30" spans="1:243" s="53" customFormat="1">
      <c r="A30" s="21" t="s">
        <v>106</v>
      </c>
      <c r="B30" s="24">
        <v>371</v>
      </c>
      <c r="C30" s="25">
        <v>10352755</v>
      </c>
      <c r="D30" s="26">
        <v>24</v>
      </c>
      <c r="E30" s="25">
        <v>21953040</v>
      </c>
      <c r="F30" s="26">
        <v>403</v>
      </c>
      <c r="G30" s="25">
        <v>14119508</v>
      </c>
      <c r="H30" s="26">
        <v>30</v>
      </c>
      <c r="I30" s="25">
        <v>34440780</v>
      </c>
      <c r="J30" s="26">
        <v>103</v>
      </c>
      <c r="K30" s="25">
        <v>3858483</v>
      </c>
      <c r="L30" s="26">
        <v>4</v>
      </c>
      <c r="M30" s="25">
        <v>4909412</v>
      </c>
      <c r="N30" s="26">
        <v>90</v>
      </c>
      <c r="O30" s="25">
        <v>855720</v>
      </c>
      <c r="P30" s="26">
        <v>0</v>
      </c>
      <c r="Q30" s="25">
        <v>0</v>
      </c>
      <c r="R30" s="26">
        <v>8</v>
      </c>
      <c r="S30" s="25">
        <v>2488704</v>
      </c>
      <c r="T30" s="26">
        <v>1</v>
      </c>
      <c r="U30" s="25">
        <v>311088</v>
      </c>
      <c r="V30" s="26">
        <v>350</v>
      </c>
      <c r="W30" s="25">
        <v>277550</v>
      </c>
      <c r="X30" s="26">
        <v>2</v>
      </c>
      <c r="Y30" s="25">
        <v>51890</v>
      </c>
      <c r="Z30" s="26">
        <v>403</v>
      </c>
      <c r="AA30" s="25">
        <v>1303705</v>
      </c>
      <c r="AB30" s="26">
        <v>2</v>
      </c>
      <c r="AC30" s="25">
        <v>211664</v>
      </c>
      <c r="AD30" s="26">
        <v>103</v>
      </c>
      <c r="AE30" s="25">
        <v>665689</v>
      </c>
      <c r="AF30" s="26">
        <v>0</v>
      </c>
      <c r="AG30" s="25">
        <v>0</v>
      </c>
      <c r="AH30" s="25">
        <v>95799988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7">
        <v>0</v>
      </c>
      <c r="BP30" s="26">
        <v>0</v>
      </c>
      <c r="BQ30" s="25">
        <v>0</v>
      </c>
      <c r="BR30" s="26">
        <v>0</v>
      </c>
      <c r="BS30" s="25">
        <v>0</v>
      </c>
      <c r="BT30" s="26">
        <v>0</v>
      </c>
      <c r="BU30" s="25">
        <v>0</v>
      </c>
      <c r="BV30" s="26">
        <v>0</v>
      </c>
      <c r="BW30" s="25">
        <v>0</v>
      </c>
      <c r="BX30" s="26">
        <v>0</v>
      </c>
      <c r="BY30" s="25">
        <v>0</v>
      </c>
      <c r="BZ30" s="28">
        <v>0</v>
      </c>
      <c r="CA30" s="29">
        <v>0</v>
      </c>
      <c r="CB30" s="26">
        <v>0</v>
      </c>
      <c r="CC30" s="25">
        <v>0</v>
      </c>
      <c r="CD30" s="26">
        <v>0</v>
      </c>
      <c r="CE30" s="25">
        <v>0</v>
      </c>
      <c r="CF30" s="26">
        <v>0</v>
      </c>
      <c r="CG30" s="25">
        <v>0</v>
      </c>
      <c r="CH30" s="26">
        <v>0</v>
      </c>
      <c r="CI30" s="25">
        <v>0</v>
      </c>
      <c r="CJ30" s="27">
        <v>0</v>
      </c>
      <c r="CK30" s="24">
        <v>0</v>
      </c>
      <c r="CL30" s="25">
        <v>0</v>
      </c>
      <c r="CM30" s="26">
        <v>0</v>
      </c>
      <c r="CN30" s="25">
        <v>0</v>
      </c>
      <c r="CO30" s="26">
        <v>0</v>
      </c>
      <c r="CP30" s="25">
        <v>0</v>
      </c>
      <c r="CQ30" s="25">
        <v>0</v>
      </c>
      <c r="CR30" s="26">
        <v>0</v>
      </c>
      <c r="CS30" s="25">
        <v>0</v>
      </c>
      <c r="CT30" s="26">
        <v>0</v>
      </c>
      <c r="CU30" s="25">
        <v>0</v>
      </c>
      <c r="CV30" s="26">
        <v>0</v>
      </c>
      <c r="CW30" s="25">
        <v>0</v>
      </c>
      <c r="CX30" s="26">
        <v>1</v>
      </c>
      <c r="CY30" s="25">
        <v>60158</v>
      </c>
      <c r="CZ30" s="26">
        <v>0</v>
      </c>
      <c r="DA30" s="25">
        <v>0</v>
      </c>
      <c r="DB30" s="26">
        <v>0</v>
      </c>
      <c r="DC30" s="25">
        <v>0</v>
      </c>
      <c r="DD30" s="27">
        <v>60158</v>
      </c>
      <c r="DE30" s="27">
        <v>0</v>
      </c>
      <c r="DF30" s="25">
        <v>0</v>
      </c>
      <c r="DG30" s="27">
        <v>0</v>
      </c>
      <c r="DH30" s="25">
        <v>0</v>
      </c>
      <c r="DI30" s="27">
        <v>2</v>
      </c>
      <c r="DJ30" s="25">
        <v>4040</v>
      </c>
      <c r="DK30" s="27">
        <v>0</v>
      </c>
      <c r="DL30" s="25">
        <v>0</v>
      </c>
      <c r="DM30" s="27">
        <v>0</v>
      </c>
      <c r="DN30" s="25">
        <v>0</v>
      </c>
      <c r="DO30" s="27">
        <v>0</v>
      </c>
      <c r="DP30" s="25">
        <v>0</v>
      </c>
      <c r="DQ30" s="27">
        <v>4040</v>
      </c>
      <c r="DR30" s="25">
        <v>95864186</v>
      </c>
      <c r="DS30" s="26">
        <v>0</v>
      </c>
      <c r="DT30" s="25">
        <v>0</v>
      </c>
      <c r="DU30" s="26">
        <v>0</v>
      </c>
      <c r="DV30" s="25">
        <v>0</v>
      </c>
      <c r="DW30" s="26">
        <v>0</v>
      </c>
      <c r="DX30" s="25">
        <v>0</v>
      </c>
      <c r="DY30" s="26">
        <v>0</v>
      </c>
      <c r="DZ30" s="25">
        <v>0</v>
      </c>
      <c r="EA30" s="26">
        <v>0</v>
      </c>
      <c r="EB30" s="25">
        <v>0</v>
      </c>
      <c r="EC30" s="26">
        <v>0</v>
      </c>
      <c r="ED30" s="25">
        <v>0</v>
      </c>
      <c r="EE30" s="25">
        <v>0</v>
      </c>
      <c r="EF30" s="25">
        <v>0</v>
      </c>
      <c r="EG30" s="25">
        <v>0</v>
      </c>
      <c r="EH30" s="25">
        <v>0</v>
      </c>
      <c r="EI30" s="25">
        <v>0</v>
      </c>
      <c r="EJ30" s="25">
        <v>0</v>
      </c>
      <c r="EK30" s="25">
        <v>0</v>
      </c>
      <c r="EL30" s="25">
        <v>0</v>
      </c>
      <c r="EM30" s="29">
        <v>0</v>
      </c>
      <c r="EN30" s="29">
        <v>0</v>
      </c>
      <c r="EO30" s="26">
        <v>0</v>
      </c>
      <c r="EP30" s="25">
        <v>0</v>
      </c>
      <c r="EQ30" s="26">
        <v>0</v>
      </c>
      <c r="ER30" s="25">
        <v>0</v>
      </c>
      <c r="ES30" s="26">
        <v>0</v>
      </c>
      <c r="ET30" s="25">
        <v>0</v>
      </c>
      <c r="EU30" s="26">
        <v>0</v>
      </c>
      <c r="EV30" s="25">
        <v>0</v>
      </c>
      <c r="EW30" s="25">
        <v>0</v>
      </c>
      <c r="EX30" s="103">
        <v>0</v>
      </c>
      <c r="EY30" s="25">
        <v>0</v>
      </c>
      <c r="EZ30" s="103">
        <v>0</v>
      </c>
      <c r="FA30" s="25">
        <v>0</v>
      </c>
      <c r="FB30" s="103">
        <v>0</v>
      </c>
      <c r="FC30" s="25">
        <v>0</v>
      </c>
      <c r="FD30" s="103">
        <v>0</v>
      </c>
      <c r="FE30" s="25">
        <v>0</v>
      </c>
      <c r="FF30" s="103">
        <v>0</v>
      </c>
      <c r="FG30" s="25">
        <v>0</v>
      </c>
      <c r="FH30" s="103">
        <v>0</v>
      </c>
      <c r="FI30" s="25">
        <v>0</v>
      </c>
      <c r="FJ30" s="104">
        <v>0</v>
      </c>
      <c r="FK30" s="30">
        <v>0</v>
      </c>
      <c r="FL30" s="30">
        <v>0</v>
      </c>
      <c r="FM30" s="30">
        <v>0</v>
      </c>
      <c r="FN30" s="30">
        <v>0</v>
      </c>
      <c r="FO30" s="30">
        <v>0</v>
      </c>
      <c r="FP30" s="30">
        <v>0</v>
      </c>
      <c r="FQ30" s="30">
        <v>0</v>
      </c>
      <c r="FR30" s="30">
        <v>0</v>
      </c>
      <c r="FS30" s="30">
        <v>0</v>
      </c>
      <c r="FT30" s="30"/>
      <c r="FU30" s="30">
        <v>0</v>
      </c>
      <c r="FV30" s="30"/>
      <c r="FW30" s="30">
        <v>0</v>
      </c>
      <c r="FX30" s="30"/>
      <c r="FY30" s="30">
        <v>0</v>
      </c>
      <c r="FZ30" s="30"/>
      <c r="GA30" s="30">
        <v>0</v>
      </c>
      <c r="GB30" s="31">
        <v>95864186</v>
      </c>
      <c r="GC30" s="32">
        <v>880</v>
      </c>
      <c r="GD30" s="33">
        <v>668800</v>
      </c>
      <c r="GE30" s="33">
        <v>58</v>
      </c>
      <c r="GF30" s="33">
        <v>1184534</v>
      </c>
      <c r="GG30" s="33">
        <v>0</v>
      </c>
      <c r="GH30" s="33">
        <v>0</v>
      </c>
      <c r="GI30" s="34">
        <v>1853334</v>
      </c>
      <c r="GJ30" s="35">
        <v>58</v>
      </c>
      <c r="GK30" s="35">
        <v>56840</v>
      </c>
      <c r="GL30" s="33">
        <v>880</v>
      </c>
      <c r="GM30" s="35">
        <v>61600</v>
      </c>
      <c r="GN30" s="36">
        <v>118440</v>
      </c>
      <c r="GO30" s="33">
        <v>371</v>
      </c>
      <c r="GP30" s="37">
        <v>435925</v>
      </c>
      <c r="GQ30" s="33">
        <v>406</v>
      </c>
      <c r="GR30" s="37">
        <v>557438</v>
      </c>
      <c r="GS30" s="33">
        <v>103</v>
      </c>
      <c r="GT30" s="37">
        <v>139874</v>
      </c>
      <c r="GU30" s="33">
        <v>300</v>
      </c>
      <c r="GV30" s="37">
        <v>352500</v>
      </c>
      <c r="GW30" s="33">
        <v>360</v>
      </c>
      <c r="GX30" s="37">
        <v>494280</v>
      </c>
      <c r="GY30" s="26">
        <v>33</v>
      </c>
      <c r="GZ30" s="37">
        <v>44814</v>
      </c>
      <c r="HA30" s="38">
        <v>2024831</v>
      </c>
      <c r="HB30" s="39">
        <v>99860791</v>
      </c>
      <c r="HC30" s="48">
        <f t="shared" si="0"/>
        <v>99860.800000000003</v>
      </c>
      <c r="HD30" s="48">
        <v>93510.1</v>
      </c>
      <c r="HE30" s="49">
        <f>GO30+GQ30+GS30+GU30+GW30+GY30+'[1]Инвалиды СВОД'!AU29+'[1]Инвалиды СВОД'!AW29+'[1]Инвалиды СВОД'!AY29</f>
        <v>1584</v>
      </c>
      <c r="HF30" s="26">
        <f t="shared" si="1"/>
        <v>371</v>
      </c>
      <c r="HG30" s="50">
        <f t="shared" si="2"/>
        <v>405</v>
      </c>
      <c r="HH30" s="50">
        <f t="shared" si="3"/>
        <v>103</v>
      </c>
      <c r="HI30" s="26">
        <f t="shared" si="4"/>
        <v>879</v>
      </c>
      <c r="HJ30" s="26">
        <f t="shared" si="5"/>
        <v>24</v>
      </c>
      <c r="HK30" s="26">
        <f>'[1]контингент общее 2020 год'!HD30</f>
        <v>300</v>
      </c>
      <c r="HL30" s="26">
        <f t="shared" si="6"/>
        <v>30</v>
      </c>
      <c r="HM30" s="26">
        <f>'[1]контингент общее 2020 год'!HE30</f>
        <v>360</v>
      </c>
      <c r="HN30" s="26">
        <f t="shared" si="7"/>
        <v>4</v>
      </c>
      <c r="HO30" s="26">
        <f>'[1]контингент общее 2020 год'!HF30</f>
        <v>33</v>
      </c>
      <c r="HP30" s="26">
        <f t="shared" si="8"/>
        <v>58</v>
      </c>
      <c r="HQ30" s="26">
        <f t="shared" si="9"/>
        <v>693</v>
      </c>
      <c r="HR30" s="26">
        <f t="shared" si="10"/>
        <v>1630</v>
      </c>
      <c r="HS30" s="26">
        <f>BP30+BT30+BX30+'[1]контингент общее 2020 год'!HH30</f>
        <v>1</v>
      </c>
      <c r="HT30" s="26">
        <f>DS30+DW30+EE30+EI30+EM30+EO30+ES30+EX30+EZ30+FB30+FD30+FF30+FH30+'[1]контингент общее 2020 год'!HI30</f>
        <v>0</v>
      </c>
      <c r="HU30" s="26">
        <f>B30+F30+J30+AI30+AM30+AQ30+CR30+CT30+CV30+CX30+CZ30+DB30+DE30+DG30+DI30+DK30+DM30+DO30+FK30+FM30+FO30+FU30+FW30+FY30+'[1]контингент общее 2020 год'!HG30-'[1]контингент общее 2020 год'!DG30-'[1]контингент общее 2020 год'!DH30-'[1]контингент общее 2020 год'!DI30-'[1]контингент общее 2020 год'!BN30-'[1]контингент общее 2020 год'!BO30-'[1]контингент общее 2020 год'!BP30</f>
        <v>1572</v>
      </c>
      <c r="HV30" s="26">
        <f t="shared" si="11"/>
        <v>1573</v>
      </c>
      <c r="HW30" s="26">
        <f>'[1]Инвалиды СВОД'!P29+'[1]Инвалиды СВОД'!R29+'[1]Инвалиды СВОД'!T29</f>
        <v>0</v>
      </c>
      <c r="HX30" s="26">
        <f>'[1]Инвалиды СВОД'!B29+'[1]Инвалиды СВОД'!D29+'[1]Инвалиды СВОД'!F29+'[1]Инвалиды СВОД'!I29+'[1]Инвалиды СВОД'!K29+'[1]Инвалиды СВОД'!M29+'[1]Инвалиды СВОД'!W29+'[1]Инвалиды СВОД'!Y29+'[1]Инвалиды СВОД'!AA29+'[1]Инвалиды СВОД'!AC29+'[1]Инвалиды СВОД'!AE29+'[1]Инвалиды СВОД'!AG29+'[1]Инвалиды СВОД'!AJ29+'[1]Инвалиды СВОД'!AL29+'[1]Инвалиды СВОД'!AN29</f>
        <v>11</v>
      </c>
      <c r="HY30" s="26">
        <f t="shared" si="12"/>
        <v>11</v>
      </c>
      <c r="HZ30" s="26">
        <f t="shared" si="13"/>
        <v>1641</v>
      </c>
      <c r="IA30" s="51">
        <v>0</v>
      </c>
      <c r="IB30" s="52">
        <f t="shared" si="14"/>
        <v>1</v>
      </c>
      <c r="IC30" s="52">
        <f t="shared" si="15"/>
        <v>0</v>
      </c>
      <c r="ID30" s="52">
        <f t="shared" si="16"/>
        <v>1583</v>
      </c>
      <c r="IE30" s="52">
        <f>'[1]контингент общее 2020 год'!BK30+'[1]контингент общее 2020 год'!BL30+'[1]контингент общее 2020 год'!BM30+'[1]контингент общее 2020 год'!BT30+'[1]контингент общее 2020 год'!BU30+'[1]контингент общее 2020 год'!BV30+'[1]контингент общее 2020 год'!DD30+'[1]контингент общее 2020 год'!DE30+'[1]контингент общее 2020 год'!DF30+'[1]контингент общее 2020 год'!DM30+'[1]контингент общее 2020 год'!DN30+'[1]контингент общее 2020 год'!DO30</f>
        <v>2</v>
      </c>
      <c r="IF30" s="52">
        <f t="shared" si="17"/>
        <v>1581</v>
      </c>
      <c r="IG30" s="52">
        <f t="shared" si="18"/>
        <v>1584</v>
      </c>
      <c r="IH30" s="53">
        <v>1571</v>
      </c>
      <c r="II30" s="52">
        <f t="shared" si="19"/>
        <v>-13</v>
      </c>
    </row>
    <row r="31" spans="1:243" s="53" customFormat="1" ht="13.5" customHeight="1">
      <c r="A31" s="21" t="s">
        <v>107</v>
      </c>
      <c r="B31" s="24">
        <v>12016</v>
      </c>
      <c r="C31" s="25">
        <v>335306480</v>
      </c>
      <c r="D31" s="26">
        <v>16</v>
      </c>
      <c r="E31" s="25">
        <v>14635360</v>
      </c>
      <c r="F31" s="26">
        <v>12772</v>
      </c>
      <c r="G31" s="25">
        <v>447479792</v>
      </c>
      <c r="H31" s="26">
        <v>9</v>
      </c>
      <c r="I31" s="25">
        <v>10332234</v>
      </c>
      <c r="J31" s="26">
        <v>1640</v>
      </c>
      <c r="K31" s="25">
        <v>61436040</v>
      </c>
      <c r="L31" s="26">
        <v>0</v>
      </c>
      <c r="M31" s="25">
        <v>0</v>
      </c>
      <c r="N31" s="26">
        <v>780</v>
      </c>
      <c r="O31" s="25">
        <v>7416240</v>
      </c>
      <c r="P31" s="26">
        <v>50</v>
      </c>
      <c r="Q31" s="25">
        <v>475400</v>
      </c>
      <c r="R31" s="26">
        <v>2</v>
      </c>
      <c r="S31" s="25">
        <v>622176</v>
      </c>
      <c r="T31" s="26">
        <v>0</v>
      </c>
      <c r="U31" s="25">
        <v>0</v>
      </c>
      <c r="V31" s="26">
        <v>11888</v>
      </c>
      <c r="W31" s="25">
        <v>9427184</v>
      </c>
      <c r="X31" s="26">
        <v>16</v>
      </c>
      <c r="Y31" s="25">
        <v>415120</v>
      </c>
      <c r="Z31" s="26">
        <v>11050</v>
      </c>
      <c r="AA31" s="25">
        <v>35746750</v>
      </c>
      <c r="AB31" s="26">
        <v>23</v>
      </c>
      <c r="AC31" s="25">
        <v>2434136</v>
      </c>
      <c r="AD31" s="26">
        <v>1302</v>
      </c>
      <c r="AE31" s="25">
        <v>8414826</v>
      </c>
      <c r="AF31" s="26">
        <v>3</v>
      </c>
      <c r="AG31" s="25">
        <v>634434</v>
      </c>
      <c r="AH31" s="25">
        <v>934776172</v>
      </c>
      <c r="AI31" s="25">
        <v>3230</v>
      </c>
      <c r="AJ31" s="25">
        <v>109538990</v>
      </c>
      <c r="AK31" s="25">
        <v>0</v>
      </c>
      <c r="AL31" s="25">
        <v>0</v>
      </c>
      <c r="AM31" s="25">
        <v>4780</v>
      </c>
      <c r="AN31" s="25">
        <v>201304920</v>
      </c>
      <c r="AO31" s="25">
        <v>6</v>
      </c>
      <c r="AP31" s="25">
        <v>8279130</v>
      </c>
      <c r="AQ31" s="25">
        <v>1733</v>
      </c>
      <c r="AR31" s="25">
        <v>77815166</v>
      </c>
      <c r="AS31" s="25">
        <v>2</v>
      </c>
      <c r="AT31" s="25">
        <v>2942164</v>
      </c>
      <c r="AU31" s="25">
        <v>202</v>
      </c>
      <c r="AV31" s="25">
        <v>2203820</v>
      </c>
      <c r="AW31" s="25">
        <v>4</v>
      </c>
      <c r="AX31" s="25">
        <v>1416904</v>
      </c>
      <c r="AY31" s="25">
        <v>0</v>
      </c>
      <c r="AZ31" s="25">
        <v>0</v>
      </c>
      <c r="BA31" s="25">
        <v>1</v>
      </c>
      <c r="BB31" s="25">
        <v>354226</v>
      </c>
      <c r="BC31" s="25">
        <v>2005</v>
      </c>
      <c r="BD31" s="25">
        <v>1828560</v>
      </c>
      <c r="BE31" s="25">
        <v>0</v>
      </c>
      <c r="BF31" s="25">
        <v>0</v>
      </c>
      <c r="BG31" s="25">
        <v>4454</v>
      </c>
      <c r="BH31" s="25">
        <v>16568880</v>
      </c>
      <c r="BI31" s="25">
        <v>1</v>
      </c>
      <c r="BJ31" s="25">
        <v>121707</v>
      </c>
      <c r="BK31" s="25">
        <v>1735</v>
      </c>
      <c r="BL31" s="25">
        <v>12896255</v>
      </c>
      <c r="BM31" s="25">
        <v>3</v>
      </c>
      <c r="BN31" s="25">
        <v>729597</v>
      </c>
      <c r="BO31" s="27">
        <v>436000319</v>
      </c>
      <c r="BP31" s="26">
        <v>398</v>
      </c>
      <c r="BQ31" s="25">
        <v>27765674</v>
      </c>
      <c r="BR31" s="26">
        <v>0</v>
      </c>
      <c r="BS31" s="25">
        <v>0</v>
      </c>
      <c r="BT31" s="26">
        <v>160</v>
      </c>
      <c r="BU31" s="25">
        <v>14014400</v>
      </c>
      <c r="BV31" s="26">
        <v>0</v>
      </c>
      <c r="BW31" s="25">
        <v>0</v>
      </c>
      <c r="BX31" s="26">
        <v>0</v>
      </c>
      <c r="BY31" s="25">
        <v>0</v>
      </c>
      <c r="BZ31" s="28">
        <v>0</v>
      </c>
      <c r="CA31" s="29">
        <v>0</v>
      </c>
      <c r="CB31" s="26">
        <v>337</v>
      </c>
      <c r="CC31" s="25">
        <v>8010153</v>
      </c>
      <c r="CD31" s="26">
        <v>0</v>
      </c>
      <c r="CE31" s="25">
        <v>0</v>
      </c>
      <c r="CF31" s="26">
        <v>124</v>
      </c>
      <c r="CG31" s="25">
        <v>2947356</v>
      </c>
      <c r="CH31" s="26">
        <v>0</v>
      </c>
      <c r="CI31" s="25">
        <v>0</v>
      </c>
      <c r="CJ31" s="27">
        <v>52737583</v>
      </c>
      <c r="CK31" s="24">
        <v>17</v>
      </c>
      <c r="CL31" s="25">
        <v>12440056</v>
      </c>
      <c r="CM31" s="26">
        <v>20</v>
      </c>
      <c r="CN31" s="25">
        <v>18368420</v>
      </c>
      <c r="CO31" s="26">
        <v>5</v>
      </c>
      <c r="CP31" s="25">
        <v>4909415</v>
      </c>
      <c r="CQ31" s="25">
        <v>35717891</v>
      </c>
      <c r="CR31" s="26">
        <v>19</v>
      </c>
      <c r="CS31" s="25">
        <v>984732</v>
      </c>
      <c r="CT31" s="26">
        <v>0</v>
      </c>
      <c r="CU31" s="25">
        <v>0</v>
      </c>
      <c r="CV31" s="26">
        <v>29</v>
      </c>
      <c r="CW31" s="25">
        <v>1395654</v>
      </c>
      <c r="CX31" s="26">
        <v>0</v>
      </c>
      <c r="CY31" s="25">
        <v>0</v>
      </c>
      <c r="CZ31" s="26">
        <v>6</v>
      </c>
      <c r="DA31" s="25">
        <v>355392</v>
      </c>
      <c r="DB31" s="26">
        <v>0</v>
      </c>
      <c r="DC31" s="25">
        <v>0</v>
      </c>
      <c r="DD31" s="27">
        <v>2735778</v>
      </c>
      <c r="DE31" s="27">
        <v>7</v>
      </c>
      <c r="DF31" s="25">
        <v>9149</v>
      </c>
      <c r="DG31" s="27">
        <v>0</v>
      </c>
      <c r="DH31" s="25">
        <v>0</v>
      </c>
      <c r="DI31" s="27">
        <v>24</v>
      </c>
      <c r="DJ31" s="25">
        <v>48480</v>
      </c>
      <c r="DK31" s="27">
        <v>0</v>
      </c>
      <c r="DL31" s="25">
        <v>0</v>
      </c>
      <c r="DM31" s="27">
        <v>14</v>
      </c>
      <c r="DN31" s="25">
        <v>34944</v>
      </c>
      <c r="DO31" s="27">
        <v>0</v>
      </c>
      <c r="DP31" s="25">
        <v>0</v>
      </c>
      <c r="DQ31" s="27">
        <v>92573</v>
      </c>
      <c r="DR31" s="25">
        <v>1462060316</v>
      </c>
      <c r="DS31" s="26">
        <v>50</v>
      </c>
      <c r="DT31" s="25">
        <v>1751800</v>
      </c>
      <c r="DU31" s="26">
        <v>0</v>
      </c>
      <c r="DV31" s="25">
        <v>0</v>
      </c>
      <c r="DW31" s="26">
        <v>80</v>
      </c>
      <c r="DX31" s="25">
        <v>2996880</v>
      </c>
      <c r="DY31" s="26">
        <v>0</v>
      </c>
      <c r="DZ31" s="25">
        <v>0</v>
      </c>
      <c r="EA31" s="26">
        <v>50</v>
      </c>
      <c r="EB31" s="25">
        <v>161750</v>
      </c>
      <c r="EC31" s="26">
        <v>80</v>
      </c>
      <c r="ED31" s="25">
        <v>517040</v>
      </c>
      <c r="EE31" s="25">
        <v>50</v>
      </c>
      <c r="EF31" s="25">
        <v>1110050</v>
      </c>
      <c r="EG31" s="25">
        <v>0</v>
      </c>
      <c r="EH31" s="25">
        <v>0</v>
      </c>
      <c r="EI31" s="25">
        <v>101</v>
      </c>
      <c r="EJ31" s="25">
        <v>2083832</v>
      </c>
      <c r="EK31" s="25">
        <v>0</v>
      </c>
      <c r="EL31" s="25">
        <v>0</v>
      </c>
      <c r="EM31" s="29">
        <v>0</v>
      </c>
      <c r="EN31" s="29">
        <v>0</v>
      </c>
      <c r="EO31" s="26">
        <v>0</v>
      </c>
      <c r="EP31" s="25">
        <v>0</v>
      </c>
      <c r="EQ31" s="26">
        <v>0</v>
      </c>
      <c r="ER31" s="25">
        <v>0</v>
      </c>
      <c r="ES31" s="26">
        <v>0</v>
      </c>
      <c r="ET31" s="25">
        <v>0</v>
      </c>
      <c r="EU31" s="26">
        <v>0</v>
      </c>
      <c r="EV31" s="25">
        <v>0</v>
      </c>
      <c r="EW31" s="25">
        <v>8621352</v>
      </c>
      <c r="EX31" s="103">
        <v>0</v>
      </c>
      <c r="EY31" s="25">
        <v>0</v>
      </c>
      <c r="EZ31" s="103">
        <v>0</v>
      </c>
      <c r="FA31" s="25">
        <v>0</v>
      </c>
      <c r="FB31" s="103">
        <v>50</v>
      </c>
      <c r="FC31" s="25">
        <v>1341500</v>
      </c>
      <c r="FD31" s="103">
        <v>0</v>
      </c>
      <c r="FE31" s="25">
        <v>0</v>
      </c>
      <c r="FF31" s="103">
        <v>120</v>
      </c>
      <c r="FG31" s="25">
        <v>3509160</v>
      </c>
      <c r="FH31" s="103">
        <v>0</v>
      </c>
      <c r="FI31" s="25">
        <v>0</v>
      </c>
      <c r="FJ31" s="104">
        <v>4850660</v>
      </c>
      <c r="FK31" s="30">
        <v>30</v>
      </c>
      <c r="FL31" s="30">
        <v>837150</v>
      </c>
      <c r="FM31" s="30">
        <v>0</v>
      </c>
      <c r="FN31" s="30">
        <v>0</v>
      </c>
      <c r="FO31" s="30">
        <v>0</v>
      </c>
      <c r="FP31" s="30">
        <v>0</v>
      </c>
      <c r="FQ31" s="30">
        <v>30</v>
      </c>
      <c r="FR31" s="30">
        <v>285240</v>
      </c>
      <c r="FS31" s="30">
        <v>0</v>
      </c>
      <c r="FT31" s="30">
        <v>0</v>
      </c>
      <c r="FU31" s="30">
        <v>92</v>
      </c>
      <c r="FV31" s="30">
        <v>3119996</v>
      </c>
      <c r="FW31" s="30">
        <v>157</v>
      </c>
      <c r="FX31" s="30">
        <v>6611898</v>
      </c>
      <c r="FY31" s="30">
        <v>52</v>
      </c>
      <c r="FZ31" s="30">
        <v>2334904</v>
      </c>
      <c r="GA31" s="30">
        <v>13189188</v>
      </c>
      <c r="GB31" s="31">
        <v>1488721516</v>
      </c>
      <c r="GC31" s="32">
        <v>37440</v>
      </c>
      <c r="GD31" s="33">
        <v>28454400</v>
      </c>
      <c r="GE31" s="33">
        <v>75</v>
      </c>
      <c r="GF31" s="33">
        <v>1531725</v>
      </c>
      <c r="GG31" s="33">
        <v>170</v>
      </c>
      <c r="GH31" s="33">
        <v>72930</v>
      </c>
      <c r="GI31" s="34">
        <v>30059055</v>
      </c>
      <c r="GJ31" s="35">
        <v>75</v>
      </c>
      <c r="GK31" s="35">
        <v>73500</v>
      </c>
      <c r="GL31" s="33">
        <v>37610</v>
      </c>
      <c r="GM31" s="35">
        <v>2632700</v>
      </c>
      <c r="GN31" s="36">
        <v>2706200</v>
      </c>
      <c r="GO31" s="33">
        <v>15792</v>
      </c>
      <c r="GP31" s="37">
        <v>18555600</v>
      </c>
      <c r="GQ31" s="33">
        <v>18072</v>
      </c>
      <c r="GR31" s="37">
        <v>24812856</v>
      </c>
      <c r="GS31" s="33">
        <v>3746</v>
      </c>
      <c r="GT31" s="37">
        <v>5087068</v>
      </c>
      <c r="GU31" s="33">
        <v>602</v>
      </c>
      <c r="GV31" s="37">
        <v>707350</v>
      </c>
      <c r="GW31" s="33">
        <v>564</v>
      </c>
      <c r="GX31" s="37">
        <v>774372</v>
      </c>
      <c r="GY31" s="26">
        <v>55</v>
      </c>
      <c r="GZ31" s="37">
        <v>74690</v>
      </c>
      <c r="HA31" s="38">
        <v>50011936</v>
      </c>
      <c r="HB31" s="39">
        <v>1571498707</v>
      </c>
      <c r="HC31" s="48">
        <f t="shared" si="0"/>
        <v>1571498.7</v>
      </c>
      <c r="HD31" s="48">
        <v>1339610.1000000001</v>
      </c>
      <c r="HE31" s="49">
        <f>GO31+GQ31+GS31+GU31+GW31+GY31+'[1]Инвалиды СВОД'!AU30+'[1]Инвалиды СВОД'!AW30+'[1]Инвалиды СВОД'!AY30</f>
        <v>39269</v>
      </c>
      <c r="HF31" s="26">
        <f t="shared" si="1"/>
        <v>15792</v>
      </c>
      <c r="HG31" s="50">
        <f>F31+AM31+BT31+CV31+DI31+EE31+DS31+EO31+FB31+FM31+FW31</f>
        <v>18072</v>
      </c>
      <c r="HH31" s="50">
        <f t="shared" si="3"/>
        <v>3746</v>
      </c>
      <c r="HI31" s="26">
        <f t="shared" si="4"/>
        <v>37610</v>
      </c>
      <c r="HJ31" s="26">
        <f t="shared" si="5"/>
        <v>33</v>
      </c>
      <c r="HK31" s="26">
        <f>'[1]контингент общее 2020 год'!HD31</f>
        <v>602</v>
      </c>
      <c r="HL31" s="26">
        <f t="shared" si="6"/>
        <v>35</v>
      </c>
      <c r="HM31" s="26">
        <f>'[1]контингент общее 2020 год'!HE31</f>
        <v>564</v>
      </c>
      <c r="HN31" s="26">
        <f t="shared" si="7"/>
        <v>7</v>
      </c>
      <c r="HO31" s="26">
        <f>'[1]контингент общее 2020 год'!HF31</f>
        <v>55</v>
      </c>
      <c r="HP31" s="26">
        <f t="shared" si="8"/>
        <v>75</v>
      </c>
      <c r="HQ31" s="26">
        <f t="shared" si="9"/>
        <v>1221</v>
      </c>
      <c r="HR31" s="26">
        <f t="shared" si="10"/>
        <v>38906</v>
      </c>
      <c r="HS31" s="26">
        <f>BP31+BT31+BX31+'[1]контингент общее 2020 год'!HH31</f>
        <v>577</v>
      </c>
      <c r="HT31" s="26">
        <f>DS31+DW31+EE31+EI31+EM31+EO31+ES31+EX31+EZ31+FB31+FD31+FF31+FH31+'[1]контингент общее 2020 год'!HI31</f>
        <v>451</v>
      </c>
      <c r="HU31" s="26">
        <f>B31+F31+J31+AI31+AM31+AQ31+CR31+CT31+CV31+CX31+CZ31+DB31+DE31+DG31+DI31+DK31+DM31+DO31+FK31+FM31+FO31+FU31+FW31+FY31+'[1]контингент общее 2020 год'!HG31-'[1]контингент общее 2020 год'!DG31-'[1]контингент общее 2020 год'!DH31-'[1]контингент общее 2020 год'!DI31-'[1]контингент общее 2020 год'!BN31-'[1]контингент общее 2020 год'!BO31-'[1]контингент общее 2020 год'!BP31</f>
        <v>37803</v>
      </c>
      <c r="HV31" s="26">
        <f t="shared" si="11"/>
        <v>38831</v>
      </c>
      <c r="HW31" s="26">
        <f>'[1]Инвалиды СВОД'!P30+'[1]Инвалиды СВОД'!R30+'[1]Инвалиды СВОД'!T30</f>
        <v>168</v>
      </c>
      <c r="HX31" s="26">
        <f>'[1]Инвалиды СВОД'!B30+'[1]Инвалиды СВОД'!D30+'[1]Инвалиды СВОД'!F30+'[1]Инвалиды СВОД'!I30+'[1]Инвалиды СВОД'!K30+'[1]Инвалиды СВОД'!M30+'[1]Инвалиды СВОД'!W30+'[1]Инвалиды СВОД'!Y30+'[1]Инвалиды СВОД'!AA30+'[1]Инвалиды СВОД'!AC30+'[1]Инвалиды СВОД'!AE30+'[1]Инвалиды СВОД'!AG30+'[1]Инвалиды СВОД'!AJ30+'[1]Инвалиды СВОД'!AL30+'[1]Инвалиды СВОД'!AN30</f>
        <v>270</v>
      </c>
      <c r="HY31" s="26">
        <f t="shared" si="12"/>
        <v>438</v>
      </c>
      <c r="HZ31" s="26">
        <f t="shared" si="13"/>
        <v>39344</v>
      </c>
      <c r="IA31" s="51">
        <v>804</v>
      </c>
      <c r="IB31" s="52">
        <f t="shared" si="14"/>
        <v>745</v>
      </c>
      <c r="IC31" s="52">
        <f t="shared" si="15"/>
        <v>451</v>
      </c>
      <c r="ID31" s="52">
        <f t="shared" si="16"/>
        <v>38073</v>
      </c>
      <c r="IE31" s="52">
        <f>'[1]контингент общее 2020 год'!BK31+'[1]контингент общее 2020 год'!BL31+'[1]контингент общее 2020 год'!BM31+'[1]контингент общее 2020 год'!BT31+'[1]контингент общее 2020 год'!BU31+'[1]контингент общее 2020 год'!BV31+'[1]контингент общее 2020 год'!DD31+'[1]контингент общее 2020 год'!DE31+'[1]контингент общее 2020 год'!DF31+'[1]контингент общее 2020 год'!DM31+'[1]контингент общее 2020 год'!DN31+'[1]контингент общее 2020 год'!DO31</f>
        <v>80</v>
      </c>
      <c r="IF31" s="52">
        <f>ID31-IE31-FK31-FM31-FO31-FU31-FW31-FY31</f>
        <v>37662</v>
      </c>
      <c r="IG31" s="52">
        <f t="shared" si="18"/>
        <v>39269</v>
      </c>
      <c r="IH31" s="53">
        <v>36696</v>
      </c>
      <c r="II31" s="52">
        <f t="shared" si="19"/>
        <v>-2573</v>
      </c>
    </row>
    <row r="32" spans="1:243" s="53" customFormat="1">
      <c r="A32" s="21" t="s">
        <v>108</v>
      </c>
      <c r="B32" s="24">
        <v>5656</v>
      </c>
      <c r="C32" s="25">
        <v>204255128</v>
      </c>
      <c r="D32" s="26">
        <v>8</v>
      </c>
      <c r="E32" s="25">
        <v>9469936</v>
      </c>
      <c r="F32" s="26">
        <v>5749</v>
      </c>
      <c r="G32" s="25">
        <v>260665409</v>
      </c>
      <c r="H32" s="26">
        <v>9</v>
      </c>
      <c r="I32" s="25">
        <v>13371129</v>
      </c>
      <c r="J32" s="26">
        <v>848</v>
      </c>
      <c r="K32" s="25">
        <v>41109344</v>
      </c>
      <c r="L32" s="26">
        <v>4</v>
      </c>
      <c r="M32" s="25">
        <v>6353360</v>
      </c>
      <c r="N32" s="26">
        <v>1193</v>
      </c>
      <c r="O32" s="25">
        <v>14678672</v>
      </c>
      <c r="P32" s="26">
        <v>0</v>
      </c>
      <c r="Q32" s="25">
        <v>0</v>
      </c>
      <c r="R32" s="26">
        <v>2</v>
      </c>
      <c r="S32" s="25">
        <v>805170</v>
      </c>
      <c r="T32" s="26">
        <v>1</v>
      </c>
      <c r="U32" s="25">
        <v>402585</v>
      </c>
      <c r="V32" s="26">
        <v>5503</v>
      </c>
      <c r="W32" s="25">
        <v>5646078</v>
      </c>
      <c r="X32" s="26">
        <v>0</v>
      </c>
      <c r="Y32" s="25">
        <v>0</v>
      </c>
      <c r="Z32" s="26">
        <v>5659</v>
      </c>
      <c r="AA32" s="25">
        <v>23688574</v>
      </c>
      <c r="AB32" s="26">
        <v>0</v>
      </c>
      <c r="AC32" s="25">
        <v>0</v>
      </c>
      <c r="AD32" s="26">
        <v>836</v>
      </c>
      <c r="AE32" s="25">
        <v>6992304</v>
      </c>
      <c r="AF32" s="26">
        <v>0</v>
      </c>
      <c r="AG32" s="25">
        <v>0</v>
      </c>
      <c r="AH32" s="25">
        <v>587437689</v>
      </c>
      <c r="AI32" s="25">
        <v>2275</v>
      </c>
      <c r="AJ32" s="25">
        <v>99845200</v>
      </c>
      <c r="AK32" s="25">
        <v>0</v>
      </c>
      <c r="AL32" s="25">
        <v>0</v>
      </c>
      <c r="AM32" s="25">
        <v>3574</v>
      </c>
      <c r="AN32" s="25">
        <v>194783000</v>
      </c>
      <c r="AO32" s="25">
        <v>0</v>
      </c>
      <c r="AP32" s="25">
        <v>0</v>
      </c>
      <c r="AQ32" s="25">
        <v>1054</v>
      </c>
      <c r="AR32" s="25">
        <v>61246886</v>
      </c>
      <c r="AS32" s="25">
        <v>0</v>
      </c>
      <c r="AT32" s="25">
        <v>0</v>
      </c>
      <c r="AU32" s="25">
        <v>385</v>
      </c>
      <c r="AV32" s="25">
        <v>5435815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2289</v>
      </c>
      <c r="BD32" s="25">
        <v>2701020</v>
      </c>
      <c r="BE32" s="25">
        <v>0</v>
      </c>
      <c r="BF32" s="25">
        <v>0</v>
      </c>
      <c r="BG32" s="25">
        <v>3493</v>
      </c>
      <c r="BH32" s="25">
        <v>16815302</v>
      </c>
      <c r="BI32" s="25">
        <v>0</v>
      </c>
      <c r="BJ32" s="25">
        <v>0</v>
      </c>
      <c r="BK32" s="25">
        <v>1057</v>
      </c>
      <c r="BL32" s="25">
        <v>10167283</v>
      </c>
      <c r="BM32" s="25">
        <v>0</v>
      </c>
      <c r="BN32" s="25">
        <v>0</v>
      </c>
      <c r="BO32" s="27">
        <v>390994506</v>
      </c>
      <c r="BP32" s="26">
        <v>275</v>
      </c>
      <c r="BQ32" s="25">
        <v>24827550</v>
      </c>
      <c r="BR32" s="26">
        <v>0</v>
      </c>
      <c r="BS32" s="25">
        <v>0</v>
      </c>
      <c r="BT32" s="26">
        <v>276</v>
      </c>
      <c r="BU32" s="25">
        <v>31285152</v>
      </c>
      <c r="BV32" s="26">
        <v>0</v>
      </c>
      <c r="BW32" s="25">
        <v>0</v>
      </c>
      <c r="BX32" s="26">
        <v>0</v>
      </c>
      <c r="BY32" s="25">
        <v>0</v>
      </c>
      <c r="BZ32" s="28">
        <v>0</v>
      </c>
      <c r="CA32" s="29">
        <v>0</v>
      </c>
      <c r="CB32" s="26">
        <v>275</v>
      </c>
      <c r="CC32" s="25">
        <v>8459000</v>
      </c>
      <c r="CD32" s="26">
        <v>0</v>
      </c>
      <c r="CE32" s="25">
        <v>0</v>
      </c>
      <c r="CF32" s="26">
        <v>144</v>
      </c>
      <c r="CG32" s="25">
        <v>4429440</v>
      </c>
      <c r="CH32" s="26">
        <v>0</v>
      </c>
      <c r="CI32" s="25">
        <v>0</v>
      </c>
      <c r="CJ32" s="27">
        <v>69001142</v>
      </c>
      <c r="CK32" s="24">
        <v>0</v>
      </c>
      <c r="CL32" s="25">
        <v>0</v>
      </c>
      <c r="CM32" s="26">
        <v>0</v>
      </c>
      <c r="CN32" s="25">
        <v>0</v>
      </c>
      <c r="CO32" s="26">
        <v>0</v>
      </c>
      <c r="CP32" s="25">
        <v>0</v>
      </c>
      <c r="CQ32" s="25">
        <v>0</v>
      </c>
      <c r="CR32" s="26">
        <v>39</v>
      </c>
      <c r="CS32" s="25">
        <v>2615808</v>
      </c>
      <c r="CT32" s="26">
        <v>0</v>
      </c>
      <c r="CU32" s="25">
        <v>0</v>
      </c>
      <c r="CV32" s="26">
        <v>36</v>
      </c>
      <c r="CW32" s="25">
        <v>2242116</v>
      </c>
      <c r="CX32" s="26">
        <v>0</v>
      </c>
      <c r="CY32" s="25">
        <v>0</v>
      </c>
      <c r="CZ32" s="26">
        <v>8</v>
      </c>
      <c r="DA32" s="25">
        <v>613232</v>
      </c>
      <c r="DB32" s="26">
        <v>0</v>
      </c>
      <c r="DC32" s="25">
        <v>0</v>
      </c>
      <c r="DD32" s="27">
        <v>5471156</v>
      </c>
      <c r="DE32" s="27">
        <v>0</v>
      </c>
      <c r="DF32" s="25">
        <v>0</v>
      </c>
      <c r="DG32" s="27">
        <v>0</v>
      </c>
      <c r="DH32" s="25">
        <v>0</v>
      </c>
      <c r="DI32" s="27">
        <v>0</v>
      </c>
      <c r="DJ32" s="25">
        <v>0</v>
      </c>
      <c r="DK32" s="27">
        <v>0</v>
      </c>
      <c r="DL32" s="25">
        <v>0</v>
      </c>
      <c r="DM32" s="27">
        <v>0</v>
      </c>
      <c r="DN32" s="25">
        <v>0</v>
      </c>
      <c r="DO32" s="27">
        <v>0</v>
      </c>
      <c r="DP32" s="25">
        <v>0</v>
      </c>
      <c r="DQ32" s="27">
        <v>0</v>
      </c>
      <c r="DR32" s="25">
        <v>1052904493</v>
      </c>
      <c r="DS32" s="26">
        <v>0</v>
      </c>
      <c r="DT32" s="25">
        <v>0</v>
      </c>
      <c r="DU32" s="26">
        <v>0</v>
      </c>
      <c r="DV32" s="25">
        <v>0</v>
      </c>
      <c r="DW32" s="26">
        <v>0</v>
      </c>
      <c r="DX32" s="25">
        <v>0</v>
      </c>
      <c r="DY32" s="26">
        <v>0</v>
      </c>
      <c r="DZ32" s="25">
        <v>0</v>
      </c>
      <c r="EA32" s="26">
        <v>0</v>
      </c>
      <c r="EB32" s="25">
        <v>0</v>
      </c>
      <c r="EC32" s="26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9">
        <v>0</v>
      </c>
      <c r="EN32" s="29">
        <v>0</v>
      </c>
      <c r="EO32" s="26">
        <v>6</v>
      </c>
      <c r="EP32" s="25">
        <v>291198</v>
      </c>
      <c r="EQ32" s="26">
        <v>0</v>
      </c>
      <c r="ER32" s="25">
        <v>0</v>
      </c>
      <c r="ES32" s="26">
        <v>54</v>
      </c>
      <c r="ET32" s="25">
        <v>2620782</v>
      </c>
      <c r="EU32" s="26">
        <v>0</v>
      </c>
      <c r="EV32" s="25">
        <v>0</v>
      </c>
      <c r="EW32" s="25">
        <v>2911980</v>
      </c>
      <c r="EX32" s="103">
        <v>0</v>
      </c>
      <c r="EY32" s="25">
        <v>0</v>
      </c>
      <c r="EZ32" s="103">
        <v>0</v>
      </c>
      <c r="FA32" s="25">
        <v>0</v>
      </c>
      <c r="FB32" s="103">
        <v>0</v>
      </c>
      <c r="FC32" s="25">
        <v>0</v>
      </c>
      <c r="FD32" s="103">
        <v>0</v>
      </c>
      <c r="FE32" s="25">
        <v>0</v>
      </c>
      <c r="FF32" s="103">
        <v>0</v>
      </c>
      <c r="FG32" s="25">
        <v>0</v>
      </c>
      <c r="FH32" s="103">
        <v>0</v>
      </c>
      <c r="FI32" s="25">
        <v>0</v>
      </c>
      <c r="FJ32" s="104">
        <v>0</v>
      </c>
      <c r="FK32" s="30">
        <v>0</v>
      </c>
      <c r="FL32" s="30">
        <v>0</v>
      </c>
      <c r="FM32" s="30">
        <v>0</v>
      </c>
      <c r="FN32" s="30">
        <v>0</v>
      </c>
      <c r="FO32" s="30">
        <v>0</v>
      </c>
      <c r="FP32" s="30">
        <v>0</v>
      </c>
      <c r="FQ32" s="30">
        <v>0</v>
      </c>
      <c r="FR32" s="30">
        <v>0</v>
      </c>
      <c r="FS32" s="30">
        <v>0</v>
      </c>
      <c r="FT32" s="30"/>
      <c r="FU32" s="30">
        <v>0</v>
      </c>
      <c r="FV32" s="30"/>
      <c r="FW32" s="30">
        <v>0</v>
      </c>
      <c r="FX32" s="30"/>
      <c r="FY32" s="30">
        <v>0</v>
      </c>
      <c r="FZ32" s="30"/>
      <c r="GA32" s="30">
        <v>0</v>
      </c>
      <c r="GB32" s="31">
        <v>1055816473</v>
      </c>
      <c r="GC32" s="32">
        <v>19850</v>
      </c>
      <c r="GD32" s="33">
        <v>15086000</v>
      </c>
      <c r="GE32" s="33">
        <v>21</v>
      </c>
      <c r="GF32" s="33">
        <v>428883</v>
      </c>
      <c r="GG32" s="33">
        <v>0</v>
      </c>
      <c r="GH32" s="33">
        <v>0</v>
      </c>
      <c r="GI32" s="34">
        <v>15514883</v>
      </c>
      <c r="GJ32" s="35">
        <v>21</v>
      </c>
      <c r="GK32" s="35">
        <v>20580</v>
      </c>
      <c r="GL32" s="33">
        <v>19850</v>
      </c>
      <c r="GM32" s="35">
        <v>1389500</v>
      </c>
      <c r="GN32" s="36">
        <v>1410080</v>
      </c>
      <c r="GO32" s="33">
        <v>8245</v>
      </c>
      <c r="GP32" s="37">
        <v>9687875</v>
      </c>
      <c r="GQ32" s="33">
        <v>9641</v>
      </c>
      <c r="GR32" s="37">
        <v>13237093</v>
      </c>
      <c r="GS32" s="33">
        <v>1964</v>
      </c>
      <c r="GT32" s="37">
        <v>2667112</v>
      </c>
      <c r="GU32" s="33">
        <v>24</v>
      </c>
      <c r="GV32" s="37">
        <v>28200</v>
      </c>
      <c r="GW32" s="33">
        <v>42</v>
      </c>
      <c r="GX32" s="37">
        <v>57666</v>
      </c>
      <c r="GY32" s="26">
        <v>7</v>
      </c>
      <c r="GZ32" s="37">
        <v>9506</v>
      </c>
      <c r="HA32" s="38">
        <v>25687452</v>
      </c>
      <c r="HB32" s="39">
        <v>1098428888</v>
      </c>
      <c r="HC32" s="48">
        <f t="shared" si="0"/>
        <v>1098428.8999999999</v>
      </c>
      <c r="HD32" s="48">
        <v>936987.4</v>
      </c>
      <c r="HE32" s="49">
        <f>GO32+GQ32+GS32+GU32+GW32+GY32+'[1]Инвалиды СВОД'!AU31+'[1]Инвалиды СВОД'!AW31+'[1]Инвалиды СВОД'!AY31</f>
        <v>20132</v>
      </c>
      <c r="HF32" s="26">
        <f t="shared" si="1"/>
        <v>8245</v>
      </c>
      <c r="HG32" s="50">
        <f t="shared" ref="HG32:HG37" si="20">F32+AM32+BT32+CV32+DI32+EE32+DS32+EO32+FB32+FM32</f>
        <v>9641</v>
      </c>
      <c r="HH32" s="50">
        <f t="shared" si="3"/>
        <v>1964</v>
      </c>
      <c r="HI32" s="26">
        <f t="shared" si="4"/>
        <v>19850</v>
      </c>
      <c r="HJ32" s="26">
        <f t="shared" si="5"/>
        <v>8</v>
      </c>
      <c r="HK32" s="26">
        <f>'[1]контингент общее 2020 год'!HD32</f>
        <v>24</v>
      </c>
      <c r="HL32" s="26">
        <f t="shared" si="6"/>
        <v>9</v>
      </c>
      <c r="HM32" s="26">
        <f>'[1]контингент общее 2020 год'!HE32</f>
        <v>42</v>
      </c>
      <c r="HN32" s="26">
        <f t="shared" si="7"/>
        <v>4</v>
      </c>
      <c r="HO32" s="26">
        <f>'[1]контингент общее 2020 год'!HF32</f>
        <v>7</v>
      </c>
      <c r="HP32" s="26">
        <f t="shared" si="8"/>
        <v>21</v>
      </c>
      <c r="HQ32" s="26">
        <f t="shared" si="9"/>
        <v>73</v>
      </c>
      <c r="HR32" s="26">
        <f t="shared" si="10"/>
        <v>19944</v>
      </c>
      <c r="HS32" s="26">
        <f>BP32+BT32+BX32+'[1]контингент общее 2020 год'!HH32</f>
        <v>582</v>
      </c>
      <c r="HT32" s="26">
        <f>DS32+DW32+EE32+EI32+EM32+EO32+ES32+EX32+EZ32+FB32+FD32+FF32+FH32+'[1]контингент общее 2020 год'!HI32</f>
        <v>60</v>
      </c>
      <c r="HU32" s="26">
        <f>B32+F32+J32+AI32+AM32+AQ32+CR32+CT32+CV32+CX32+CZ32+DB32+DE32+DG32+DI32+DK32+DM32+DO32+FK32+FM32+FO32+FU32+FW32+FY32+'[1]контингент общее 2020 год'!HG32-'[1]контингент общее 2020 год'!DG32-'[1]контингент общее 2020 год'!DH32-'[1]контингент общее 2020 год'!DI32-'[1]контингент общее 2020 год'!BN32-'[1]контингент общее 2020 год'!BO32-'[1]контингент общее 2020 год'!BP32</f>
        <v>19281</v>
      </c>
      <c r="HV32" s="26">
        <f t="shared" si="11"/>
        <v>19923</v>
      </c>
      <c r="HW32" s="26">
        <f>'[1]Инвалиды СВОД'!P31+'[1]Инвалиды СВОД'!R31+'[1]Инвалиды СВОД'!T31</f>
        <v>23</v>
      </c>
      <c r="HX32" s="26">
        <f>'[1]Инвалиды СВОД'!B31+'[1]Инвалиды СВОД'!D31+'[1]Инвалиды СВОД'!F31+'[1]Инвалиды СВОД'!I31+'[1]Инвалиды СВОД'!K31+'[1]Инвалиды СВОД'!M31+'[1]Инвалиды СВОД'!W31+'[1]Инвалиды СВОД'!Y31+'[1]Инвалиды СВОД'!AA31+'[1]Инвалиды СВОД'!AC31+'[1]Инвалиды СВОД'!AE31+'[1]Инвалиды СВОД'!AG31+'[1]Инвалиды СВОД'!AJ31+'[1]Инвалиды СВОД'!AL31+'[1]Инвалиды СВОД'!AN31</f>
        <v>186</v>
      </c>
      <c r="HY32" s="26">
        <f t="shared" si="12"/>
        <v>209</v>
      </c>
      <c r="HZ32" s="26">
        <f t="shared" si="13"/>
        <v>20153</v>
      </c>
      <c r="IA32" s="51">
        <v>594</v>
      </c>
      <c r="IB32" s="52">
        <f t="shared" si="14"/>
        <v>605</v>
      </c>
      <c r="IC32" s="52">
        <f t="shared" si="15"/>
        <v>60</v>
      </c>
      <c r="ID32" s="52">
        <f t="shared" si="16"/>
        <v>19467</v>
      </c>
      <c r="IE32" s="52">
        <f>'[1]контингент общее 2020 год'!BK32+'[1]контингент общее 2020 год'!BL32+'[1]контингент общее 2020 год'!BM32+'[1]контингент общее 2020 год'!BT32+'[1]контингент общее 2020 год'!BU32+'[1]контингент общее 2020 год'!BV32+'[1]контингент общее 2020 год'!DD32+'[1]контингент общее 2020 год'!DE32+'[1]контингент общее 2020 год'!DF32+'[1]контингент общее 2020 год'!DM32+'[1]контингент общее 2020 год'!DN32+'[1]контингент общее 2020 год'!DO32</f>
        <v>52</v>
      </c>
      <c r="IF32" s="52">
        <f>ID32-IE32</f>
        <v>19415</v>
      </c>
      <c r="IG32" s="52">
        <f t="shared" si="18"/>
        <v>20132</v>
      </c>
      <c r="IH32" s="53">
        <v>19149</v>
      </c>
      <c r="II32" s="52">
        <f t="shared" si="19"/>
        <v>-983</v>
      </c>
    </row>
    <row r="33" spans="1:243" s="53" customFormat="1">
      <c r="A33" s="21" t="s">
        <v>109</v>
      </c>
      <c r="B33" s="24">
        <v>3596</v>
      </c>
      <c r="C33" s="25">
        <v>100346380</v>
      </c>
      <c r="D33" s="26">
        <v>0</v>
      </c>
      <c r="E33" s="25">
        <v>0</v>
      </c>
      <c r="F33" s="26">
        <v>3944</v>
      </c>
      <c r="G33" s="25">
        <v>138181984</v>
      </c>
      <c r="H33" s="26">
        <v>0</v>
      </c>
      <c r="I33" s="25">
        <v>0</v>
      </c>
      <c r="J33" s="26">
        <v>670</v>
      </c>
      <c r="K33" s="25">
        <v>25098870</v>
      </c>
      <c r="L33" s="26">
        <v>0</v>
      </c>
      <c r="M33" s="25">
        <v>0</v>
      </c>
      <c r="N33" s="26">
        <v>292</v>
      </c>
      <c r="O33" s="25">
        <v>2776336</v>
      </c>
      <c r="P33" s="26">
        <v>3</v>
      </c>
      <c r="Q33" s="25">
        <v>28524</v>
      </c>
      <c r="R33" s="26">
        <v>0</v>
      </c>
      <c r="S33" s="25">
        <v>0</v>
      </c>
      <c r="T33" s="26">
        <v>0</v>
      </c>
      <c r="U33" s="25">
        <v>0</v>
      </c>
      <c r="V33" s="26">
        <v>3139</v>
      </c>
      <c r="W33" s="25">
        <v>2489227</v>
      </c>
      <c r="X33" s="26">
        <v>0</v>
      </c>
      <c r="Y33" s="25">
        <v>0</v>
      </c>
      <c r="Z33" s="26">
        <v>3157</v>
      </c>
      <c r="AA33" s="25">
        <v>10212895</v>
      </c>
      <c r="AB33" s="26">
        <v>0</v>
      </c>
      <c r="AC33" s="25">
        <v>0</v>
      </c>
      <c r="AD33" s="26">
        <v>484</v>
      </c>
      <c r="AE33" s="25">
        <v>3128092</v>
      </c>
      <c r="AF33" s="26">
        <v>0</v>
      </c>
      <c r="AG33" s="25">
        <v>0</v>
      </c>
      <c r="AH33" s="25">
        <v>282262308</v>
      </c>
      <c r="AI33" s="25">
        <v>318</v>
      </c>
      <c r="AJ33" s="25">
        <v>10784334</v>
      </c>
      <c r="AK33" s="25">
        <v>0</v>
      </c>
      <c r="AL33" s="25">
        <v>0</v>
      </c>
      <c r="AM33" s="25">
        <v>321</v>
      </c>
      <c r="AN33" s="25">
        <v>13518594</v>
      </c>
      <c r="AO33" s="25">
        <v>0</v>
      </c>
      <c r="AP33" s="25">
        <v>0</v>
      </c>
      <c r="AQ33" s="25">
        <v>143</v>
      </c>
      <c r="AR33" s="25">
        <v>6420986</v>
      </c>
      <c r="AS33" s="25">
        <v>0</v>
      </c>
      <c r="AT33" s="25">
        <v>0</v>
      </c>
      <c r="AU33" s="25">
        <v>150</v>
      </c>
      <c r="AV33" s="25">
        <v>1636500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318</v>
      </c>
      <c r="BD33" s="25">
        <v>290016</v>
      </c>
      <c r="BE33" s="25">
        <v>0</v>
      </c>
      <c r="BF33" s="25">
        <v>0</v>
      </c>
      <c r="BG33" s="25">
        <v>323</v>
      </c>
      <c r="BH33" s="25">
        <v>1201560</v>
      </c>
      <c r="BI33" s="25">
        <v>0</v>
      </c>
      <c r="BJ33" s="25">
        <v>0</v>
      </c>
      <c r="BK33" s="25">
        <v>150</v>
      </c>
      <c r="BL33" s="25">
        <v>1114950</v>
      </c>
      <c r="BM33" s="25">
        <v>0</v>
      </c>
      <c r="BN33" s="25">
        <v>0</v>
      </c>
      <c r="BO33" s="27">
        <v>34966940</v>
      </c>
      <c r="BP33" s="26">
        <v>41</v>
      </c>
      <c r="BQ33" s="25">
        <v>2860283</v>
      </c>
      <c r="BR33" s="26">
        <v>0</v>
      </c>
      <c r="BS33" s="25">
        <v>0</v>
      </c>
      <c r="BT33" s="26">
        <v>72</v>
      </c>
      <c r="BU33" s="25">
        <v>6306480</v>
      </c>
      <c r="BV33" s="26">
        <v>0</v>
      </c>
      <c r="BW33" s="25">
        <v>0</v>
      </c>
      <c r="BX33" s="26">
        <v>0</v>
      </c>
      <c r="BY33" s="25">
        <v>0</v>
      </c>
      <c r="BZ33" s="28">
        <v>0</v>
      </c>
      <c r="CA33" s="29">
        <v>0</v>
      </c>
      <c r="CB33" s="26">
        <v>34</v>
      </c>
      <c r="CC33" s="25">
        <v>808146</v>
      </c>
      <c r="CD33" s="26">
        <v>0</v>
      </c>
      <c r="CE33" s="25">
        <v>0</v>
      </c>
      <c r="CF33" s="26">
        <v>65</v>
      </c>
      <c r="CG33" s="25">
        <v>1544985</v>
      </c>
      <c r="CH33" s="26">
        <v>0</v>
      </c>
      <c r="CI33" s="25">
        <v>0</v>
      </c>
      <c r="CJ33" s="27">
        <v>11519894</v>
      </c>
      <c r="CK33" s="24">
        <v>0</v>
      </c>
      <c r="CL33" s="25">
        <v>0</v>
      </c>
      <c r="CM33" s="26">
        <v>0</v>
      </c>
      <c r="CN33" s="25">
        <v>0</v>
      </c>
      <c r="CO33" s="26">
        <v>0</v>
      </c>
      <c r="CP33" s="25">
        <v>0</v>
      </c>
      <c r="CQ33" s="25">
        <v>0</v>
      </c>
      <c r="CR33" s="26">
        <v>5</v>
      </c>
      <c r="CS33" s="25">
        <v>259140</v>
      </c>
      <c r="CT33" s="26">
        <v>0</v>
      </c>
      <c r="CU33" s="25">
        <v>0</v>
      </c>
      <c r="CV33" s="26">
        <v>10</v>
      </c>
      <c r="CW33" s="25">
        <v>481260</v>
      </c>
      <c r="CX33" s="26">
        <v>0</v>
      </c>
      <c r="CY33" s="25">
        <v>0</v>
      </c>
      <c r="CZ33" s="26">
        <v>2</v>
      </c>
      <c r="DA33" s="25">
        <v>118464</v>
      </c>
      <c r="DB33" s="26">
        <v>0</v>
      </c>
      <c r="DC33" s="25">
        <v>0</v>
      </c>
      <c r="DD33" s="27">
        <v>858864</v>
      </c>
      <c r="DE33" s="27">
        <v>0</v>
      </c>
      <c r="DF33" s="25">
        <v>0</v>
      </c>
      <c r="DG33" s="27">
        <v>0</v>
      </c>
      <c r="DH33" s="25">
        <v>0</v>
      </c>
      <c r="DI33" s="27">
        <v>0</v>
      </c>
      <c r="DJ33" s="25">
        <v>0</v>
      </c>
      <c r="DK33" s="27">
        <v>0</v>
      </c>
      <c r="DL33" s="25">
        <v>0</v>
      </c>
      <c r="DM33" s="27">
        <v>0</v>
      </c>
      <c r="DN33" s="25">
        <v>0</v>
      </c>
      <c r="DO33" s="27">
        <v>0</v>
      </c>
      <c r="DP33" s="25">
        <v>0</v>
      </c>
      <c r="DQ33" s="27">
        <v>0</v>
      </c>
      <c r="DR33" s="25">
        <v>329608006</v>
      </c>
      <c r="DS33" s="26">
        <v>0</v>
      </c>
      <c r="DT33" s="25">
        <v>0</v>
      </c>
      <c r="DU33" s="26">
        <v>0</v>
      </c>
      <c r="DV33" s="25">
        <v>0</v>
      </c>
      <c r="DW33" s="26">
        <v>0</v>
      </c>
      <c r="DX33" s="25">
        <v>0</v>
      </c>
      <c r="DY33" s="26">
        <v>0</v>
      </c>
      <c r="DZ33" s="25">
        <v>0</v>
      </c>
      <c r="EA33" s="26">
        <v>0</v>
      </c>
      <c r="EB33" s="25">
        <v>0</v>
      </c>
      <c r="EC33" s="26">
        <v>0</v>
      </c>
      <c r="ED33" s="25">
        <v>0</v>
      </c>
      <c r="EE33" s="25">
        <v>0</v>
      </c>
      <c r="EF33" s="25">
        <v>0</v>
      </c>
      <c r="EG33" s="25">
        <v>0</v>
      </c>
      <c r="EH33" s="25">
        <v>0</v>
      </c>
      <c r="EI33" s="25">
        <v>0</v>
      </c>
      <c r="EJ33" s="25">
        <v>0</v>
      </c>
      <c r="EK33" s="25">
        <v>0</v>
      </c>
      <c r="EL33" s="25">
        <v>0</v>
      </c>
      <c r="EM33" s="29">
        <v>0</v>
      </c>
      <c r="EN33" s="29">
        <v>0</v>
      </c>
      <c r="EO33" s="26">
        <v>44</v>
      </c>
      <c r="EP33" s="25">
        <v>1650132</v>
      </c>
      <c r="EQ33" s="26">
        <v>0</v>
      </c>
      <c r="ER33" s="25">
        <v>0</v>
      </c>
      <c r="ES33" s="26">
        <v>57</v>
      </c>
      <c r="ET33" s="25">
        <v>2137671</v>
      </c>
      <c r="EU33" s="26">
        <v>0</v>
      </c>
      <c r="EV33" s="25">
        <v>0</v>
      </c>
      <c r="EW33" s="25">
        <v>3787803</v>
      </c>
      <c r="EX33" s="103">
        <v>0</v>
      </c>
      <c r="EY33" s="25">
        <v>0</v>
      </c>
      <c r="EZ33" s="103">
        <v>0</v>
      </c>
      <c r="FA33" s="25">
        <v>0</v>
      </c>
      <c r="FB33" s="103">
        <v>0</v>
      </c>
      <c r="FC33" s="25">
        <v>0</v>
      </c>
      <c r="FD33" s="103">
        <v>0</v>
      </c>
      <c r="FE33" s="25">
        <v>0</v>
      </c>
      <c r="FF33" s="103">
        <v>57</v>
      </c>
      <c r="FG33" s="25">
        <v>1666851</v>
      </c>
      <c r="FH33" s="103">
        <v>0</v>
      </c>
      <c r="FI33" s="25">
        <v>0</v>
      </c>
      <c r="FJ33" s="104">
        <v>1666851</v>
      </c>
      <c r="FK33" s="30">
        <v>88</v>
      </c>
      <c r="FL33" s="30">
        <v>2455640</v>
      </c>
      <c r="FM33" s="30">
        <v>98</v>
      </c>
      <c r="FN33" s="30">
        <v>3433528</v>
      </c>
      <c r="FO33" s="30">
        <v>23</v>
      </c>
      <c r="FP33" s="30">
        <v>861603</v>
      </c>
      <c r="FQ33" s="30">
        <v>0</v>
      </c>
      <c r="FR33" s="30">
        <v>0</v>
      </c>
      <c r="FS33" s="30">
        <v>0</v>
      </c>
      <c r="FT33" s="30">
        <v>0</v>
      </c>
      <c r="FU33" s="30">
        <v>0</v>
      </c>
      <c r="FV33" s="30"/>
      <c r="FW33" s="30">
        <v>0</v>
      </c>
      <c r="FX33" s="30"/>
      <c r="FY33" s="30">
        <v>0</v>
      </c>
      <c r="FZ33" s="30"/>
      <c r="GA33" s="30">
        <v>6750771</v>
      </c>
      <c r="GB33" s="31">
        <v>341813431</v>
      </c>
      <c r="GC33" s="32">
        <v>9432</v>
      </c>
      <c r="GD33" s="33">
        <v>7168320</v>
      </c>
      <c r="GE33" s="33">
        <v>0</v>
      </c>
      <c r="GF33" s="33">
        <v>0</v>
      </c>
      <c r="GG33" s="33">
        <v>57</v>
      </c>
      <c r="GH33" s="33">
        <v>24453</v>
      </c>
      <c r="GI33" s="34">
        <v>7192773</v>
      </c>
      <c r="GJ33" s="35">
        <v>0</v>
      </c>
      <c r="GK33" s="35">
        <v>0</v>
      </c>
      <c r="GL33" s="33">
        <v>9489</v>
      </c>
      <c r="GM33" s="35">
        <v>664230</v>
      </c>
      <c r="GN33" s="36">
        <v>664230</v>
      </c>
      <c r="GO33" s="33">
        <v>4048</v>
      </c>
      <c r="GP33" s="37">
        <v>4756400</v>
      </c>
      <c r="GQ33" s="33">
        <v>4489</v>
      </c>
      <c r="GR33" s="37">
        <v>6163397</v>
      </c>
      <c r="GS33" s="33">
        <v>952</v>
      </c>
      <c r="GT33" s="37">
        <v>1292816</v>
      </c>
      <c r="GU33" s="33">
        <v>0</v>
      </c>
      <c r="GV33" s="37">
        <v>0</v>
      </c>
      <c r="GW33" s="33">
        <v>0</v>
      </c>
      <c r="GX33" s="37">
        <v>0</v>
      </c>
      <c r="GY33" s="26">
        <v>0</v>
      </c>
      <c r="GZ33" s="37">
        <v>0</v>
      </c>
      <c r="HA33" s="38">
        <v>12212613</v>
      </c>
      <c r="HB33" s="39">
        <v>361883047</v>
      </c>
      <c r="HC33" s="48">
        <f t="shared" si="0"/>
        <v>361883</v>
      </c>
      <c r="HD33" s="48">
        <v>292033.5</v>
      </c>
      <c r="HE33" s="49">
        <f>GO33+GQ33+GS33+GU33+GW33+GY33+'[1]Инвалиды СВОД'!AU32+'[1]Инвалиды СВОД'!AW32+'[1]Инвалиды СВОД'!AY32</f>
        <v>9564</v>
      </c>
      <c r="HF33" s="26">
        <f t="shared" si="1"/>
        <v>4048</v>
      </c>
      <c r="HG33" s="50">
        <f t="shared" si="20"/>
        <v>4489</v>
      </c>
      <c r="HH33" s="50">
        <f t="shared" si="3"/>
        <v>952</v>
      </c>
      <c r="HI33" s="26">
        <f t="shared" si="4"/>
        <v>9489</v>
      </c>
      <c r="HJ33" s="26">
        <f t="shared" si="5"/>
        <v>0</v>
      </c>
      <c r="HK33" s="26">
        <f>'[1]контингент общее 2020 год'!HD33</f>
        <v>0</v>
      </c>
      <c r="HL33" s="26">
        <f t="shared" si="6"/>
        <v>0</v>
      </c>
      <c r="HM33" s="26">
        <f>'[1]контингент общее 2020 год'!HE33</f>
        <v>0</v>
      </c>
      <c r="HN33" s="26">
        <f t="shared" si="7"/>
        <v>0</v>
      </c>
      <c r="HO33" s="26">
        <f>'[1]контингент общее 2020 год'!HF33</f>
        <v>0</v>
      </c>
      <c r="HP33" s="26">
        <f t="shared" si="8"/>
        <v>0</v>
      </c>
      <c r="HQ33" s="26">
        <f t="shared" si="9"/>
        <v>0</v>
      </c>
      <c r="HR33" s="26">
        <f t="shared" si="10"/>
        <v>9489</v>
      </c>
      <c r="HS33" s="26">
        <f>BP33+BT33+BX33+'[1]контингент общее 2020 год'!HH33</f>
        <v>127</v>
      </c>
      <c r="HT33" s="26">
        <f>DS33+DW33+EE33+EI33+EM33+EO33+ES33+EX33+EZ33+FB33+FD33+FF33+FH33+'[1]контингент общее 2020 год'!HI33</f>
        <v>158</v>
      </c>
      <c r="HU33" s="26">
        <f>B33+F33+J33+AI33+AM33+AQ33+CR33+CT33+CV33+CX33+CZ33+DB33+DE33+DG33+DI33+DK33+DM33+DO33+FK33+FM33+FO33+FU33+FW33+FY33+'[1]контингент общее 2020 год'!HG33-'[1]контингент общее 2020 год'!DG33-'[1]контингент общее 2020 год'!DH33-'[1]контингент общее 2020 год'!DI33-'[1]контингент общее 2020 год'!BN33-'[1]контингент общее 2020 год'!BO33-'[1]контингент общее 2020 год'!BP33</f>
        <v>9204</v>
      </c>
      <c r="HV33" s="26">
        <f t="shared" si="11"/>
        <v>9489</v>
      </c>
      <c r="HW33" s="26">
        <f>'[1]Инвалиды СВОД'!P32+'[1]Инвалиды СВОД'!R32+'[1]Инвалиды СВОД'!T32</f>
        <v>10</v>
      </c>
      <c r="HX33" s="26">
        <f>'[1]Инвалиды СВОД'!B32+'[1]Инвалиды СВОД'!D32+'[1]Инвалиды СВОД'!F32+'[1]Инвалиды СВОД'!I32+'[1]Инвалиды СВОД'!K32+'[1]Инвалиды СВОД'!M32+'[1]Инвалиды СВОД'!W32+'[1]Инвалиды СВОД'!Y32+'[1]Инвалиды СВОД'!AA32+'[1]Инвалиды СВОД'!AC32+'[1]Инвалиды СВОД'!AE32+'[1]Инвалиды СВОД'!AG32+'[1]Инвалиды СВОД'!AJ32+'[1]Инвалиды СВОД'!AL32+'[1]Инвалиды СВОД'!AN32</f>
        <v>65</v>
      </c>
      <c r="HY33" s="26">
        <f t="shared" si="12"/>
        <v>75</v>
      </c>
      <c r="HZ33" s="26">
        <f t="shared" si="13"/>
        <v>9564</v>
      </c>
      <c r="IA33" s="51">
        <v>151</v>
      </c>
      <c r="IB33" s="52">
        <f t="shared" si="14"/>
        <v>137</v>
      </c>
      <c r="IC33" s="52">
        <f t="shared" si="15"/>
        <v>158</v>
      </c>
      <c r="ID33" s="52">
        <f t="shared" si="16"/>
        <v>9269</v>
      </c>
      <c r="IE33" s="52">
        <f>'[1]контингент общее 2020 год'!BK33+'[1]контингент общее 2020 год'!BL33+'[1]контингент общее 2020 год'!BM33+'[1]контингент общее 2020 год'!BT33+'[1]контингент общее 2020 год'!BU33+'[1]контингент общее 2020 год'!BV33+'[1]контингент общее 2020 год'!DD33+'[1]контингент общее 2020 год'!DE33+'[1]контингент общее 2020 год'!DF33+'[1]контингент общее 2020 год'!DM33+'[1]контингент общее 2020 год'!DN33+'[1]контингент общее 2020 год'!DO33</f>
        <v>3</v>
      </c>
      <c r="IF33" s="52">
        <f>ID33-IE33-FK33-FM33-FO33</f>
        <v>9057</v>
      </c>
      <c r="IG33" s="52">
        <f t="shared" si="18"/>
        <v>9564</v>
      </c>
      <c r="IH33" s="53">
        <v>8734</v>
      </c>
      <c r="II33" s="52">
        <f t="shared" si="19"/>
        <v>-830</v>
      </c>
    </row>
    <row r="34" spans="1:243" s="53" customFormat="1">
      <c r="A34" s="21" t="s">
        <v>110</v>
      </c>
      <c r="B34" s="24">
        <v>1710</v>
      </c>
      <c r="C34" s="25">
        <v>47717550</v>
      </c>
      <c r="D34" s="26">
        <v>0</v>
      </c>
      <c r="E34" s="25">
        <v>0</v>
      </c>
      <c r="F34" s="26">
        <v>1680</v>
      </c>
      <c r="G34" s="25">
        <v>58860480</v>
      </c>
      <c r="H34" s="26">
        <v>0</v>
      </c>
      <c r="I34" s="25">
        <v>0</v>
      </c>
      <c r="J34" s="26">
        <v>346</v>
      </c>
      <c r="K34" s="25">
        <v>12961506</v>
      </c>
      <c r="L34" s="26">
        <v>0</v>
      </c>
      <c r="M34" s="25">
        <v>0</v>
      </c>
      <c r="N34" s="26">
        <v>175</v>
      </c>
      <c r="O34" s="25">
        <v>1663900</v>
      </c>
      <c r="P34" s="26">
        <v>50</v>
      </c>
      <c r="Q34" s="25">
        <v>475400</v>
      </c>
      <c r="R34" s="26">
        <v>0</v>
      </c>
      <c r="S34" s="25">
        <v>0</v>
      </c>
      <c r="T34" s="26">
        <v>0</v>
      </c>
      <c r="U34" s="25">
        <v>0</v>
      </c>
      <c r="V34" s="26">
        <v>1491</v>
      </c>
      <c r="W34" s="25">
        <v>1182363</v>
      </c>
      <c r="X34" s="26">
        <v>0</v>
      </c>
      <c r="Y34" s="25">
        <v>0</v>
      </c>
      <c r="Z34" s="26">
        <v>1408</v>
      </c>
      <c r="AA34" s="25">
        <v>4554880</v>
      </c>
      <c r="AB34" s="26">
        <v>0</v>
      </c>
      <c r="AC34" s="25">
        <v>0</v>
      </c>
      <c r="AD34" s="26">
        <v>309</v>
      </c>
      <c r="AE34" s="25">
        <v>1997067</v>
      </c>
      <c r="AF34" s="26">
        <v>0</v>
      </c>
      <c r="AG34" s="25">
        <v>0</v>
      </c>
      <c r="AH34" s="25">
        <v>129413146</v>
      </c>
      <c r="AI34" s="25">
        <v>284</v>
      </c>
      <c r="AJ34" s="25">
        <v>9631292</v>
      </c>
      <c r="AK34" s="25">
        <v>0</v>
      </c>
      <c r="AL34" s="25">
        <v>0</v>
      </c>
      <c r="AM34" s="25">
        <v>381</v>
      </c>
      <c r="AN34" s="25">
        <v>16045434</v>
      </c>
      <c r="AO34" s="25">
        <v>0</v>
      </c>
      <c r="AP34" s="25">
        <v>0</v>
      </c>
      <c r="AQ34" s="25">
        <v>116</v>
      </c>
      <c r="AR34" s="25">
        <v>5208632</v>
      </c>
      <c r="AS34" s="25">
        <v>0</v>
      </c>
      <c r="AT34" s="25">
        <v>0</v>
      </c>
      <c r="AU34" s="25">
        <v>25</v>
      </c>
      <c r="AV34" s="25">
        <v>272750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221</v>
      </c>
      <c r="BD34" s="25">
        <v>201552</v>
      </c>
      <c r="BE34" s="25">
        <v>0</v>
      </c>
      <c r="BF34" s="25">
        <v>0</v>
      </c>
      <c r="BG34" s="25">
        <v>376</v>
      </c>
      <c r="BH34" s="25">
        <v>1398720</v>
      </c>
      <c r="BI34" s="25">
        <v>0</v>
      </c>
      <c r="BJ34" s="25">
        <v>0</v>
      </c>
      <c r="BK34" s="25">
        <v>100</v>
      </c>
      <c r="BL34" s="25">
        <v>743300</v>
      </c>
      <c r="BM34" s="25">
        <v>0</v>
      </c>
      <c r="BN34" s="25">
        <v>0</v>
      </c>
      <c r="BO34" s="27">
        <v>33501680</v>
      </c>
      <c r="BP34" s="26">
        <v>75</v>
      </c>
      <c r="BQ34" s="25">
        <v>5232225</v>
      </c>
      <c r="BR34" s="26">
        <v>0</v>
      </c>
      <c r="BS34" s="25">
        <v>0</v>
      </c>
      <c r="BT34" s="26">
        <v>91</v>
      </c>
      <c r="BU34" s="25">
        <v>7970690</v>
      </c>
      <c r="BV34" s="26">
        <v>0</v>
      </c>
      <c r="BW34" s="25">
        <v>0</v>
      </c>
      <c r="BX34" s="26">
        <v>0</v>
      </c>
      <c r="BY34" s="25">
        <v>0</v>
      </c>
      <c r="BZ34" s="28">
        <v>0</v>
      </c>
      <c r="CA34" s="29">
        <v>0</v>
      </c>
      <c r="CB34" s="26">
        <v>70</v>
      </c>
      <c r="CC34" s="25">
        <v>1663830</v>
      </c>
      <c r="CD34" s="26">
        <v>0</v>
      </c>
      <c r="CE34" s="25">
        <v>0</v>
      </c>
      <c r="CF34" s="26">
        <v>45</v>
      </c>
      <c r="CG34" s="25">
        <v>1069605</v>
      </c>
      <c r="CH34" s="26">
        <v>0</v>
      </c>
      <c r="CI34" s="25">
        <v>0</v>
      </c>
      <c r="CJ34" s="27">
        <v>15936350</v>
      </c>
      <c r="CK34" s="24">
        <v>0</v>
      </c>
      <c r="CL34" s="25">
        <v>0</v>
      </c>
      <c r="CM34" s="26">
        <v>0</v>
      </c>
      <c r="CN34" s="25">
        <v>0</v>
      </c>
      <c r="CO34" s="26">
        <v>0</v>
      </c>
      <c r="CP34" s="25">
        <v>0</v>
      </c>
      <c r="CQ34" s="25">
        <v>0</v>
      </c>
      <c r="CR34" s="26">
        <v>10</v>
      </c>
      <c r="CS34" s="25">
        <v>518280</v>
      </c>
      <c r="CT34" s="26">
        <v>0</v>
      </c>
      <c r="CU34" s="25">
        <v>0</v>
      </c>
      <c r="CV34" s="26">
        <v>10</v>
      </c>
      <c r="CW34" s="25">
        <v>481260</v>
      </c>
      <c r="CX34" s="26">
        <v>0</v>
      </c>
      <c r="CY34" s="25">
        <v>0</v>
      </c>
      <c r="CZ34" s="26">
        <v>5</v>
      </c>
      <c r="DA34" s="25">
        <v>296160</v>
      </c>
      <c r="DB34" s="26">
        <v>0</v>
      </c>
      <c r="DC34" s="25">
        <v>0</v>
      </c>
      <c r="DD34" s="27">
        <v>1295700</v>
      </c>
      <c r="DE34" s="27">
        <v>1</v>
      </c>
      <c r="DF34" s="25">
        <v>1307</v>
      </c>
      <c r="DG34" s="27">
        <v>0</v>
      </c>
      <c r="DH34" s="25">
        <v>0</v>
      </c>
      <c r="DI34" s="27">
        <v>0</v>
      </c>
      <c r="DJ34" s="25">
        <v>0</v>
      </c>
      <c r="DK34" s="27">
        <v>0</v>
      </c>
      <c r="DL34" s="25">
        <v>0</v>
      </c>
      <c r="DM34" s="27">
        <v>0</v>
      </c>
      <c r="DN34" s="25">
        <v>0</v>
      </c>
      <c r="DO34" s="27">
        <v>0</v>
      </c>
      <c r="DP34" s="25">
        <v>0</v>
      </c>
      <c r="DQ34" s="27">
        <v>1307</v>
      </c>
      <c r="DR34" s="25">
        <v>180148183</v>
      </c>
      <c r="DS34" s="26">
        <v>0</v>
      </c>
      <c r="DT34" s="25">
        <v>0</v>
      </c>
      <c r="DU34" s="26">
        <v>0</v>
      </c>
      <c r="DV34" s="25">
        <v>0</v>
      </c>
      <c r="DW34" s="26">
        <v>0</v>
      </c>
      <c r="DX34" s="25">
        <v>0</v>
      </c>
      <c r="DY34" s="26">
        <v>0</v>
      </c>
      <c r="DZ34" s="25">
        <v>0</v>
      </c>
      <c r="EA34" s="26">
        <v>0</v>
      </c>
      <c r="EB34" s="25">
        <v>0</v>
      </c>
      <c r="EC34" s="26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0</v>
      </c>
      <c r="EJ34" s="25">
        <v>0</v>
      </c>
      <c r="EK34" s="25">
        <v>0</v>
      </c>
      <c r="EL34" s="25">
        <v>0</v>
      </c>
      <c r="EM34" s="29">
        <v>0</v>
      </c>
      <c r="EN34" s="29">
        <v>0</v>
      </c>
      <c r="EO34" s="26">
        <v>20</v>
      </c>
      <c r="EP34" s="25">
        <v>750060</v>
      </c>
      <c r="EQ34" s="26">
        <v>0</v>
      </c>
      <c r="ER34" s="25">
        <v>0</v>
      </c>
      <c r="ES34" s="26">
        <v>0</v>
      </c>
      <c r="ET34" s="25">
        <v>0</v>
      </c>
      <c r="EU34" s="26">
        <v>0</v>
      </c>
      <c r="EV34" s="25">
        <v>0</v>
      </c>
      <c r="EW34" s="25">
        <v>750060</v>
      </c>
      <c r="EX34" s="103">
        <v>0</v>
      </c>
      <c r="EY34" s="25">
        <v>0</v>
      </c>
      <c r="EZ34" s="103">
        <v>0</v>
      </c>
      <c r="FA34" s="25">
        <v>0</v>
      </c>
      <c r="FB34" s="103">
        <v>0</v>
      </c>
      <c r="FC34" s="25">
        <v>0</v>
      </c>
      <c r="FD34" s="103">
        <v>0</v>
      </c>
      <c r="FE34" s="25">
        <v>0</v>
      </c>
      <c r="FF34" s="103">
        <v>0</v>
      </c>
      <c r="FG34" s="25">
        <v>0</v>
      </c>
      <c r="FH34" s="103">
        <v>0</v>
      </c>
      <c r="FI34" s="25">
        <v>0</v>
      </c>
      <c r="FJ34" s="104">
        <v>0</v>
      </c>
      <c r="FK34" s="30">
        <v>0</v>
      </c>
      <c r="FL34" s="30">
        <v>0</v>
      </c>
      <c r="FM34" s="30">
        <v>0</v>
      </c>
      <c r="FN34" s="30">
        <v>0</v>
      </c>
      <c r="FO34" s="30">
        <v>0</v>
      </c>
      <c r="FP34" s="30">
        <v>0</v>
      </c>
      <c r="FQ34" s="30">
        <v>0</v>
      </c>
      <c r="FR34" s="30">
        <v>0</v>
      </c>
      <c r="FS34" s="30">
        <v>0</v>
      </c>
      <c r="FT34" s="30"/>
      <c r="FU34" s="30">
        <v>0</v>
      </c>
      <c r="FV34" s="30"/>
      <c r="FW34" s="30">
        <v>0</v>
      </c>
      <c r="FX34" s="30"/>
      <c r="FY34" s="30">
        <v>0</v>
      </c>
      <c r="FZ34" s="30"/>
      <c r="GA34" s="30">
        <v>0</v>
      </c>
      <c r="GB34" s="31">
        <v>180898243</v>
      </c>
      <c r="GC34" s="32">
        <v>4729</v>
      </c>
      <c r="GD34" s="33">
        <v>3594040</v>
      </c>
      <c r="GE34" s="33">
        <v>0</v>
      </c>
      <c r="GF34" s="33">
        <v>0</v>
      </c>
      <c r="GG34" s="33">
        <v>0</v>
      </c>
      <c r="GH34" s="33">
        <v>0</v>
      </c>
      <c r="GI34" s="34">
        <v>3594040</v>
      </c>
      <c r="GJ34" s="35">
        <v>0</v>
      </c>
      <c r="GK34" s="35">
        <v>0</v>
      </c>
      <c r="GL34" s="33">
        <v>4729</v>
      </c>
      <c r="GM34" s="35">
        <v>331030</v>
      </c>
      <c r="GN34" s="36">
        <v>331030</v>
      </c>
      <c r="GO34" s="33">
        <v>2080</v>
      </c>
      <c r="GP34" s="37">
        <v>2444000</v>
      </c>
      <c r="GQ34" s="33">
        <v>2182</v>
      </c>
      <c r="GR34" s="37">
        <v>2995886</v>
      </c>
      <c r="GS34" s="33">
        <v>467</v>
      </c>
      <c r="GT34" s="37">
        <v>634186</v>
      </c>
      <c r="GU34" s="33">
        <v>0</v>
      </c>
      <c r="GV34" s="37">
        <v>0</v>
      </c>
      <c r="GW34" s="33">
        <v>0</v>
      </c>
      <c r="GX34" s="37">
        <v>0</v>
      </c>
      <c r="GY34" s="26">
        <v>0</v>
      </c>
      <c r="GZ34" s="37">
        <v>0</v>
      </c>
      <c r="HA34" s="38">
        <v>6074072</v>
      </c>
      <c r="HB34" s="39">
        <v>190897385</v>
      </c>
      <c r="HC34" s="48">
        <f t="shared" si="0"/>
        <v>190897.4</v>
      </c>
      <c r="HD34" s="48">
        <v>162351.9</v>
      </c>
      <c r="HE34" s="49">
        <f>GO34+GQ34+GS34+GU34+GW34+GY34+'[1]Инвалиды СВОД'!AU33+'[1]Инвалиды СВОД'!AW33+'[1]Инвалиды СВОД'!AY33</f>
        <v>4780</v>
      </c>
      <c r="HF34" s="26">
        <f t="shared" si="1"/>
        <v>2080</v>
      </c>
      <c r="HG34" s="50">
        <f t="shared" si="20"/>
        <v>2182</v>
      </c>
      <c r="HH34" s="50">
        <f t="shared" si="3"/>
        <v>467</v>
      </c>
      <c r="HI34" s="26">
        <f t="shared" si="4"/>
        <v>4729</v>
      </c>
      <c r="HJ34" s="26">
        <f t="shared" si="5"/>
        <v>0</v>
      </c>
      <c r="HK34" s="26">
        <f>'[1]контингент общее 2020 год'!HD34</f>
        <v>0</v>
      </c>
      <c r="HL34" s="26">
        <f t="shared" si="6"/>
        <v>0</v>
      </c>
      <c r="HM34" s="26">
        <f>'[1]контингент общее 2020 год'!HE34</f>
        <v>0</v>
      </c>
      <c r="HN34" s="26">
        <f t="shared" si="7"/>
        <v>0</v>
      </c>
      <c r="HO34" s="26">
        <f>'[1]контингент общее 2020 год'!HF34</f>
        <v>0</v>
      </c>
      <c r="HP34" s="26">
        <f t="shared" si="8"/>
        <v>0</v>
      </c>
      <c r="HQ34" s="26">
        <f t="shared" si="9"/>
        <v>0</v>
      </c>
      <c r="HR34" s="26">
        <f t="shared" si="10"/>
        <v>4729</v>
      </c>
      <c r="HS34" s="26">
        <f>BP34+BT34+BX34+'[1]контингент общее 2020 год'!HH34</f>
        <v>191</v>
      </c>
      <c r="HT34" s="26">
        <f>DS34+DW34+EE34+EI34+EM34+EO34+ES34+EX34+EZ34+FB34+FD34+FF34+FH34+'[1]контингент общее 2020 год'!HI34</f>
        <v>20</v>
      </c>
      <c r="HU34" s="26">
        <f>B34+F34+J34+AI34+AM34+AQ34+CR34+CT34+CV34+CX34+CZ34+DB34+DE34+DG34+DI34+DK34+DM34+DO34+FK34+FM34+FO34+FU34+FW34+FY34+'[1]контингент общее 2020 год'!HG34-'[1]контингент общее 2020 год'!DG34-'[1]контингент общее 2020 год'!DH34-'[1]контингент общее 2020 год'!DI34-'[1]контингент общее 2020 год'!BN34-'[1]контингент общее 2020 год'!BO34-'[1]контингент общее 2020 год'!BP34</f>
        <v>4518</v>
      </c>
      <c r="HV34" s="26">
        <f t="shared" si="11"/>
        <v>4729</v>
      </c>
      <c r="HW34" s="26">
        <f>'[1]Инвалиды СВОД'!P33+'[1]Инвалиды СВОД'!R33+'[1]Инвалиды СВОД'!T33</f>
        <v>5</v>
      </c>
      <c r="HX34" s="26">
        <f>'[1]Инвалиды СВОД'!B33+'[1]Инвалиды СВОД'!D33+'[1]Инвалиды СВОД'!F33+'[1]Инвалиды СВОД'!I33+'[1]Инвалиды СВОД'!K33+'[1]Инвалиды СВОД'!M33+'[1]Инвалиды СВОД'!W33+'[1]Инвалиды СВОД'!Y33+'[1]Инвалиды СВОД'!AA33+'[1]Инвалиды СВОД'!AC33+'[1]Инвалиды СВОД'!AE33+'[1]Инвалиды СВОД'!AG33+'[1]Инвалиды СВОД'!AJ33+'[1]Инвалиды СВОД'!AL33+'[1]Инвалиды СВОД'!AN33</f>
        <v>46</v>
      </c>
      <c r="HY34" s="26">
        <f t="shared" si="12"/>
        <v>51</v>
      </c>
      <c r="HZ34" s="26">
        <f t="shared" si="13"/>
        <v>4780</v>
      </c>
      <c r="IA34" s="51">
        <v>184</v>
      </c>
      <c r="IB34" s="52">
        <f t="shared" si="14"/>
        <v>196</v>
      </c>
      <c r="IC34" s="52">
        <f t="shared" si="15"/>
        <v>20</v>
      </c>
      <c r="ID34" s="52">
        <f t="shared" si="16"/>
        <v>4564</v>
      </c>
      <c r="IE34" s="52">
        <f>'[1]контингент общее 2020 год'!BK34+'[1]контингент общее 2020 год'!BL34+'[1]контингент общее 2020 год'!BM34+'[1]контингент общее 2020 год'!BT34+'[1]контингент общее 2020 год'!BU34+'[1]контингент общее 2020 год'!BV34+'[1]контингент общее 2020 год'!DD34+'[1]контингент общее 2020 год'!DE34+'[1]контингент общее 2020 год'!DF34+'[1]контингент общее 2020 год'!DM34+'[1]контингент общее 2020 год'!DN34+'[1]контингент общее 2020 год'!DO34</f>
        <v>1</v>
      </c>
      <c r="IF34" s="52">
        <f>ID34-IE34</f>
        <v>4563</v>
      </c>
      <c r="IG34" s="52">
        <f t="shared" si="18"/>
        <v>4780</v>
      </c>
      <c r="IH34" s="53">
        <v>4518</v>
      </c>
      <c r="II34" s="52">
        <f t="shared" si="19"/>
        <v>-262</v>
      </c>
    </row>
    <row r="35" spans="1:243" s="53" customFormat="1">
      <c r="A35" s="21" t="s">
        <v>111</v>
      </c>
      <c r="B35" s="24">
        <v>1810</v>
      </c>
      <c r="C35" s="25">
        <v>50508050</v>
      </c>
      <c r="D35" s="26">
        <v>0</v>
      </c>
      <c r="E35" s="25">
        <v>0</v>
      </c>
      <c r="F35" s="26">
        <v>1688</v>
      </c>
      <c r="G35" s="25">
        <v>59140768</v>
      </c>
      <c r="H35" s="26">
        <v>0</v>
      </c>
      <c r="I35" s="25">
        <v>0</v>
      </c>
      <c r="J35" s="26">
        <v>364</v>
      </c>
      <c r="K35" s="25">
        <v>13635804</v>
      </c>
      <c r="L35" s="26">
        <v>0</v>
      </c>
      <c r="M35" s="25">
        <v>0</v>
      </c>
      <c r="N35" s="26">
        <v>1795</v>
      </c>
      <c r="O35" s="25">
        <v>17066860</v>
      </c>
      <c r="P35" s="26">
        <v>0</v>
      </c>
      <c r="Q35" s="25">
        <v>0</v>
      </c>
      <c r="R35" s="26">
        <v>0</v>
      </c>
      <c r="S35" s="25">
        <v>0</v>
      </c>
      <c r="T35" s="26">
        <v>0</v>
      </c>
      <c r="U35" s="25">
        <v>0</v>
      </c>
      <c r="V35" s="26">
        <v>1708</v>
      </c>
      <c r="W35" s="25">
        <v>1354444</v>
      </c>
      <c r="X35" s="26">
        <v>0</v>
      </c>
      <c r="Y35" s="25">
        <v>0</v>
      </c>
      <c r="Z35" s="26">
        <v>1182</v>
      </c>
      <c r="AA35" s="25">
        <v>3823770</v>
      </c>
      <c r="AB35" s="26">
        <v>0</v>
      </c>
      <c r="AC35" s="25">
        <v>0</v>
      </c>
      <c r="AD35" s="26">
        <v>262</v>
      </c>
      <c r="AE35" s="25">
        <v>1693306</v>
      </c>
      <c r="AF35" s="26">
        <v>0</v>
      </c>
      <c r="AG35" s="25">
        <v>0</v>
      </c>
      <c r="AH35" s="25">
        <v>147223002</v>
      </c>
      <c r="AI35" s="25">
        <v>169</v>
      </c>
      <c r="AJ35" s="25">
        <v>5731297</v>
      </c>
      <c r="AK35" s="25">
        <v>0</v>
      </c>
      <c r="AL35" s="25">
        <v>0</v>
      </c>
      <c r="AM35" s="25">
        <v>423</v>
      </c>
      <c r="AN35" s="25">
        <v>17814222</v>
      </c>
      <c r="AO35" s="25">
        <v>0</v>
      </c>
      <c r="AP35" s="25">
        <v>0</v>
      </c>
      <c r="AQ35" s="25">
        <v>37</v>
      </c>
      <c r="AR35" s="25">
        <v>1661374</v>
      </c>
      <c r="AS35" s="25">
        <v>0</v>
      </c>
      <c r="AT35" s="25">
        <v>0</v>
      </c>
      <c r="AU35" s="25">
        <v>59</v>
      </c>
      <c r="AV35" s="25">
        <v>643690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169</v>
      </c>
      <c r="BD35" s="25">
        <v>154128</v>
      </c>
      <c r="BE35" s="25">
        <v>0</v>
      </c>
      <c r="BF35" s="25">
        <v>0</v>
      </c>
      <c r="BG35" s="25">
        <v>348</v>
      </c>
      <c r="BH35" s="25">
        <v>1294560</v>
      </c>
      <c r="BI35" s="25">
        <v>0</v>
      </c>
      <c r="BJ35" s="25">
        <v>0</v>
      </c>
      <c r="BK35" s="25">
        <v>37</v>
      </c>
      <c r="BL35" s="25">
        <v>275021</v>
      </c>
      <c r="BM35" s="25">
        <v>0</v>
      </c>
      <c r="BN35" s="25">
        <v>0</v>
      </c>
      <c r="BO35" s="27">
        <v>27574292</v>
      </c>
      <c r="BP35" s="26">
        <v>23</v>
      </c>
      <c r="BQ35" s="25">
        <v>1604549</v>
      </c>
      <c r="BR35" s="26">
        <v>0</v>
      </c>
      <c r="BS35" s="25">
        <v>0</v>
      </c>
      <c r="BT35" s="26">
        <v>88</v>
      </c>
      <c r="BU35" s="25">
        <v>7707920</v>
      </c>
      <c r="BV35" s="26">
        <v>0</v>
      </c>
      <c r="BW35" s="25">
        <v>0</v>
      </c>
      <c r="BX35" s="26">
        <v>0</v>
      </c>
      <c r="BY35" s="25">
        <v>0</v>
      </c>
      <c r="BZ35" s="28">
        <v>0</v>
      </c>
      <c r="CA35" s="29">
        <v>0</v>
      </c>
      <c r="CB35" s="26">
        <v>23</v>
      </c>
      <c r="CC35" s="25">
        <v>546687</v>
      </c>
      <c r="CD35" s="26">
        <v>0</v>
      </c>
      <c r="CE35" s="25">
        <v>0</v>
      </c>
      <c r="CF35" s="26">
        <v>69</v>
      </c>
      <c r="CG35" s="25">
        <v>1640061</v>
      </c>
      <c r="CH35" s="26">
        <v>0</v>
      </c>
      <c r="CI35" s="25">
        <v>0</v>
      </c>
      <c r="CJ35" s="27">
        <v>11499217</v>
      </c>
      <c r="CK35" s="24">
        <v>0</v>
      </c>
      <c r="CL35" s="25">
        <v>0</v>
      </c>
      <c r="CM35" s="26">
        <v>0</v>
      </c>
      <c r="CN35" s="25">
        <v>0</v>
      </c>
      <c r="CO35" s="26">
        <v>0</v>
      </c>
      <c r="CP35" s="25">
        <v>0</v>
      </c>
      <c r="CQ35" s="25">
        <v>0</v>
      </c>
      <c r="CR35" s="26">
        <v>3</v>
      </c>
      <c r="CS35" s="25">
        <v>155484</v>
      </c>
      <c r="CT35" s="26">
        <v>0</v>
      </c>
      <c r="CU35" s="25">
        <v>0</v>
      </c>
      <c r="CV35" s="26">
        <v>1</v>
      </c>
      <c r="CW35" s="25">
        <v>48126</v>
      </c>
      <c r="CX35" s="26">
        <v>0</v>
      </c>
      <c r="CY35" s="25">
        <v>0</v>
      </c>
      <c r="CZ35" s="26">
        <v>0</v>
      </c>
      <c r="DA35" s="25">
        <v>0</v>
      </c>
      <c r="DB35" s="26">
        <v>0</v>
      </c>
      <c r="DC35" s="25">
        <v>0</v>
      </c>
      <c r="DD35" s="27">
        <v>203610</v>
      </c>
      <c r="DE35" s="27">
        <v>0</v>
      </c>
      <c r="DF35" s="25">
        <v>0</v>
      </c>
      <c r="DG35" s="27">
        <v>0</v>
      </c>
      <c r="DH35" s="25">
        <v>0</v>
      </c>
      <c r="DI35" s="27">
        <v>0</v>
      </c>
      <c r="DJ35" s="25">
        <v>0</v>
      </c>
      <c r="DK35" s="27">
        <v>0</v>
      </c>
      <c r="DL35" s="25">
        <v>0</v>
      </c>
      <c r="DM35" s="27">
        <v>0</v>
      </c>
      <c r="DN35" s="25">
        <v>0</v>
      </c>
      <c r="DO35" s="27">
        <v>0</v>
      </c>
      <c r="DP35" s="25">
        <v>0</v>
      </c>
      <c r="DQ35" s="27">
        <v>0</v>
      </c>
      <c r="DR35" s="25">
        <v>186500121</v>
      </c>
      <c r="DS35" s="26">
        <v>0</v>
      </c>
      <c r="DT35" s="25">
        <v>0</v>
      </c>
      <c r="DU35" s="26">
        <v>0</v>
      </c>
      <c r="DV35" s="25">
        <v>0</v>
      </c>
      <c r="DW35" s="26">
        <v>0</v>
      </c>
      <c r="DX35" s="25">
        <v>0</v>
      </c>
      <c r="DY35" s="26">
        <v>0</v>
      </c>
      <c r="DZ35" s="25">
        <v>0</v>
      </c>
      <c r="EA35" s="26">
        <v>0</v>
      </c>
      <c r="EB35" s="25">
        <v>0</v>
      </c>
      <c r="EC35" s="26">
        <v>0</v>
      </c>
      <c r="ED35" s="25">
        <v>0</v>
      </c>
      <c r="EE35" s="25">
        <v>27</v>
      </c>
      <c r="EF35" s="25">
        <v>599427</v>
      </c>
      <c r="EG35" s="25">
        <v>0</v>
      </c>
      <c r="EH35" s="25">
        <v>0</v>
      </c>
      <c r="EI35" s="25">
        <v>0</v>
      </c>
      <c r="EJ35" s="25">
        <v>0</v>
      </c>
      <c r="EK35" s="25">
        <v>0</v>
      </c>
      <c r="EL35" s="25">
        <v>0</v>
      </c>
      <c r="EM35" s="29">
        <v>0</v>
      </c>
      <c r="EN35" s="29">
        <v>0</v>
      </c>
      <c r="EO35" s="26">
        <v>0</v>
      </c>
      <c r="EP35" s="25">
        <v>0</v>
      </c>
      <c r="EQ35" s="26">
        <v>0</v>
      </c>
      <c r="ER35" s="25">
        <v>0</v>
      </c>
      <c r="ES35" s="26">
        <v>0</v>
      </c>
      <c r="ET35" s="25">
        <v>0</v>
      </c>
      <c r="EU35" s="26">
        <v>0</v>
      </c>
      <c r="EV35" s="25">
        <v>0</v>
      </c>
      <c r="EW35" s="25">
        <v>599427</v>
      </c>
      <c r="EX35" s="103">
        <v>0</v>
      </c>
      <c r="EY35" s="25">
        <v>0</v>
      </c>
      <c r="EZ35" s="103">
        <v>0</v>
      </c>
      <c r="FA35" s="25">
        <v>0</v>
      </c>
      <c r="FB35" s="103">
        <v>0</v>
      </c>
      <c r="FC35" s="25">
        <v>0</v>
      </c>
      <c r="FD35" s="103">
        <v>0</v>
      </c>
      <c r="FE35" s="25">
        <v>0</v>
      </c>
      <c r="FF35" s="103">
        <v>110</v>
      </c>
      <c r="FG35" s="25">
        <v>3216730</v>
      </c>
      <c r="FH35" s="103">
        <v>0</v>
      </c>
      <c r="FI35" s="25">
        <v>0</v>
      </c>
      <c r="FJ35" s="104">
        <v>3216730</v>
      </c>
      <c r="FK35" s="30">
        <v>0</v>
      </c>
      <c r="FL35" s="30">
        <v>0</v>
      </c>
      <c r="FM35" s="30">
        <v>0</v>
      </c>
      <c r="FN35" s="30">
        <v>0</v>
      </c>
      <c r="FO35" s="30">
        <v>0</v>
      </c>
      <c r="FP35" s="30">
        <v>0</v>
      </c>
      <c r="FQ35" s="30">
        <v>0</v>
      </c>
      <c r="FR35" s="30">
        <v>0</v>
      </c>
      <c r="FS35" s="30">
        <v>0</v>
      </c>
      <c r="FT35" s="30"/>
      <c r="FU35" s="30">
        <v>0</v>
      </c>
      <c r="FV35" s="30"/>
      <c r="FW35" s="30">
        <v>0</v>
      </c>
      <c r="FX35" s="30"/>
      <c r="FY35" s="30">
        <v>0</v>
      </c>
      <c r="FZ35" s="30"/>
      <c r="GA35" s="30">
        <v>0</v>
      </c>
      <c r="GB35" s="31">
        <v>190316278</v>
      </c>
      <c r="GC35" s="32">
        <v>4633</v>
      </c>
      <c r="GD35" s="33">
        <v>3521080</v>
      </c>
      <c r="GE35" s="33">
        <v>0</v>
      </c>
      <c r="GF35" s="33">
        <v>0</v>
      </c>
      <c r="GG35" s="33">
        <v>110</v>
      </c>
      <c r="GH35" s="33">
        <v>47190</v>
      </c>
      <c r="GI35" s="34">
        <v>3568270</v>
      </c>
      <c r="GJ35" s="35">
        <v>0</v>
      </c>
      <c r="GK35" s="35">
        <v>0</v>
      </c>
      <c r="GL35" s="33">
        <v>4743</v>
      </c>
      <c r="GM35" s="35">
        <v>332010</v>
      </c>
      <c r="GN35" s="36">
        <v>332010</v>
      </c>
      <c r="GO35" s="33">
        <v>2005</v>
      </c>
      <c r="GP35" s="37">
        <v>2355875</v>
      </c>
      <c r="GQ35" s="33">
        <v>2227</v>
      </c>
      <c r="GR35" s="37">
        <v>3057671</v>
      </c>
      <c r="GS35" s="33">
        <v>511</v>
      </c>
      <c r="GT35" s="37">
        <v>693938</v>
      </c>
      <c r="GU35" s="33">
        <v>0</v>
      </c>
      <c r="GV35" s="37">
        <v>0</v>
      </c>
      <c r="GW35" s="33">
        <v>0</v>
      </c>
      <c r="GX35" s="37">
        <v>0</v>
      </c>
      <c r="GY35" s="26">
        <v>0</v>
      </c>
      <c r="GZ35" s="37">
        <v>0</v>
      </c>
      <c r="HA35" s="38">
        <v>6107484</v>
      </c>
      <c r="HB35" s="39">
        <v>200324042</v>
      </c>
      <c r="HC35" s="48">
        <f t="shared" si="0"/>
        <v>200324</v>
      </c>
      <c r="HD35" s="48">
        <v>172592</v>
      </c>
      <c r="HE35" s="49">
        <f>GO35+GQ35+GS35+GU35+GW35+GY35+'[1]Инвалиды СВОД'!AU34+'[1]Инвалиды СВОД'!AW34+'[1]Инвалиды СВОД'!AY34</f>
        <v>4774</v>
      </c>
      <c r="HF35" s="26">
        <f t="shared" si="1"/>
        <v>2005</v>
      </c>
      <c r="HG35" s="50">
        <f t="shared" si="20"/>
        <v>2227</v>
      </c>
      <c r="HH35" s="50">
        <f t="shared" si="3"/>
        <v>511</v>
      </c>
      <c r="HI35" s="26">
        <f t="shared" si="4"/>
        <v>4743</v>
      </c>
      <c r="HJ35" s="26">
        <f t="shared" si="5"/>
        <v>0</v>
      </c>
      <c r="HK35" s="26">
        <f>'[1]контингент общее 2020 год'!HD35</f>
        <v>0</v>
      </c>
      <c r="HL35" s="26">
        <f t="shared" si="6"/>
        <v>0</v>
      </c>
      <c r="HM35" s="26">
        <f>'[1]контингент общее 2020 год'!HE35</f>
        <v>0</v>
      </c>
      <c r="HN35" s="26">
        <f t="shared" si="7"/>
        <v>0</v>
      </c>
      <c r="HO35" s="26">
        <f>'[1]контингент общее 2020 год'!HF35</f>
        <v>0</v>
      </c>
      <c r="HP35" s="26">
        <f t="shared" si="8"/>
        <v>0</v>
      </c>
      <c r="HQ35" s="26">
        <f t="shared" si="9"/>
        <v>0</v>
      </c>
      <c r="HR35" s="26">
        <f t="shared" si="10"/>
        <v>4743</v>
      </c>
      <c r="HS35" s="26">
        <f>BP35+BT35+BX35+'[1]контингент общее 2020 год'!HH35</f>
        <v>115</v>
      </c>
      <c r="HT35" s="26">
        <f>DS35+DW35+EE35+EI35+EM35+EO35+ES35+EX35+EZ35+FB35+FD35+FF35+FH35+'[1]контингент общее 2020 год'!HI35</f>
        <v>137</v>
      </c>
      <c r="HU35" s="26">
        <f>B35+F35+J35+AI35+AM35+AQ35+CR35+CT35+CV35+CX35+CZ35+DB35+DE35+DG35+DI35+DK35+DM35+DO35+FK35+FM35+FO35+FU35+FW35+FY35+'[1]контингент общее 2020 год'!HG35-'[1]контингент общее 2020 год'!DG35-'[1]контингент общее 2020 год'!DH35-'[1]контингент общее 2020 год'!DI35-'[1]контингент общее 2020 год'!BN35-'[1]контингент общее 2020 год'!BO35-'[1]контингент общее 2020 год'!BP35</f>
        <v>4491</v>
      </c>
      <c r="HV35" s="26">
        <f t="shared" si="11"/>
        <v>4743</v>
      </c>
      <c r="HW35" s="26">
        <f>'[1]Инвалиды СВОД'!P34+'[1]Инвалиды СВОД'!R34+'[1]Инвалиды СВОД'!T34</f>
        <v>1</v>
      </c>
      <c r="HX35" s="26">
        <f>'[1]Инвалиды СВОД'!B34+'[1]Инвалиды СВОД'!D34+'[1]Инвалиды СВОД'!F34+'[1]Инвалиды СВОД'!I34+'[1]Инвалиды СВОД'!K34+'[1]Инвалиды СВОД'!M34+'[1]Инвалиды СВОД'!W34+'[1]Инвалиды СВОД'!Y34+'[1]Инвалиды СВОД'!AA34+'[1]Инвалиды СВОД'!AC34+'[1]Инвалиды СВОД'!AE34+'[1]Инвалиды СВОД'!AG34+'[1]Инвалиды СВОД'!AJ34+'[1]Инвалиды СВОД'!AL34+'[1]Инвалиды СВОД'!AN34</f>
        <v>30</v>
      </c>
      <c r="HY35" s="26">
        <f t="shared" si="12"/>
        <v>31</v>
      </c>
      <c r="HZ35" s="26">
        <f t="shared" si="13"/>
        <v>4774</v>
      </c>
      <c r="IA35" s="51">
        <v>154</v>
      </c>
      <c r="IB35" s="52">
        <f t="shared" si="14"/>
        <v>116</v>
      </c>
      <c r="IC35" s="52">
        <f t="shared" si="15"/>
        <v>137</v>
      </c>
      <c r="ID35" s="52">
        <f t="shared" si="16"/>
        <v>4521</v>
      </c>
      <c r="IE35" s="52">
        <f>'[1]контингент общее 2020 год'!BK35+'[1]контингент общее 2020 год'!BL35+'[1]контингент общее 2020 год'!BM35+'[1]контингент общее 2020 год'!BT35+'[1]контингент общее 2020 год'!BU35+'[1]контингент общее 2020 год'!BV35+'[1]контингент общее 2020 год'!DD35+'[1]контингент общее 2020 год'!DE35+'[1]контингент общее 2020 год'!DF35+'[1]контингент общее 2020 год'!DM35+'[1]контингент общее 2020 год'!DN35+'[1]контингент общее 2020 год'!DO35</f>
        <v>0</v>
      </c>
      <c r="IF35" s="52">
        <f>ID35-IE35</f>
        <v>4521</v>
      </c>
      <c r="IG35" s="52">
        <f t="shared" si="18"/>
        <v>4774</v>
      </c>
      <c r="IH35" s="53">
        <v>4585</v>
      </c>
      <c r="II35" s="52">
        <f t="shared" si="19"/>
        <v>-189</v>
      </c>
    </row>
    <row r="36" spans="1:243" s="53" customFormat="1">
      <c r="A36" s="21" t="s">
        <v>112</v>
      </c>
      <c r="B36" s="24">
        <v>1462</v>
      </c>
      <c r="C36" s="25">
        <v>40797110</v>
      </c>
      <c r="D36" s="26">
        <v>0</v>
      </c>
      <c r="E36" s="25">
        <v>0</v>
      </c>
      <c r="F36" s="26">
        <v>1547</v>
      </c>
      <c r="G36" s="25">
        <v>54200692</v>
      </c>
      <c r="H36" s="26">
        <v>0</v>
      </c>
      <c r="I36" s="25">
        <v>0</v>
      </c>
      <c r="J36" s="26">
        <v>312</v>
      </c>
      <c r="K36" s="25">
        <v>11687832</v>
      </c>
      <c r="L36" s="26">
        <v>0</v>
      </c>
      <c r="M36" s="25">
        <v>0</v>
      </c>
      <c r="N36" s="26">
        <v>310</v>
      </c>
      <c r="O36" s="25">
        <v>2947480</v>
      </c>
      <c r="P36" s="26">
        <v>0</v>
      </c>
      <c r="Q36" s="25">
        <v>0</v>
      </c>
      <c r="R36" s="26">
        <v>0</v>
      </c>
      <c r="S36" s="25">
        <v>0</v>
      </c>
      <c r="T36" s="26">
        <v>0</v>
      </c>
      <c r="U36" s="25">
        <v>0</v>
      </c>
      <c r="V36" s="26">
        <v>1485</v>
      </c>
      <c r="W36" s="25">
        <v>1177605</v>
      </c>
      <c r="X36" s="26">
        <v>0</v>
      </c>
      <c r="Y36" s="25">
        <v>0</v>
      </c>
      <c r="Z36" s="26">
        <v>1624</v>
      </c>
      <c r="AA36" s="25">
        <v>5253640</v>
      </c>
      <c r="AB36" s="26">
        <v>0</v>
      </c>
      <c r="AC36" s="25">
        <v>0</v>
      </c>
      <c r="AD36" s="26">
        <v>315</v>
      </c>
      <c r="AE36" s="25">
        <v>2035845</v>
      </c>
      <c r="AF36" s="26">
        <v>0</v>
      </c>
      <c r="AG36" s="25">
        <v>0</v>
      </c>
      <c r="AH36" s="25">
        <v>118100204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7">
        <v>0</v>
      </c>
      <c r="BP36" s="26">
        <v>0</v>
      </c>
      <c r="BQ36" s="25">
        <v>0</v>
      </c>
      <c r="BR36" s="26">
        <v>0</v>
      </c>
      <c r="BS36" s="25">
        <v>0</v>
      </c>
      <c r="BT36" s="26">
        <v>27</v>
      </c>
      <c r="BU36" s="25">
        <v>2364930</v>
      </c>
      <c r="BV36" s="26">
        <v>0</v>
      </c>
      <c r="BW36" s="25">
        <v>0</v>
      </c>
      <c r="BX36" s="26">
        <v>0</v>
      </c>
      <c r="BY36" s="25">
        <v>0</v>
      </c>
      <c r="BZ36" s="28">
        <v>0</v>
      </c>
      <c r="CA36" s="29">
        <v>0</v>
      </c>
      <c r="CB36" s="26">
        <v>0</v>
      </c>
      <c r="CC36" s="25">
        <v>0</v>
      </c>
      <c r="CD36" s="26">
        <v>0</v>
      </c>
      <c r="CE36" s="25">
        <v>0</v>
      </c>
      <c r="CF36" s="26">
        <v>43</v>
      </c>
      <c r="CG36" s="25">
        <v>1022067</v>
      </c>
      <c r="CH36" s="26">
        <v>0</v>
      </c>
      <c r="CI36" s="25">
        <v>0</v>
      </c>
      <c r="CJ36" s="27">
        <v>3386997</v>
      </c>
      <c r="CK36" s="24">
        <v>0</v>
      </c>
      <c r="CL36" s="25">
        <v>0</v>
      </c>
      <c r="CM36" s="26">
        <v>0</v>
      </c>
      <c r="CN36" s="25">
        <v>0</v>
      </c>
      <c r="CO36" s="26">
        <v>0</v>
      </c>
      <c r="CP36" s="25">
        <v>0</v>
      </c>
      <c r="CQ36" s="25">
        <v>0</v>
      </c>
      <c r="CR36" s="26">
        <v>2</v>
      </c>
      <c r="CS36" s="25">
        <v>103656</v>
      </c>
      <c r="CT36" s="26">
        <v>0</v>
      </c>
      <c r="CU36" s="25">
        <v>0</v>
      </c>
      <c r="CV36" s="26">
        <v>4</v>
      </c>
      <c r="CW36" s="25">
        <v>192504</v>
      </c>
      <c r="CX36" s="26">
        <v>0</v>
      </c>
      <c r="CY36" s="25">
        <v>0</v>
      </c>
      <c r="CZ36" s="26">
        <v>0</v>
      </c>
      <c r="DA36" s="25">
        <v>0</v>
      </c>
      <c r="DB36" s="26">
        <v>0</v>
      </c>
      <c r="DC36" s="25">
        <v>0</v>
      </c>
      <c r="DD36" s="27">
        <v>296160</v>
      </c>
      <c r="DE36" s="27">
        <v>0</v>
      </c>
      <c r="DF36" s="25">
        <v>0</v>
      </c>
      <c r="DG36" s="27">
        <v>0</v>
      </c>
      <c r="DH36" s="25">
        <v>0</v>
      </c>
      <c r="DI36" s="27">
        <v>0</v>
      </c>
      <c r="DJ36" s="25">
        <v>0</v>
      </c>
      <c r="DK36" s="27">
        <v>0</v>
      </c>
      <c r="DL36" s="25">
        <v>0</v>
      </c>
      <c r="DM36" s="27">
        <v>0</v>
      </c>
      <c r="DN36" s="25">
        <v>0</v>
      </c>
      <c r="DO36" s="27">
        <v>0</v>
      </c>
      <c r="DP36" s="25">
        <v>0</v>
      </c>
      <c r="DQ36" s="27">
        <v>0</v>
      </c>
      <c r="DR36" s="25">
        <v>121783361</v>
      </c>
      <c r="DS36" s="26">
        <v>55</v>
      </c>
      <c r="DT36" s="25">
        <v>1926980</v>
      </c>
      <c r="DU36" s="26">
        <v>0</v>
      </c>
      <c r="DV36" s="25">
        <v>0</v>
      </c>
      <c r="DW36" s="26">
        <v>0</v>
      </c>
      <c r="DX36" s="25">
        <v>0</v>
      </c>
      <c r="DY36" s="26">
        <v>0</v>
      </c>
      <c r="DZ36" s="25">
        <v>0</v>
      </c>
      <c r="EA36" s="26">
        <v>0</v>
      </c>
      <c r="EB36" s="25">
        <v>0</v>
      </c>
      <c r="EC36" s="26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25">
        <v>48</v>
      </c>
      <c r="EJ36" s="25">
        <v>990336</v>
      </c>
      <c r="EK36" s="25">
        <v>0</v>
      </c>
      <c r="EL36" s="25">
        <v>0</v>
      </c>
      <c r="EM36" s="29">
        <v>0</v>
      </c>
      <c r="EN36" s="29">
        <v>0</v>
      </c>
      <c r="EO36" s="26">
        <v>0</v>
      </c>
      <c r="EP36" s="25">
        <v>0</v>
      </c>
      <c r="EQ36" s="26">
        <v>0</v>
      </c>
      <c r="ER36" s="25">
        <v>0</v>
      </c>
      <c r="ES36" s="26">
        <v>0</v>
      </c>
      <c r="ET36" s="25">
        <v>0</v>
      </c>
      <c r="EU36" s="26">
        <v>0</v>
      </c>
      <c r="EV36" s="25">
        <v>0</v>
      </c>
      <c r="EW36" s="25">
        <v>2917316</v>
      </c>
      <c r="EX36" s="103">
        <v>0</v>
      </c>
      <c r="EY36" s="25">
        <v>0</v>
      </c>
      <c r="EZ36" s="103">
        <v>0</v>
      </c>
      <c r="FA36" s="25">
        <v>0</v>
      </c>
      <c r="FB36" s="103">
        <v>0</v>
      </c>
      <c r="FC36" s="25">
        <v>0</v>
      </c>
      <c r="FD36" s="103">
        <v>0</v>
      </c>
      <c r="FE36" s="25">
        <v>0</v>
      </c>
      <c r="FF36" s="103">
        <v>0</v>
      </c>
      <c r="FG36" s="25">
        <v>0</v>
      </c>
      <c r="FH36" s="103">
        <v>0</v>
      </c>
      <c r="FI36" s="25">
        <v>0</v>
      </c>
      <c r="FJ36" s="104">
        <v>0</v>
      </c>
      <c r="FK36" s="30">
        <v>0</v>
      </c>
      <c r="FL36" s="30">
        <v>0</v>
      </c>
      <c r="FM36" s="30">
        <v>0</v>
      </c>
      <c r="FN36" s="30">
        <v>0</v>
      </c>
      <c r="FO36" s="30">
        <v>0</v>
      </c>
      <c r="FP36" s="30">
        <v>0</v>
      </c>
      <c r="FQ36" s="30">
        <v>0</v>
      </c>
      <c r="FR36" s="30">
        <v>0</v>
      </c>
      <c r="FS36" s="30">
        <v>0</v>
      </c>
      <c r="FT36" s="30"/>
      <c r="FU36" s="30">
        <v>0</v>
      </c>
      <c r="FV36" s="30"/>
      <c r="FW36" s="30">
        <v>0</v>
      </c>
      <c r="FX36" s="30"/>
      <c r="FY36" s="30">
        <v>0</v>
      </c>
      <c r="FZ36" s="30"/>
      <c r="GA36" s="30">
        <v>0</v>
      </c>
      <c r="GB36" s="31">
        <v>124700677</v>
      </c>
      <c r="GC36" s="32">
        <v>3457</v>
      </c>
      <c r="GD36" s="33">
        <v>2627320</v>
      </c>
      <c r="GE36" s="33">
        <v>0</v>
      </c>
      <c r="GF36" s="33">
        <v>0</v>
      </c>
      <c r="GG36" s="33">
        <v>0</v>
      </c>
      <c r="GH36" s="33">
        <v>0</v>
      </c>
      <c r="GI36" s="34">
        <v>2627320</v>
      </c>
      <c r="GJ36" s="35">
        <v>0</v>
      </c>
      <c r="GK36" s="35">
        <v>0</v>
      </c>
      <c r="GL36" s="33">
        <v>3457</v>
      </c>
      <c r="GM36" s="35">
        <v>241990</v>
      </c>
      <c r="GN36" s="36">
        <v>241990</v>
      </c>
      <c r="GO36" s="33">
        <v>1464</v>
      </c>
      <c r="GP36" s="37">
        <v>1720200</v>
      </c>
      <c r="GQ36" s="33">
        <v>1633</v>
      </c>
      <c r="GR36" s="37">
        <v>2242109</v>
      </c>
      <c r="GS36" s="33">
        <v>360</v>
      </c>
      <c r="GT36" s="37">
        <v>488880</v>
      </c>
      <c r="GU36" s="33">
        <v>0</v>
      </c>
      <c r="GV36" s="37">
        <v>0</v>
      </c>
      <c r="GW36" s="33">
        <v>0</v>
      </c>
      <c r="GX36" s="37">
        <v>0</v>
      </c>
      <c r="GY36" s="26">
        <v>0</v>
      </c>
      <c r="GZ36" s="37">
        <v>0</v>
      </c>
      <c r="HA36" s="38">
        <v>4451189</v>
      </c>
      <c r="HB36" s="39">
        <v>132021176</v>
      </c>
      <c r="HC36" s="48">
        <f t="shared" si="0"/>
        <v>132021.20000000001</v>
      </c>
      <c r="HD36" s="48">
        <v>110367.4</v>
      </c>
      <c r="HE36" s="49">
        <f>GO36+GQ36+GS36+GU36+GW36+GY36+'[1]Инвалиды СВОД'!AU35+'[1]Инвалиды СВОД'!AW35+'[1]Инвалиды СВОД'!AY35</f>
        <v>3527</v>
      </c>
      <c r="HF36" s="26">
        <f t="shared" si="1"/>
        <v>1464</v>
      </c>
      <c r="HG36" s="50">
        <f t="shared" si="20"/>
        <v>1633</v>
      </c>
      <c r="HH36" s="50">
        <f t="shared" si="3"/>
        <v>360</v>
      </c>
      <c r="HI36" s="26">
        <f t="shared" si="4"/>
        <v>3457</v>
      </c>
      <c r="HJ36" s="26">
        <f t="shared" si="5"/>
        <v>0</v>
      </c>
      <c r="HK36" s="26">
        <f>'[1]контингент общее 2020 год'!HD36</f>
        <v>0</v>
      </c>
      <c r="HL36" s="26">
        <f t="shared" si="6"/>
        <v>0</v>
      </c>
      <c r="HM36" s="26">
        <f>'[1]контингент общее 2020 год'!HE36</f>
        <v>0</v>
      </c>
      <c r="HN36" s="26">
        <f t="shared" si="7"/>
        <v>0</v>
      </c>
      <c r="HO36" s="26">
        <f>'[1]контингент общее 2020 год'!HF36</f>
        <v>0</v>
      </c>
      <c r="HP36" s="26">
        <f t="shared" si="8"/>
        <v>0</v>
      </c>
      <c r="HQ36" s="26">
        <f t="shared" si="9"/>
        <v>0</v>
      </c>
      <c r="HR36" s="26">
        <f t="shared" si="10"/>
        <v>3457</v>
      </c>
      <c r="HS36" s="26">
        <f>BP36+BT36+BX36+'[1]контингент общее 2020 год'!HH36</f>
        <v>33</v>
      </c>
      <c r="HT36" s="26">
        <f>DS36+DW36+EE36+EI36+EM36+EO36+ES36+EX36+EZ36+FB36+FD36+FF36+FH36+'[1]контингент общее 2020 год'!HI36</f>
        <v>103</v>
      </c>
      <c r="HU36" s="26">
        <f>B36+F36+J36+AI36+AM36+AQ36+CR36+CT36+CV36+CX36+CZ36+DB36+DE36+DG36+DI36+DK36+DM36+DO36+FK36+FM36+FO36+FU36+FW36+FY36+'[1]контингент общее 2020 год'!HG36-'[1]контингент общее 2020 год'!DG36-'[1]контингент общее 2020 год'!DH36-'[1]контингент общее 2020 год'!DI36-'[1]контингент общее 2020 год'!BN36-'[1]контингент общее 2020 год'!BO36-'[1]контингент общее 2020 год'!BP36</f>
        <v>3321</v>
      </c>
      <c r="HV36" s="26">
        <f t="shared" si="11"/>
        <v>3457</v>
      </c>
      <c r="HW36" s="26">
        <f>'[1]Инвалиды СВОД'!P35+'[1]Инвалиды СВОД'!R35+'[1]Инвалиды СВОД'!T35</f>
        <v>16</v>
      </c>
      <c r="HX36" s="26">
        <f>'[1]Инвалиды СВОД'!B35+'[1]Инвалиды СВОД'!D35+'[1]Инвалиды СВОД'!F35+'[1]Инвалиды СВОД'!I35+'[1]Инвалиды СВОД'!K35+'[1]Инвалиды СВОД'!M35+'[1]Инвалиды СВОД'!W35+'[1]Инвалиды СВОД'!Y35+'[1]Инвалиды СВОД'!AA35+'[1]Инвалиды СВОД'!AC35+'[1]Инвалиды СВОД'!AE35+'[1]Инвалиды СВОД'!AG35+'[1]Инвалиды СВОД'!AJ35+'[1]Инвалиды СВОД'!AL35+'[1]Инвалиды СВОД'!AN35</f>
        <v>54</v>
      </c>
      <c r="HY36" s="26">
        <f t="shared" si="12"/>
        <v>70</v>
      </c>
      <c r="HZ36" s="26">
        <f t="shared" si="13"/>
        <v>3527</v>
      </c>
      <c r="IA36" s="51">
        <v>49</v>
      </c>
      <c r="IB36" s="52">
        <f t="shared" si="14"/>
        <v>49</v>
      </c>
      <c r="IC36" s="52">
        <f t="shared" si="15"/>
        <v>103</v>
      </c>
      <c r="ID36" s="52">
        <f t="shared" si="16"/>
        <v>3375</v>
      </c>
      <c r="IE36" s="52">
        <f>'[1]контингент общее 2020 год'!BK36+'[1]контингент общее 2020 год'!BL36+'[1]контингент общее 2020 год'!BM36+'[1]контингент общее 2020 год'!BT36+'[1]контингент общее 2020 год'!BU36+'[1]контингент общее 2020 год'!BV36+'[1]контингент общее 2020 год'!DD36+'[1]контингент общее 2020 год'!DE36+'[1]контингент общее 2020 год'!DF36+'[1]контингент общее 2020 год'!DM36+'[1]контингент общее 2020 год'!DN36+'[1]контингент общее 2020 год'!DO36</f>
        <v>0</v>
      </c>
      <c r="IF36" s="52">
        <f>ID36-IE36</f>
        <v>3375</v>
      </c>
      <c r="IG36" s="52">
        <f t="shared" si="18"/>
        <v>3527</v>
      </c>
      <c r="IH36" s="53">
        <v>3515</v>
      </c>
      <c r="II36" s="52">
        <f t="shared" si="19"/>
        <v>-12</v>
      </c>
    </row>
    <row r="37" spans="1:243" s="53" customFormat="1">
      <c r="A37" s="54" t="s">
        <v>113</v>
      </c>
      <c r="B37" s="24">
        <v>0</v>
      </c>
      <c r="C37" s="25"/>
      <c r="D37" s="26"/>
      <c r="E37" s="25"/>
      <c r="F37" s="26">
        <v>0</v>
      </c>
      <c r="G37" s="25"/>
      <c r="H37" s="26">
        <v>0</v>
      </c>
      <c r="I37" s="25"/>
      <c r="J37" s="26">
        <v>0</v>
      </c>
      <c r="K37" s="25"/>
      <c r="L37" s="26">
        <v>0</v>
      </c>
      <c r="M37" s="25"/>
      <c r="N37" s="26">
        <v>0</v>
      </c>
      <c r="O37" s="25"/>
      <c r="P37" s="26">
        <v>0</v>
      </c>
      <c r="Q37" s="25"/>
      <c r="R37" s="26">
        <v>0</v>
      </c>
      <c r="S37" s="25"/>
      <c r="T37" s="26">
        <v>0</v>
      </c>
      <c r="U37" s="25"/>
      <c r="V37" s="26">
        <v>0</v>
      </c>
      <c r="W37" s="25"/>
      <c r="X37" s="26">
        <v>0</v>
      </c>
      <c r="Y37" s="25"/>
      <c r="Z37" s="26">
        <v>0</v>
      </c>
      <c r="AA37" s="25"/>
      <c r="AB37" s="26">
        <v>0</v>
      </c>
      <c r="AC37" s="25"/>
      <c r="AD37" s="26">
        <v>0</v>
      </c>
      <c r="AE37" s="25"/>
      <c r="AF37" s="26">
        <v>0</v>
      </c>
      <c r="AG37" s="25"/>
      <c r="AH37" s="25">
        <v>0</v>
      </c>
      <c r="AI37" s="25">
        <v>0</v>
      </c>
      <c r="AJ37" s="25"/>
      <c r="AK37" s="25">
        <v>0</v>
      </c>
      <c r="AL37" s="25"/>
      <c r="AM37" s="25">
        <v>0</v>
      </c>
      <c r="AN37" s="25"/>
      <c r="AO37" s="25"/>
      <c r="AP37" s="25"/>
      <c r="AQ37" s="25">
        <v>0</v>
      </c>
      <c r="AR37" s="25"/>
      <c r="AS37" s="25">
        <v>0</v>
      </c>
      <c r="AT37" s="25"/>
      <c r="AU37" s="25">
        <v>0</v>
      </c>
      <c r="AV37" s="25"/>
      <c r="AW37" s="25">
        <v>0</v>
      </c>
      <c r="AX37" s="25"/>
      <c r="AY37" s="25">
        <v>0</v>
      </c>
      <c r="AZ37" s="25"/>
      <c r="BA37" s="25">
        <v>0</v>
      </c>
      <c r="BB37" s="25"/>
      <c r="BC37" s="25">
        <v>0</v>
      </c>
      <c r="BD37" s="25"/>
      <c r="BE37" s="25">
        <v>0</v>
      </c>
      <c r="BF37" s="25"/>
      <c r="BG37" s="25">
        <v>0</v>
      </c>
      <c r="BH37" s="25"/>
      <c r="BI37" s="25">
        <v>0</v>
      </c>
      <c r="BJ37" s="25"/>
      <c r="BK37" s="25">
        <v>0</v>
      </c>
      <c r="BL37" s="25"/>
      <c r="BM37" s="25">
        <v>0</v>
      </c>
      <c r="BN37" s="25"/>
      <c r="BO37" s="27">
        <v>0</v>
      </c>
      <c r="BP37" s="26">
        <v>0</v>
      </c>
      <c r="BQ37" s="25"/>
      <c r="BR37" s="26">
        <v>0</v>
      </c>
      <c r="BS37" s="25"/>
      <c r="BT37" s="26">
        <v>0</v>
      </c>
      <c r="BU37" s="25"/>
      <c r="BV37" s="26">
        <v>0</v>
      </c>
      <c r="BW37" s="25"/>
      <c r="BX37" s="26">
        <v>0</v>
      </c>
      <c r="BY37" s="25"/>
      <c r="BZ37" s="28">
        <v>0</v>
      </c>
      <c r="CA37" s="29"/>
      <c r="CB37" s="26">
        <v>0</v>
      </c>
      <c r="CC37" s="25"/>
      <c r="CD37" s="26">
        <v>0</v>
      </c>
      <c r="CE37" s="25"/>
      <c r="CF37" s="26">
        <v>0</v>
      </c>
      <c r="CG37" s="25"/>
      <c r="CH37" s="26">
        <v>0</v>
      </c>
      <c r="CI37" s="25"/>
      <c r="CJ37" s="27">
        <v>0</v>
      </c>
      <c r="CK37" s="24">
        <v>0</v>
      </c>
      <c r="CL37" s="25"/>
      <c r="CM37" s="26">
        <v>0</v>
      </c>
      <c r="CN37" s="25"/>
      <c r="CO37" s="26">
        <v>0</v>
      </c>
      <c r="CP37" s="25"/>
      <c r="CQ37" s="25">
        <v>0</v>
      </c>
      <c r="CR37" s="26">
        <v>0</v>
      </c>
      <c r="CS37" s="25"/>
      <c r="CT37" s="26">
        <v>0</v>
      </c>
      <c r="CU37" s="25"/>
      <c r="CV37" s="26">
        <v>0</v>
      </c>
      <c r="CW37" s="25"/>
      <c r="CX37" s="26">
        <v>0</v>
      </c>
      <c r="CY37" s="25"/>
      <c r="CZ37" s="26">
        <v>0</v>
      </c>
      <c r="DA37" s="25"/>
      <c r="DB37" s="26">
        <v>0</v>
      </c>
      <c r="DC37" s="25"/>
      <c r="DD37" s="27">
        <v>0</v>
      </c>
      <c r="DE37" s="27">
        <v>0</v>
      </c>
      <c r="DF37" s="25"/>
      <c r="DG37" s="27">
        <v>0</v>
      </c>
      <c r="DH37" s="25"/>
      <c r="DI37" s="27">
        <v>0</v>
      </c>
      <c r="DJ37" s="25"/>
      <c r="DK37" s="27">
        <v>0</v>
      </c>
      <c r="DL37" s="25"/>
      <c r="DM37" s="27">
        <v>0</v>
      </c>
      <c r="DN37" s="25"/>
      <c r="DO37" s="27">
        <v>0</v>
      </c>
      <c r="DP37" s="25"/>
      <c r="DQ37" s="27">
        <v>0</v>
      </c>
      <c r="DR37" s="25">
        <v>0</v>
      </c>
      <c r="DS37" s="26">
        <v>0</v>
      </c>
      <c r="DT37" s="25"/>
      <c r="DU37" s="26">
        <v>0</v>
      </c>
      <c r="DV37" s="25"/>
      <c r="DW37" s="26">
        <v>0</v>
      </c>
      <c r="DX37" s="25"/>
      <c r="DY37" s="26">
        <v>0</v>
      </c>
      <c r="DZ37" s="25"/>
      <c r="EA37" s="26">
        <v>0</v>
      </c>
      <c r="EB37" s="25"/>
      <c r="EC37" s="26">
        <v>0</v>
      </c>
      <c r="ED37" s="25"/>
      <c r="EE37" s="25">
        <v>0</v>
      </c>
      <c r="EF37" s="25"/>
      <c r="EG37" s="25">
        <v>0</v>
      </c>
      <c r="EH37" s="25"/>
      <c r="EI37" s="25">
        <v>0</v>
      </c>
      <c r="EJ37" s="25"/>
      <c r="EK37" s="25">
        <v>0</v>
      </c>
      <c r="EL37" s="25"/>
      <c r="EM37" s="29">
        <v>0</v>
      </c>
      <c r="EN37" s="29"/>
      <c r="EO37" s="26">
        <v>0</v>
      </c>
      <c r="EP37" s="25"/>
      <c r="EQ37" s="26">
        <v>0</v>
      </c>
      <c r="ER37" s="25"/>
      <c r="ES37" s="26">
        <v>0</v>
      </c>
      <c r="ET37" s="25"/>
      <c r="EU37" s="26">
        <v>0</v>
      </c>
      <c r="EV37" s="25"/>
      <c r="EW37" s="25">
        <v>0</v>
      </c>
      <c r="EX37" s="103">
        <v>0</v>
      </c>
      <c r="EY37" s="25"/>
      <c r="EZ37" s="103">
        <v>0</v>
      </c>
      <c r="FA37" s="25"/>
      <c r="FB37" s="103">
        <v>0</v>
      </c>
      <c r="FC37" s="25"/>
      <c r="FD37" s="103">
        <v>0</v>
      </c>
      <c r="FE37" s="25"/>
      <c r="FF37" s="103">
        <v>0</v>
      </c>
      <c r="FG37" s="25"/>
      <c r="FH37" s="103">
        <v>0</v>
      </c>
      <c r="FI37" s="25"/>
      <c r="FJ37" s="104">
        <v>0</v>
      </c>
      <c r="FK37" s="30">
        <v>0</v>
      </c>
      <c r="FL37" s="30"/>
      <c r="FM37" s="30">
        <v>0</v>
      </c>
      <c r="FN37" s="30"/>
      <c r="FO37" s="30">
        <v>0</v>
      </c>
      <c r="FP37" s="30"/>
      <c r="FQ37" s="30">
        <v>0</v>
      </c>
      <c r="FR37" s="30"/>
      <c r="FS37" s="30">
        <v>0</v>
      </c>
      <c r="FT37" s="30"/>
      <c r="FU37" s="30">
        <v>0</v>
      </c>
      <c r="FV37" s="30"/>
      <c r="FW37" s="30">
        <v>0</v>
      </c>
      <c r="FX37" s="30"/>
      <c r="FY37" s="30">
        <v>0</v>
      </c>
      <c r="FZ37" s="30"/>
      <c r="GA37" s="30">
        <v>0</v>
      </c>
      <c r="GB37" s="31">
        <v>0</v>
      </c>
      <c r="GC37" s="32">
        <v>0</v>
      </c>
      <c r="GD37" s="33">
        <v>0</v>
      </c>
      <c r="GE37" s="33">
        <v>0</v>
      </c>
      <c r="GF37" s="33">
        <v>0</v>
      </c>
      <c r="GG37" s="33">
        <v>0</v>
      </c>
      <c r="GH37" s="33">
        <v>0</v>
      </c>
      <c r="GI37" s="34">
        <v>0</v>
      </c>
      <c r="GJ37" s="36">
        <v>0</v>
      </c>
      <c r="GK37" s="35">
        <v>0</v>
      </c>
      <c r="GL37" s="33">
        <v>0</v>
      </c>
      <c r="GM37" s="35">
        <v>0</v>
      </c>
      <c r="GN37" s="36">
        <v>0</v>
      </c>
      <c r="GO37" s="33">
        <v>0</v>
      </c>
      <c r="GP37" s="37">
        <v>0</v>
      </c>
      <c r="GQ37" s="33">
        <v>0</v>
      </c>
      <c r="GR37" s="37">
        <v>0</v>
      </c>
      <c r="GS37" s="33">
        <v>0</v>
      </c>
      <c r="GT37" s="37">
        <v>0</v>
      </c>
      <c r="GU37" s="33">
        <v>0</v>
      </c>
      <c r="GV37" s="37">
        <v>0</v>
      </c>
      <c r="GW37" s="33">
        <v>0</v>
      </c>
      <c r="GX37" s="37">
        <v>0</v>
      </c>
      <c r="GY37" s="26">
        <v>0</v>
      </c>
      <c r="GZ37" s="37">
        <v>0</v>
      </c>
      <c r="HA37" s="38">
        <v>0</v>
      </c>
      <c r="HB37" s="39">
        <v>0</v>
      </c>
      <c r="HC37" s="48">
        <f t="shared" si="0"/>
        <v>0</v>
      </c>
      <c r="HD37" s="48">
        <v>0</v>
      </c>
      <c r="HE37" s="49"/>
      <c r="HF37" s="26">
        <f t="shared" si="1"/>
        <v>0</v>
      </c>
      <c r="HG37" s="50">
        <f t="shared" si="20"/>
        <v>0</v>
      </c>
      <c r="HH37" s="50">
        <f t="shared" si="3"/>
        <v>0</v>
      </c>
      <c r="HI37" s="26">
        <f t="shared" si="4"/>
        <v>0</v>
      </c>
      <c r="HJ37" s="26">
        <f>CT37+DG37+EZ37</f>
        <v>0</v>
      </c>
      <c r="HK37" s="26">
        <f>'[1]контингент общее 2020 год'!HD37</f>
        <v>0</v>
      </c>
      <c r="HL37" s="26">
        <f>CX37++DK37+FD37</f>
        <v>0</v>
      </c>
      <c r="HM37" s="26">
        <f>'[1]контингент общее 2020 год'!HE37</f>
        <v>0</v>
      </c>
      <c r="HN37" s="26">
        <f>DB37+DO37+FH37</f>
        <v>0</v>
      </c>
      <c r="HO37" s="26">
        <f>'[1]контингент общее 2020 год'!HF37</f>
        <v>0</v>
      </c>
      <c r="HP37" s="26">
        <f t="shared" si="8"/>
        <v>0</v>
      </c>
      <c r="HQ37" s="26">
        <f t="shared" si="9"/>
        <v>0</v>
      </c>
      <c r="HR37" s="26">
        <f>HI37+HP37</f>
        <v>0</v>
      </c>
      <c r="HS37" s="26">
        <f>BP37+BT37+BX37+'[1]контингент общее 2020 год'!HH37</f>
        <v>0</v>
      </c>
      <c r="HT37" s="26">
        <f>DS37+DW37+EE37+EI37+EM37+EO37+ES37+EX37+EZ37+FB37+FD37+FF37+FH37+'[1]контингент общее 2020 год'!HI37</f>
        <v>0</v>
      </c>
      <c r="HU37" s="26">
        <f>B37+F37+J37+AI37+AM37+AQ37+CR37+CT37+CV37+CX37+CZ37+DB37+DE37+DG37+DI37+DK37+DM37+DO37+FK37+FM37+FO37+FU37+FW37+FY37+'[1]контингент общее 2020 год'!HG37</f>
        <v>0</v>
      </c>
      <c r="HV37" s="26">
        <f t="shared" si="11"/>
        <v>0</v>
      </c>
      <c r="HW37" s="26"/>
      <c r="HX37" s="26"/>
      <c r="HY37" s="26"/>
      <c r="HZ37" s="26">
        <f t="shared" si="13"/>
        <v>0</v>
      </c>
      <c r="IA37" s="51"/>
      <c r="IB37" s="52">
        <v>0</v>
      </c>
      <c r="IC37" s="52">
        <f t="shared" si="15"/>
        <v>0</v>
      </c>
      <c r="ID37" s="52">
        <f t="shared" si="16"/>
        <v>0</v>
      </c>
      <c r="IE37" s="52"/>
      <c r="IF37" s="52"/>
      <c r="IG37" s="52">
        <f t="shared" si="18"/>
        <v>0</v>
      </c>
      <c r="IH37" s="53">
        <v>0</v>
      </c>
      <c r="II37" s="52">
        <f t="shared" si="19"/>
        <v>0</v>
      </c>
    </row>
    <row r="38" spans="1:243" s="55" customFormat="1" ht="18.75" customHeight="1">
      <c r="A38" s="106" t="s">
        <v>114</v>
      </c>
      <c r="B38" s="107">
        <v>35057</v>
      </c>
      <c r="C38" s="107">
        <v>1026865153</v>
      </c>
      <c r="D38" s="107">
        <v>891</v>
      </c>
      <c r="E38" s="107">
        <v>852402058</v>
      </c>
      <c r="F38" s="107">
        <v>37464</v>
      </c>
      <c r="G38" s="107">
        <v>1375593474</v>
      </c>
      <c r="H38" s="107">
        <v>1208</v>
      </c>
      <c r="I38" s="107">
        <v>1443203793</v>
      </c>
      <c r="J38" s="107">
        <v>6256</v>
      </c>
      <c r="K38" s="107">
        <v>245042506</v>
      </c>
      <c r="L38" s="107">
        <v>265</v>
      </c>
      <c r="M38" s="107">
        <v>341131973</v>
      </c>
      <c r="N38" s="107">
        <v>6768</v>
      </c>
      <c r="O38" s="107">
        <v>68244972</v>
      </c>
      <c r="P38" s="107">
        <v>201</v>
      </c>
      <c r="Q38" s="107">
        <v>1975416</v>
      </c>
      <c r="R38" s="107">
        <v>189</v>
      </c>
      <c r="S38" s="107">
        <v>61723536</v>
      </c>
      <c r="T38" s="107">
        <v>10</v>
      </c>
      <c r="U38" s="107">
        <v>3842856</v>
      </c>
      <c r="V38" s="107">
        <v>32341</v>
      </c>
      <c r="W38" s="107">
        <v>26956572</v>
      </c>
      <c r="X38" s="107">
        <v>168</v>
      </c>
      <c r="Y38" s="107">
        <v>4564797</v>
      </c>
      <c r="Z38" s="107">
        <v>31467</v>
      </c>
      <c r="AA38" s="107">
        <v>107408547</v>
      </c>
      <c r="AB38" s="107">
        <v>189</v>
      </c>
      <c r="AC38" s="107">
        <v>20780423</v>
      </c>
      <c r="AD38" s="107">
        <v>5206</v>
      </c>
      <c r="AE38" s="107">
        <v>35283139</v>
      </c>
      <c r="AF38" s="107">
        <v>36</v>
      </c>
      <c r="AG38" s="107">
        <v>7986402</v>
      </c>
      <c r="AH38" s="107">
        <v>5623005617</v>
      </c>
      <c r="AI38" s="107">
        <v>6467</v>
      </c>
      <c r="AJ38" s="107">
        <v>242008496</v>
      </c>
      <c r="AK38" s="107">
        <v>15</v>
      </c>
      <c r="AL38" s="107">
        <v>16673130</v>
      </c>
      <c r="AM38" s="107">
        <v>10211</v>
      </c>
      <c r="AN38" s="107">
        <v>474293618</v>
      </c>
      <c r="AO38" s="107">
        <v>50</v>
      </c>
      <c r="AP38" s="107">
        <v>70616110</v>
      </c>
      <c r="AQ38" s="107">
        <v>3128</v>
      </c>
      <c r="AR38" s="107">
        <v>154373634</v>
      </c>
      <c r="AS38" s="107">
        <v>6</v>
      </c>
      <c r="AT38" s="107">
        <v>9259163</v>
      </c>
      <c r="AU38" s="107">
        <v>967</v>
      </c>
      <c r="AV38" s="107">
        <v>11785435</v>
      </c>
      <c r="AW38" s="107">
        <v>6</v>
      </c>
      <c r="AX38" s="107">
        <v>2125356</v>
      </c>
      <c r="AY38" s="107">
        <v>268</v>
      </c>
      <c r="AZ38" s="107">
        <v>2923880</v>
      </c>
      <c r="BA38" s="107">
        <v>6</v>
      </c>
      <c r="BB38" s="107">
        <v>2125356</v>
      </c>
      <c r="BC38" s="107">
        <v>5172</v>
      </c>
      <c r="BD38" s="107">
        <v>5330316</v>
      </c>
      <c r="BE38" s="107">
        <v>5</v>
      </c>
      <c r="BF38" s="107">
        <v>149180</v>
      </c>
      <c r="BG38" s="107">
        <v>9344</v>
      </c>
      <c r="BH38" s="107">
        <v>38581022</v>
      </c>
      <c r="BI38" s="107">
        <v>8</v>
      </c>
      <c r="BJ38" s="107">
        <v>973656</v>
      </c>
      <c r="BK38" s="107">
        <v>3079</v>
      </c>
      <c r="BL38" s="107">
        <v>25196809</v>
      </c>
      <c r="BM38" s="107">
        <v>3</v>
      </c>
      <c r="BN38" s="107">
        <v>729597</v>
      </c>
      <c r="BO38" s="107">
        <v>1057144758</v>
      </c>
      <c r="BP38" s="107">
        <v>1120</v>
      </c>
      <c r="BQ38" s="107">
        <v>83859361</v>
      </c>
      <c r="BR38" s="107">
        <v>33</v>
      </c>
      <c r="BS38" s="107">
        <v>41718219</v>
      </c>
      <c r="BT38" s="107">
        <v>845</v>
      </c>
      <c r="BU38" s="107">
        <v>81252672</v>
      </c>
      <c r="BV38" s="107">
        <v>38</v>
      </c>
      <c r="BW38" s="107">
        <v>61936008</v>
      </c>
      <c r="BX38" s="107">
        <v>4</v>
      </c>
      <c r="BY38" s="107">
        <v>374608</v>
      </c>
      <c r="BZ38" s="107">
        <v>0</v>
      </c>
      <c r="CA38" s="107">
        <v>0</v>
      </c>
      <c r="CB38" s="107">
        <v>814</v>
      </c>
      <c r="CC38" s="107">
        <v>21270491</v>
      </c>
      <c r="CD38" s="107">
        <v>10</v>
      </c>
      <c r="CE38" s="107">
        <v>3733060</v>
      </c>
      <c r="CF38" s="107">
        <v>490</v>
      </c>
      <c r="CG38" s="107">
        <v>12653514</v>
      </c>
      <c r="CH38" s="107">
        <v>0</v>
      </c>
      <c r="CI38" s="107">
        <v>0</v>
      </c>
      <c r="CJ38" s="107">
        <v>306797933</v>
      </c>
      <c r="CK38" s="107">
        <v>17</v>
      </c>
      <c r="CL38" s="107">
        <v>12440056</v>
      </c>
      <c r="CM38" s="107">
        <v>20</v>
      </c>
      <c r="CN38" s="107">
        <v>18368420</v>
      </c>
      <c r="CO38" s="107">
        <v>5</v>
      </c>
      <c r="CP38" s="107">
        <v>4909415</v>
      </c>
      <c r="CQ38" s="107">
        <v>35717891</v>
      </c>
      <c r="CR38" s="107">
        <v>139</v>
      </c>
      <c r="CS38" s="107">
        <v>7798608</v>
      </c>
      <c r="CT38" s="107">
        <v>70</v>
      </c>
      <c r="CU38" s="107">
        <v>4573060</v>
      </c>
      <c r="CV38" s="107">
        <v>164</v>
      </c>
      <c r="CW38" s="107">
        <v>8430554</v>
      </c>
      <c r="CX38" s="107">
        <v>107</v>
      </c>
      <c r="CY38" s="107">
        <v>6436906</v>
      </c>
      <c r="CZ38" s="107">
        <v>30</v>
      </c>
      <c r="DA38" s="107">
        <v>1916336</v>
      </c>
      <c r="DB38" s="107">
        <v>1</v>
      </c>
      <c r="DC38" s="107">
        <v>74040</v>
      </c>
      <c r="DD38" s="107">
        <v>29229504</v>
      </c>
      <c r="DE38" s="107">
        <v>13</v>
      </c>
      <c r="DF38" s="107">
        <v>16991</v>
      </c>
      <c r="DG38" s="107">
        <v>12</v>
      </c>
      <c r="DH38" s="107">
        <v>19608</v>
      </c>
      <c r="DI38" s="107">
        <v>26</v>
      </c>
      <c r="DJ38" s="107">
        <v>52520</v>
      </c>
      <c r="DK38" s="107">
        <v>1</v>
      </c>
      <c r="DL38" s="107">
        <v>2526</v>
      </c>
      <c r="DM38" s="107">
        <v>14</v>
      </c>
      <c r="DN38" s="107">
        <v>34944</v>
      </c>
      <c r="DO38" s="107">
        <v>1</v>
      </c>
      <c r="DP38" s="107">
        <v>3120</v>
      </c>
      <c r="DQ38" s="107">
        <v>129709</v>
      </c>
      <c r="DR38" s="107">
        <v>7052025412</v>
      </c>
      <c r="DS38" s="107">
        <v>139</v>
      </c>
      <c r="DT38" s="107">
        <v>4870004</v>
      </c>
      <c r="DU38" s="107">
        <v>2</v>
      </c>
      <c r="DV38" s="107">
        <v>2633707</v>
      </c>
      <c r="DW38" s="107">
        <v>152</v>
      </c>
      <c r="DX38" s="107">
        <v>5694072</v>
      </c>
      <c r="DY38" s="107">
        <v>3</v>
      </c>
      <c r="DZ38" s="107">
        <v>4404033</v>
      </c>
      <c r="EA38" s="107">
        <v>50</v>
      </c>
      <c r="EB38" s="107">
        <v>161750</v>
      </c>
      <c r="EC38" s="107">
        <v>80</v>
      </c>
      <c r="ED38" s="107">
        <v>517040</v>
      </c>
      <c r="EE38" s="107">
        <v>186</v>
      </c>
      <c r="EF38" s="107">
        <v>4148973</v>
      </c>
      <c r="EG38" s="107">
        <v>5</v>
      </c>
      <c r="EH38" s="107">
        <v>5576255</v>
      </c>
      <c r="EI38" s="107">
        <v>344</v>
      </c>
      <c r="EJ38" s="107">
        <v>7121680</v>
      </c>
      <c r="EK38" s="107">
        <v>8</v>
      </c>
      <c r="EL38" s="107">
        <v>8511368</v>
      </c>
      <c r="EM38" s="107">
        <v>0</v>
      </c>
      <c r="EN38" s="107">
        <v>0</v>
      </c>
      <c r="EO38" s="107">
        <v>82</v>
      </c>
      <c r="EP38" s="107">
        <v>3141426</v>
      </c>
      <c r="EQ38" s="107">
        <v>6</v>
      </c>
      <c r="ER38" s="107">
        <v>5472222</v>
      </c>
      <c r="ES38" s="107">
        <v>189</v>
      </c>
      <c r="ET38" s="107">
        <v>7683687</v>
      </c>
      <c r="EU38" s="107">
        <v>10</v>
      </c>
      <c r="EV38" s="107">
        <v>8550346</v>
      </c>
      <c r="EW38" s="107">
        <v>68486563</v>
      </c>
      <c r="EX38" s="107">
        <v>2</v>
      </c>
      <c r="EY38" s="107">
        <v>39464</v>
      </c>
      <c r="EZ38" s="107">
        <v>37</v>
      </c>
      <c r="FA38" s="107">
        <v>1629665</v>
      </c>
      <c r="FB38" s="107">
        <v>67</v>
      </c>
      <c r="FC38" s="107">
        <v>1797610</v>
      </c>
      <c r="FD38" s="107">
        <v>193</v>
      </c>
      <c r="FE38" s="107">
        <v>11769752</v>
      </c>
      <c r="FF38" s="107">
        <v>383</v>
      </c>
      <c r="FG38" s="107">
        <v>11200069</v>
      </c>
      <c r="FH38" s="107">
        <v>176</v>
      </c>
      <c r="FI38" s="107">
        <v>11776385</v>
      </c>
      <c r="FJ38" s="107">
        <v>38212945</v>
      </c>
      <c r="FK38" s="108">
        <v>118</v>
      </c>
      <c r="FL38" s="108">
        <v>3292790</v>
      </c>
      <c r="FM38" s="108">
        <v>98</v>
      </c>
      <c r="FN38" s="108">
        <v>3433528</v>
      </c>
      <c r="FO38" s="108">
        <v>23</v>
      </c>
      <c r="FP38" s="108">
        <v>861603</v>
      </c>
      <c r="FQ38" s="108">
        <v>30</v>
      </c>
      <c r="FR38" s="108">
        <v>285240</v>
      </c>
      <c r="FS38" s="108">
        <v>0</v>
      </c>
      <c r="FT38" s="108">
        <v>0</v>
      </c>
      <c r="FU38" s="108">
        <v>92</v>
      </c>
      <c r="FV38" s="108">
        <v>3119996</v>
      </c>
      <c r="FW38" s="108">
        <v>157</v>
      </c>
      <c r="FX38" s="108">
        <v>6611898</v>
      </c>
      <c r="FY38" s="108">
        <v>52</v>
      </c>
      <c r="FZ38" s="108">
        <v>2334904</v>
      </c>
      <c r="GA38" s="108">
        <v>19939959</v>
      </c>
      <c r="GB38" s="108">
        <v>7178664879</v>
      </c>
      <c r="GC38" s="109">
        <v>102762</v>
      </c>
      <c r="GD38" s="109">
        <v>78099120</v>
      </c>
      <c r="GE38" s="109">
        <v>2582</v>
      </c>
      <c r="GF38" s="109">
        <v>52732186</v>
      </c>
      <c r="GG38" s="109">
        <v>858</v>
      </c>
      <c r="GH38" s="109">
        <v>368082</v>
      </c>
      <c r="GI38" s="109">
        <v>131199388</v>
      </c>
      <c r="GJ38" s="109">
        <v>2582</v>
      </c>
      <c r="GK38" s="109">
        <v>2530360</v>
      </c>
      <c r="GL38" s="109">
        <v>103620</v>
      </c>
      <c r="GM38" s="109">
        <v>7253400</v>
      </c>
      <c r="GN38" s="109">
        <v>9783760</v>
      </c>
      <c r="GO38" s="109">
        <v>43127</v>
      </c>
      <c r="GP38" s="109">
        <v>50674225</v>
      </c>
      <c r="GQ38" s="109">
        <v>49740</v>
      </c>
      <c r="GR38" s="109">
        <v>68293020</v>
      </c>
      <c r="GS38" s="109">
        <v>10753</v>
      </c>
      <c r="GT38" s="109">
        <v>14602574</v>
      </c>
      <c r="GU38" s="109">
        <v>10545</v>
      </c>
      <c r="GV38" s="109">
        <v>12390375</v>
      </c>
      <c r="GW38" s="109">
        <v>12730</v>
      </c>
      <c r="GX38" s="109">
        <v>17478290</v>
      </c>
      <c r="GY38" s="109">
        <v>2710</v>
      </c>
      <c r="GZ38" s="109">
        <v>3680180</v>
      </c>
      <c r="HA38" s="109">
        <v>167118664</v>
      </c>
      <c r="HB38" s="109">
        <v>7486766691</v>
      </c>
      <c r="HC38" s="110">
        <f t="shared" ref="HC38" si="21">SUM(HC12:HC37)</f>
        <v>7486766.7999999998</v>
      </c>
      <c r="HD38" s="110">
        <f t="shared" ref="HD38:HF38" si="22">SUM(HD12:HD37)</f>
        <v>6625256.6000000015</v>
      </c>
      <c r="HE38" s="110">
        <f t="shared" si="22"/>
        <v>130906</v>
      </c>
      <c r="HF38" s="107">
        <f t="shared" si="22"/>
        <v>43008</v>
      </c>
      <c r="HG38" s="107">
        <f t="shared" ref="HG38:II38" si="23">SUM(HG12:HG36)</f>
        <v>49439</v>
      </c>
      <c r="HH38" s="107">
        <f t="shared" si="23"/>
        <v>10575</v>
      </c>
      <c r="HI38" s="107">
        <f t="shared" si="23"/>
        <v>103022</v>
      </c>
      <c r="HJ38" s="107">
        <f t="shared" si="23"/>
        <v>923</v>
      </c>
      <c r="HK38" s="107">
        <f t="shared" si="23"/>
        <v>10545</v>
      </c>
      <c r="HL38" s="107">
        <f t="shared" si="23"/>
        <v>1278</v>
      </c>
      <c r="HM38" s="107">
        <f t="shared" si="23"/>
        <v>12730</v>
      </c>
      <c r="HN38" s="107">
        <f t="shared" si="23"/>
        <v>276</v>
      </c>
      <c r="HO38" s="107">
        <f t="shared" si="23"/>
        <v>2710</v>
      </c>
      <c r="HP38" s="107">
        <f t="shared" si="23"/>
        <v>2477</v>
      </c>
      <c r="HQ38" s="107">
        <f t="shared" si="23"/>
        <v>25985</v>
      </c>
      <c r="HR38" s="107">
        <f t="shared" si="23"/>
        <v>131484</v>
      </c>
      <c r="HS38" s="107">
        <f t="shared" si="23"/>
        <v>2409</v>
      </c>
      <c r="HT38" s="107">
        <f t="shared" si="23"/>
        <v>2066</v>
      </c>
      <c r="HU38" s="107">
        <f t="shared" si="23"/>
        <v>125130</v>
      </c>
      <c r="HV38" s="107">
        <f t="shared" si="23"/>
        <v>129605</v>
      </c>
      <c r="HW38" s="107">
        <f t="shared" si="23"/>
        <v>237</v>
      </c>
      <c r="HX38" s="107">
        <f t="shared" si="23"/>
        <v>1064</v>
      </c>
      <c r="HY38" s="107">
        <f t="shared" si="23"/>
        <v>1301</v>
      </c>
      <c r="HZ38" s="107">
        <f t="shared" si="23"/>
        <v>132785</v>
      </c>
      <c r="IA38" s="107">
        <f t="shared" si="23"/>
        <v>2538</v>
      </c>
      <c r="IB38" s="107">
        <f t="shared" si="23"/>
        <v>2646</v>
      </c>
      <c r="IC38" s="107">
        <f t="shared" si="23"/>
        <v>2066</v>
      </c>
      <c r="ID38" s="107">
        <f t="shared" si="23"/>
        <v>126194</v>
      </c>
      <c r="IE38" s="107">
        <f t="shared" si="23"/>
        <v>346</v>
      </c>
      <c r="IF38" s="107">
        <f t="shared" si="23"/>
        <v>125308</v>
      </c>
      <c r="IG38" s="107">
        <f t="shared" si="23"/>
        <v>130906</v>
      </c>
      <c r="IH38" s="107">
        <f t="shared" si="23"/>
        <v>125105</v>
      </c>
      <c r="II38" s="107">
        <f t="shared" si="23"/>
        <v>-5801</v>
      </c>
    </row>
    <row r="39" spans="1:243" ht="14.25" hidden="1">
      <c r="D39" s="55"/>
      <c r="E39" s="55"/>
      <c r="F39" s="55"/>
      <c r="G39" s="55"/>
      <c r="H39" s="55"/>
      <c r="I39" s="55"/>
      <c r="J39" s="55"/>
      <c r="K39" s="55"/>
      <c r="L39" s="55"/>
      <c r="M39" s="55"/>
      <c r="AY39" s="56">
        <f>'[1]контингент общее 2020 год'!U39</f>
        <v>0</v>
      </c>
      <c r="CR39">
        <f>89+75</f>
        <v>164</v>
      </c>
      <c r="CT39">
        <f>56+31</f>
        <v>87</v>
      </c>
      <c r="CV39">
        <f>104+78</f>
        <v>182</v>
      </c>
      <c r="CX39">
        <f>71+52</f>
        <v>123</v>
      </c>
      <c r="CZ39">
        <f>27+14</f>
        <v>41</v>
      </c>
      <c r="EX39" s="58">
        <f t="shared" ref="EX39:FI39" si="24">SUM(EX14:EX38)</f>
        <v>4</v>
      </c>
      <c r="EY39" s="58">
        <f t="shared" si="24"/>
        <v>78928</v>
      </c>
      <c r="EZ39" s="58">
        <f t="shared" si="24"/>
        <v>74</v>
      </c>
      <c r="FA39" s="58">
        <f t="shared" si="24"/>
        <v>3259330</v>
      </c>
      <c r="FB39" s="58">
        <f t="shared" si="24"/>
        <v>134</v>
      </c>
      <c r="FC39" s="58">
        <f t="shared" si="24"/>
        <v>3595220</v>
      </c>
      <c r="FD39" s="58">
        <f t="shared" si="24"/>
        <v>361</v>
      </c>
      <c r="FE39" s="58">
        <f t="shared" si="24"/>
        <v>22042304</v>
      </c>
      <c r="FF39" s="58">
        <f t="shared" si="24"/>
        <v>766</v>
      </c>
      <c r="FG39" s="58">
        <f t="shared" si="24"/>
        <v>22400138</v>
      </c>
      <c r="FH39" s="58">
        <f t="shared" si="24"/>
        <v>247</v>
      </c>
      <c r="FI39" s="58">
        <f t="shared" si="24"/>
        <v>16698895</v>
      </c>
      <c r="FJ39" s="59"/>
      <c r="GA39" s="47"/>
      <c r="GD39" s="60">
        <f>SUM(GD13:GD38)</f>
        <v>152749360</v>
      </c>
      <c r="GE39" s="60"/>
      <c r="GF39" s="60">
        <f>SUM(GF13:GF38)</f>
        <v>101849501</v>
      </c>
      <c r="GG39" s="60"/>
      <c r="GH39" s="60"/>
      <c r="GI39" s="60">
        <f t="shared" ref="GI39:HB39" si="25">SUM(GI13:GI38)</f>
        <v>255279255</v>
      </c>
      <c r="GJ39" s="60">
        <f t="shared" si="25"/>
        <v>4987</v>
      </c>
      <c r="GK39" s="60">
        <f t="shared" si="25"/>
        <v>4887260</v>
      </c>
      <c r="GL39" s="60">
        <f t="shared" si="25"/>
        <v>202572</v>
      </c>
      <c r="GM39" s="60">
        <f t="shared" si="25"/>
        <v>14180040</v>
      </c>
      <c r="GN39" s="60">
        <f t="shared" si="25"/>
        <v>19067300</v>
      </c>
      <c r="GO39" s="60">
        <f t="shared" si="25"/>
        <v>84378</v>
      </c>
      <c r="GP39" s="60">
        <f t="shared" si="25"/>
        <v>99144150</v>
      </c>
      <c r="GQ39" s="60">
        <f t="shared" si="25"/>
        <v>97237</v>
      </c>
      <c r="GR39" s="60">
        <f t="shared" si="25"/>
        <v>133506401</v>
      </c>
      <c r="GS39" s="60">
        <f t="shared" si="25"/>
        <v>20957</v>
      </c>
      <c r="GT39" s="60">
        <f t="shared" si="25"/>
        <v>28459606</v>
      </c>
      <c r="GU39" s="60">
        <f t="shared" si="25"/>
        <v>20210</v>
      </c>
      <c r="GV39" s="60">
        <f t="shared" si="25"/>
        <v>23746750</v>
      </c>
      <c r="GW39" s="60">
        <f t="shared" si="25"/>
        <v>24407</v>
      </c>
      <c r="GX39" s="60">
        <f t="shared" si="25"/>
        <v>33510811</v>
      </c>
      <c r="GY39" s="60">
        <f t="shared" si="25"/>
        <v>5282</v>
      </c>
      <c r="GZ39" s="60">
        <f t="shared" si="25"/>
        <v>7172956</v>
      </c>
      <c r="HA39" s="60">
        <f t="shared" si="25"/>
        <v>325540674</v>
      </c>
      <c r="HB39" s="60">
        <f t="shared" si="25"/>
        <v>14586976856</v>
      </c>
    </row>
    <row r="40" spans="1:243" hidden="1">
      <c r="B40" s="61">
        <v>33190</v>
      </c>
      <c r="D40" s="55">
        <v>7345</v>
      </c>
      <c r="E40" s="55"/>
      <c r="F40" s="55">
        <v>33161</v>
      </c>
      <c r="G40" s="55"/>
      <c r="H40" s="55">
        <v>8594</v>
      </c>
      <c r="I40" s="55"/>
      <c r="J40" s="55">
        <v>7317</v>
      </c>
      <c r="K40" s="55"/>
      <c r="L40" s="55">
        <v>2054</v>
      </c>
      <c r="M40" s="55"/>
      <c r="N40" s="55"/>
      <c r="O40" s="55"/>
      <c r="P40" s="55"/>
      <c r="R40" s="55">
        <f>0.677</f>
        <v>0.67700000000000005</v>
      </c>
      <c r="T40" s="55">
        <f>0.677</f>
        <v>0.67700000000000005</v>
      </c>
      <c r="AI40" s="61">
        <v>3532</v>
      </c>
      <c r="AJ40">
        <v>181858661.89999998</v>
      </c>
      <c r="AM40" s="55">
        <v>5781</v>
      </c>
      <c r="AN40" s="55">
        <v>363321224.69999999</v>
      </c>
      <c r="AO40" s="55"/>
      <c r="AP40" s="55"/>
      <c r="AQ40" s="55">
        <v>1451</v>
      </c>
      <c r="AR40" s="55">
        <v>99835423.799999982</v>
      </c>
      <c r="AS40" s="55"/>
      <c r="AT40" s="55"/>
      <c r="AU40" s="55">
        <v>618</v>
      </c>
      <c r="AV40" s="55">
        <v>10587497.199999999</v>
      </c>
      <c r="AW40" s="55"/>
      <c r="AX40" s="55"/>
      <c r="AY40" s="56">
        <f>'[1]контингент общее 2020 год'!U40</f>
        <v>0</v>
      </c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61">
        <f>1.39/12+0.047</f>
        <v>0.16283333333333333</v>
      </c>
      <c r="BR40" s="61">
        <f>1.39+0.7</f>
        <v>2.09</v>
      </c>
      <c r="BS40" s="55"/>
      <c r="BT40" s="55">
        <f>1.89/12+0.047</f>
        <v>0.20450000000000002</v>
      </c>
      <c r="BU40" s="55"/>
      <c r="BV40" s="55">
        <f>1.89+0.7</f>
        <v>2.59</v>
      </c>
      <c r="CB40" s="61">
        <f>0.056</f>
        <v>5.6000000000000001E-2</v>
      </c>
      <c r="CD40" s="61">
        <f>0.667</f>
        <v>0.66700000000000004</v>
      </c>
      <c r="CF40" s="61">
        <f>0.056</f>
        <v>5.6000000000000001E-2</v>
      </c>
      <c r="CH40" s="61">
        <f>0.667</f>
        <v>0.66700000000000004</v>
      </c>
      <c r="DS40" s="55">
        <f>1.89/25+0.007</f>
        <v>8.2600000000000007E-2</v>
      </c>
      <c r="DU40" s="55">
        <f>1.39+1</f>
        <v>2.3899999999999997</v>
      </c>
      <c r="DW40" s="55">
        <f>1.89/25+0.007</f>
        <v>8.2600000000000007E-2</v>
      </c>
      <c r="DY40" s="55">
        <f>1.89+1</f>
        <v>2.8899999999999997</v>
      </c>
      <c r="EO40" s="55">
        <f>1.89/9+0.019</f>
        <v>0.22899999999999998</v>
      </c>
      <c r="EQ40" s="55">
        <f>1.39+1</f>
        <v>2.3899999999999997</v>
      </c>
      <c r="ES40" s="55">
        <f>1.89/9+0.019</f>
        <v>0.22899999999999998</v>
      </c>
      <c r="EU40" s="55">
        <f>1.89+1</f>
        <v>2.8899999999999997</v>
      </c>
      <c r="FK40" s="61">
        <f>1.39/25+0.023</f>
        <v>7.8600000000000003E-2</v>
      </c>
      <c r="FM40" s="55">
        <f>1.89/25+0.023</f>
        <v>9.8599999999999993E-2</v>
      </c>
      <c r="FN40" s="55"/>
      <c r="FO40" s="55">
        <f>2.06/25+0.023</f>
        <v>0.10539999999999999</v>
      </c>
      <c r="FP40" s="55"/>
      <c r="FQ40" s="55">
        <f>0.027</f>
        <v>2.7E-2</v>
      </c>
      <c r="FR40" s="55"/>
      <c r="FS40" s="55">
        <f>0.027</f>
        <v>2.7E-2</v>
      </c>
      <c r="FT40" s="55"/>
      <c r="FU40" s="55"/>
      <c r="FV40" s="55"/>
      <c r="FW40" s="55"/>
      <c r="FX40" s="55"/>
      <c r="FY40" s="55"/>
      <c r="FZ40" s="55"/>
      <c r="GA40" s="47"/>
      <c r="GB40" s="62" t="e">
        <f>GB38-#REF!</f>
        <v>#REF!</v>
      </c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N40" s="46" t="e">
        <f>B38+D38+F38+H38+J38+L38+AI38+AM38+AQ38+#REF!+#REF!+#REF!+BP38+BR38+BT38+BV38+#REF!+#REF!+#REF!+#REF!+#REF!+#REF!+#REF!+CR38+CT38+CV38+CX38+CZ38+DB38+DS38+DW38+EM38+EO38+ES38+#REF!+#REF!+#REF!+#REF!+#REF!+FK38+FM38+FO38</f>
        <v>#REF!</v>
      </c>
      <c r="HO40" s="46"/>
      <c r="HP40" s="46">
        <f>HI38+HP38</f>
        <v>105499</v>
      </c>
      <c r="HQ40" s="46"/>
      <c r="HR40" s="46"/>
      <c r="HS40" s="46"/>
      <c r="HT40" s="46"/>
      <c r="HU40" s="46"/>
      <c r="HV40" s="46"/>
      <c r="HW40" s="46"/>
      <c r="HX40" s="46"/>
      <c r="HY40" s="46"/>
    </row>
    <row r="41" spans="1:243" hidden="1">
      <c r="B41" s="46">
        <f>B38-B40</f>
        <v>1867</v>
      </c>
      <c r="D41" s="46">
        <f>D38-D40</f>
        <v>-6454</v>
      </c>
      <c r="E41" s="55"/>
      <c r="F41" s="46">
        <f>F38-F40</f>
        <v>4303</v>
      </c>
      <c r="G41" s="55"/>
      <c r="H41" s="46">
        <f>H38-H40</f>
        <v>-7386</v>
      </c>
      <c r="I41" s="55"/>
      <c r="J41" s="46">
        <f>J38-J40</f>
        <v>-1061</v>
      </c>
      <c r="K41" s="55"/>
      <c r="L41" s="46">
        <f>L38-L40</f>
        <v>-1789</v>
      </c>
      <c r="M41" s="55"/>
      <c r="R41">
        <f>R38*R40</f>
        <v>127.953</v>
      </c>
      <c r="T41">
        <f>T38*T40</f>
        <v>6.7700000000000005</v>
      </c>
      <c r="AI41" s="46">
        <f>AI38-AI40</f>
        <v>2935</v>
      </c>
      <c r="AM41" s="46">
        <f>AM38-AM40</f>
        <v>4430</v>
      </c>
      <c r="AN41" s="55"/>
      <c r="AO41" s="55"/>
      <c r="AP41" s="55"/>
      <c r="AQ41" s="46">
        <f>AQ38-AQ40</f>
        <v>1677</v>
      </c>
      <c r="AR41" s="55"/>
      <c r="AS41" s="55"/>
      <c r="AT41" s="55"/>
      <c r="AU41">
        <f>AU38*AU40</f>
        <v>597606</v>
      </c>
      <c r="AV41" s="55"/>
      <c r="AW41" s="55"/>
      <c r="AX41" s="55"/>
      <c r="AY41" s="56" t="e">
        <f>'[1]контингент общее 2020 год'!U41</f>
        <v>#REF!</v>
      </c>
      <c r="AZ41" s="55"/>
      <c r="BA41" s="55"/>
      <c r="BB41" s="55"/>
      <c r="BD41" s="55"/>
      <c r="BE41" s="55"/>
      <c r="BF41" s="55"/>
      <c r="BH41" s="55"/>
      <c r="BI41" s="55"/>
      <c r="BJ41" s="55"/>
      <c r="BP41">
        <f>BP38*BP40</f>
        <v>182.37333333333333</v>
      </c>
      <c r="BR41">
        <f>BR38*BR40</f>
        <v>68.97</v>
      </c>
      <c r="BS41" s="55"/>
      <c r="BT41">
        <f>BT38*BT40</f>
        <v>172.80250000000001</v>
      </c>
      <c r="BU41" s="55"/>
      <c r="BV41">
        <f>BV38*BV40</f>
        <v>98.419999999999987</v>
      </c>
      <c r="CB41">
        <f>CB38*CB40</f>
        <v>45.584000000000003</v>
      </c>
      <c r="CD41">
        <f>CD38*CD40</f>
        <v>6.67</v>
      </c>
      <c r="CF41">
        <f>CF38*CF40</f>
        <v>27.44</v>
      </c>
      <c r="CH41">
        <f>CH38*CH40</f>
        <v>0</v>
      </c>
      <c r="DS41">
        <f>DS38*DS40</f>
        <v>11.481400000000001</v>
      </c>
      <c r="DU41">
        <f>DU38*DU40</f>
        <v>4.7799999999999994</v>
      </c>
      <c r="DW41">
        <f>DW38*DW40</f>
        <v>12.555200000000001</v>
      </c>
      <c r="DY41">
        <f>DY38*DY40</f>
        <v>8.6699999999999982</v>
      </c>
      <c r="EO41">
        <f>EO38*EO40</f>
        <v>18.777999999999999</v>
      </c>
      <c r="EQ41">
        <f>EQ38*EQ40</f>
        <v>14.339999999999998</v>
      </c>
      <c r="ES41">
        <f>ES38*ES40</f>
        <v>43.280999999999999</v>
      </c>
      <c r="EU41">
        <f>EU38*EU40</f>
        <v>28.9</v>
      </c>
      <c r="FK41">
        <f>FK38*FK40</f>
        <v>9.2748000000000008</v>
      </c>
      <c r="FM41">
        <f>FM38*FM40</f>
        <v>9.6627999999999989</v>
      </c>
      <c r="FN41" s="55"/>
      <c r="FO41">
        <f>FO38*FO40</f>
        <v>2.4241999999999999</v>
      </c>
      <c r="FP41" s="55"/>
      <c r="FQ41">
        <f>FQ38*FQ40</f>
        <v>0.80999999999999994</v>
      </c>
      <c r="FS41">
        <f>FS38*FS40</f>
        <v>0</v>
      </c>
      <c r="FT41" s="55"/>
      <c r="FU41" s="55"/>
      <c r="FV41" s="55"/>
      <c r="FW41" s="55"/>
      <c r="FX41" s="55"/>
      <c r="FY41" s="55"/>
      <c r="FZ41" s="55"/>
      <c r="GA41" s="47"/>
    </row>
    <row r="42" spans="1:243" hidden="1">
      <c r="D42" s="55"/>
      <c r="E42" s="55"/>
      <c r="F42" s="55"/>
      <c r="G42" s="55"/>
      <c r="H42" s="55"/>
      <c r="I42" s="55"/>
      <c r="J42" s="55"/>
      <c r="K42" s="55"/>
      <c r="L42" s="55"/>
      <c r="M42" s="55"/>
      <c r="AY42" s="56" t="e">
        <f>'[1]контингент общее 2020 год'!U42</f>
        <v>#REF!</v>
      </c>
      <c r="GA42" s="47"/>
      <c r="GB42" s="46" t="e">
        <f>E38+I38+M38+S38+U38+Y38+AC38+AG38+BS38+BW38+CE38+#REF!+#REF!+#REF!+#REF!+#REF!+#REF!+CL38+#REF!+CN38+#REF!+CP38+#REF!+#REF!+#REF!+#REF!+#REF!+#REF!+#REF!+#REF!+#REF!+CU38+CY38+DC38+DV38+DZ38+ER38+EV38+#REF!+#REF!+#REF!</f>
        <v>#REF!</v>
      </c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</row>
    <row r="43" spans="1:243" hidden="1">
      <c r="U43" s="63" t="e">
        <f>O38+Q38+S38+U38+AV38+CC38+CE38+CG38+CI38+#REF!+#REF!+#REF!+#REF!</f>
        <v>#REF!</v>
      </c>
      <c r="AY43" s="56">
        <f>'[1]контингент общее 2020 год'!U43</f>
        <v>0</v>
      </c>
      <c r="FT43">
        <v>24979.119999999999</v>
      </c>
      <c r="GA43" s="47"/>
    </row>
    <row r="44" spans="1:243" hidden="1">
      <c r="AY44" s="56" t="e">
        <f>'[1]контингент общее 2020 год'!U44</f>
        <v>#REF!</v>
      </c>
      <c r="FT44" t="e">
        <f>#REF!+#REF!+#REF!+#REF!+#REF!</f>
        <v>#REF!</v>
      </c>
      <c r="GA44" s="47"/>
    </row>
    <row r="45" spans="1:243" hidden="1">
      <c r="AY45" s="56">
        <f>'[1]контингент общее 2020 год'!U45</f>
        <v>167</v>
      </c>
      <c r="FT45" t="e">
        <f>FT43-FT44</f>
        <v>#REF!</v>
      </c>
      <c r="GA45" s="47"/>
    </row>
    <row r="46" spans="1:243" hidden="1">
      <c r="A46">
        <v>2013</v>
      </c>
      <c r="B46" s="61">
        <f>1.39/25</f>
        <v>5.5599999999999997E-2</v>
      </c>
      <c r="D46" s="55">
        <f>1.39</f>
        <v>1.39</v>
      </c>
      <c r="F46" s="61">
        <f>1.89/25</f>
        <v>7.5600000000000001E-2</v>
      </c>
      <c r="H46" s="55">
        <f>1.89</f>
        <v>1.89</v>
      </c>
      <c r="J46" s="61">
        <f>2/25</f>
        <v>0.08</v>
      </c>
      <c r="L46" s="55">
        <f>2</f>
        <v>2</v>
      </c>
      <c r="N46" s="61">
        <f>1.39/25</f>
        <v>5.5599999999999997E-2</v>
      </c>
      <c r="P46" s="55">
        <f>1.89/25</f>
        <v>7.5600000000000001E-2</v>
      </c>
      <c r="R46" s="61">
        <f>1.39/14</f>
        <v>9.9285714285714283E-2</v>
      </c>
      <c r="T46" s="55">
        <f>1.89/14</f>
        <v>0.13499999999999998</v>
      </c>
      <c r="V46" s="61">
        <f>1.39/25</f>
        <v>5.5599999999999997E-2</v>
      </c>
      <c r="X46" s="61">
        <f>1.39/14</f>
        <v>9.9285714285714283E-2</v>
      </c>
      <c r="Z46" s="61">
        <f>1.89/25</f>
        <v>7.5600000000000001E-2</v>
      </c>
      <c r="AB46" s="61">
        <f>1.89/14</f>
        <v>0.13499999999999998</v>
      </c>
      <c r="AD46" s="61">
        <f>2/25</f>
        <v>0.08</v>
      </c>
      <c r="AF46" s="61">
        <f>2/14</f>
        <v>0.14285714285714285</v>
      </c>
      <c r="AI46" s="61">
        <f>1.39/25</f>
        <v>5.5599999999999997E-2</v>
      </c>
      <c r="AM46" s="61">
        <f>1.89/25</f>
        <v>7.5600000000000001E-2</v>
      </c>
      <c r="AQ46" s="61">
        <f>2/25</f>
        <v>0.08</v>
      </c>
      <c r="AU46" s="61">
        <f>1.39/25</f>
        <v>5.5599999999999997E-2</v>
      </c>
      <c r="AY46" s="56" t="e">
        <f>'[1]контингент общее 2020 год'!U46</f>
        <v>#REF!</v>
      </c>
      <c r="BC46" s="61">
        <f>1.39/25</f>
        <v>5.5599999999999997E-2</v>
      </c>
      <c r="BG46" s="61">
        <f>1.89/25</f>
        <v>7.5600000000000001E-2</v>
      </c>
      <c r="BK46" s="61">
        <f>2/25</f>
        <v>0.08</v>
      </c>
      <c r="BP46" s="61">
        <f>1.39/25</f>
        <v>5.5599999999999997E-2</v>
      </c>
      <c r="BR46" s="61">
        <f>1.39/14</f>
        <v>9.9285714285714283E-2</v>
      </c>
      <c r="BT46" s="61">
        <f>1.89/25</f>
        <v>7.5600000000000001E-2</v>
      </c>
      <c r="BV46" s="61">
        <f>1.89/14</f>
        <v>0.13499999999999998</v>
      </c>
      <c r="CB46" s="61">
        <f>1.39/25</f>
        <v>5.5599999999999997E-2</v>
      </c>
      <c r="CD46" s="61">
        <f>1.39/14</f>
        <v>9.9285714285714283E-2</v>
      </c>
      <c r="CF46" s="61">
        <f>1.89/25</f>
        <v>7.5600000000000001E-2</v>
      </c>
      <c r="CH46" s="61">
        <f>1.89/14</f>
        <v>0.13499999999999998</v>
      </c>
      <c r="CR46" s="61">
        <f>1.39/25</f>
        <v>5.5599999999999997E-2</v>
      </c>
      <c r="CT46" s="61">
        <f>1.39/14</f>
        <v>9.9285714285714283E-2</v>
      </c>
      <c r="CV46" s="61">
        <f>1.89/25</f>
        <v>7.5600000000000001E-2</v>
      </c>
      <c r="CX46" s="61">
        <f>1.89/14</f>
        <v>0.13499999999999998</v>
      </c>
      <c r="CZ46" s="61">
        <f>2/25</f>
        <v>0.08</v>
      </c>
      <c r="DB46" s="61">
        <f>2/14</f>
        <v>0.14285714285714285</v>
      </c>
      <c r="DS46" s="61">
        <f>1.89/25</f>
        <v>7.5600000000000001E-2</v>
      </c>
      <c r="DU46" s="61">
        <f>2/14</f>
        <v>0.14285714285714285</v>
      </c>
      <c r="DW46" s="61">
        <f>2/25</f>
        <v>0.08</v>
      </c>
      <c r="DY46" s="61">
        <f>2/14</f>
        <v>0.14285714285714285</v>
      </c>
      <c r="EA46" s="61">
        <f>1.89/25</f>
        <v>7.5600000000000001E-2</v>
      </c>
      <c r="EB46" s="61"/>
      <c r="EC46" s="61">
        <f>2/25</f>
        <v>0.08</v>
      </c>
      <c r="ED46" s="61"/>
      <c r="EE46" s="61"/>
      <c r="EF46" s="61"/>
      <c r="EG46" s="61"/>
      <c r="EH46" s="61"/>
      <c r="EI46" s="61"/>
      <c r="EJ46" s="61"/>
      <c r="EK46" s="61"/>
      <c r="EL46" s="61"/>
      <c r="EM46" s="64"/>
      <c r="EN46" s="64"/>
      <c r="EO46" s="61">
        <f>0.78/9</f>
        <v>8.666666666666667E-2</v>
      </c>
      <c r="EQ46" s="61">
        <f>0.78/9</f>
        <v>8.666666666666667E-2</v>
      </c>
      <c r="ES46" s="61">
        <f>0.78/9</f>
        <v>8.666666666666667E-2</v>
      </c>
      <c r="EU46" s="61">
        <f>0.78/9</f>
        <v>8.666666666666667E-2</v>
      </c>
      <c r="FK46">
        <f>1.39/25</f>
        <v>5.5599999999999997E-2</v>
      </c>
      <c r="FM46">
        <f>1.89/25</f>
        <v>7.5600000000000001E-2</v>
      </c>
      <c r="FO46">
        <f>2/25</f>
        <v>0.08</v>
      </c>
      <c r="FQ46">
        <f>1.39/25</f>
        <v>5.5599999999999997E-2</v>
      </c>
      <c r="FS46">
        <f>1.89/25</f>
        <v>7.5600000000000001E-2</v>
      </c>
      <c r="GA46" s="47" t="s">
        <v>115</v>
      </c>
      <c r="GB46" s="46" t="e">
        <f>E38+I38+M38+S38+U38+Y38+AC38+AG38+BS38+BW38+CE38++#REF!+#REF!+#REF!+#REF!+#REF!+#REF!+#REF!</f>
        <v>#REF!</v>
      </c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</row>
    <row r="47" spans="1:243" hidden="1">
      <c r="B47">
        <f>B46*B38</f>
        <v>1949.1691999999998</v>
      </c>
      <c r="D47">
        <f>D46*D38</f>
        <v>1238.49</v>
      </c>
      <c r="F47">
        <f>F46*F38</f>
        <v>2832.2784000000001</v>
      </c>
      <c r="H47">
        <f>H46*H38</f>
        <v>2283.12</v>
      </c>
      <c r="J47">
        <f>J46*J38</f>
        <v>500.48</v>
      </c>
      <c r="L47">
        <f>L46*L38</f>
        <v>530</v>
      </c>
      <c r="N47">
        <f>N46*N38</f>
        <v>376.30079999999998</v>
      </c>
      <c r="P47">
        <f>P46*P38</f>
        <v>15.195600000000001</v>
      </c>
      <c r="R47">
        <f>R46*R38</f>
        <v>18.765000000000001</v>
      </c>
      <c r="T47">
        <f>T46*T38</f>
        <v>1.3499999999999999</v>
      </c>
      <c r="V47">
        <f>V46*V38</f>
        <v>1798.1596</v>
      </c>
      <c r="X47">
        <f>X46*X38</f>
        <v>16.68</v>
      </c>
      <c r="Z47">
        <f>Z46*Z38</f>
        <v>2378.9052000000001</v>
      </c>
      <c r="AB47">
        <f>AB46*AB38</f>
        <v>25.514999999999997</v>
      </c>
      <c r="AD47">
        <f>AD46*AD38</f>
        <v>416.48</v>
      </c>
      <c r="AF47">
        <f>AF46*AF38</f>
        <v>5.1428571428571423</v>
      </c>
      <c r="AI47">
        <f>AI46*AI38</f>
        <v>359.5652</v>
      </c>
      <c r="AM47">
        <f>AM46*AM38</f>
        <v>771.95159999999998</v>
      </c>
      <c r="AQ47">
        <f>AQ46*AQ38</f>
        <v>250.24</v>
      </c>
      <c r="AU47">
        <f>AU46*AU38</f>
        <v>53.7652</v>
      </c>
      <c r="AY47" s="56" t="e">
        <f>'[1]контингент общее 2020 год'!U47</f>
        <v>#REF!</v>
      </c>
      <c r="BC47">
        <f>BC46*BC38</f>
        <v>287.56319999999999</v>
      </c>
      <c r="BG47">
        <f>BG46*BG38</f>
        <v>706.40639999999996</v>
      </c>
      <c r="BK47">
        <f>BK46*BK38</f>
        <v>246.32</v>
      </c>
      <c r="BP47">
        <f>BP46*BP38</f>
        <v>62.271999999999998</v>
      </c>
      <c r="BR47">
        <f>BR46*BR38</f>
        <v>3.2764285714285712</v>
      </c>
      <c r="BT47">
        <f>BT46*BT38</f>
        <v>63.881999999999998</v>
      </c>
      <c r="BV47">
        <f>BV46*BV38</f>
        <v>5.129999999999999</v>
      </c>
      <c r="CB47">
        <f>CB46*CB38</f>
        <v>45.258399999999995</v>
      </c>
      <c r="CD47">
        <f>CD46*CD38</f>
        <v>0.99285714285714288</v>
      </c>
      <c r="CF47">
        <f>CF46*CF38</f>
        <v>37.043999999999997</v>
      </c>
      <c r="CH47">
        <f>CH46*CH38</f>
        <v>0</v>
      </c>
      <c r="CR47">
        <f>CR46*CR38</f>
        <v>7.7283999999999997</v>
      </c>
      <c r="CT47">
        <f>CT46*CT38</f>
        <v>6.95</v>
      </c>
      <c r="CV47">
        <f>CV46*CV38</f>
        <v>12.398400000000001</v>
      </c>
      <c r="CX47">
        <f>CX46*CX38</f>
        <v>14.444999999999999</v>
      </c>
      <c r="CZ47">
        <f>CZ46*CZ38</f>
        <v>2.4</v>
      </c>
      <c r="DB47">
        <f>DB46*DB38</f>
        <v>0.14285714285714285</v>
      </c>
      <c r="DS47">
        <f>DS46*DS38</f>
        <v>10.5084</v>
      </c>
      <c r="DU47">
        <f>DU46*DU38</f>
        <v>0.2857142857142857</v>
      </c>
      <c r="DW47">
        <f>DW46*DW38</f>
        <v>12.16</v>
      </c>
      <c r="DY47">
        <f>DY46*DY38</f>
        <v>0.42857142857142855</v>
      </c>
      <c r="EA47">
        <f>EA46*EA38</f>
        <v>3.7800000000000002</v>
      </c>
      <c r="EC47">
        <f>EC46*EC38</f>
        <v>6.4</v>
      </c>
      <c r="EO47">
        <f>EO46*EO38</f>
        <v>7.1066666666666674</v>
      </c>
      <c r="EQ47">
        <f>EQ46*EQ38</f>
        <v>0.52</v>
      </c>
      <c r="ES47">
        <f>ES46*ES38</f>
        <v>16.38</v>
      </c>
      <c r="EU47">
        <f>EU46*EU38</f>
        <v>0.8666666666666667</v>
      </c>
      <c r="FK47">
        <f>FK46*FK38</f>
        <v>6.5607999999999995</v>
      </c>
      <c r="FM47">
        <f>FM46*FM38</f>
        <v>7.4088000000000003</v>
      </c>
      <c r="FO47">
        <f>FO46*FO38</f>
        <v>1.84</v>
      </c>
      <c r="FQ47">
        <f>FQ46*FQ38</f>
        <v>1.6679999999999999</v>
      </c>
      <c r="FS47">
        <f>FS46*FS38</f>
        <v>0</v>
      </c>
      <c r="GA47" s="47"/>
    </row>
    <row r="48" spans="1:243" hidden="1">
      <c r="AY48" s="56" t="e">
        <f>'[1]контингент общее 2020 год'!U48</f>
        <v>#REF!</v>
      </c>
      <c r="GA48" s="47"/>
    </row>
    <row r="49" spans="1:183" hidden="1">
      <c r="A49" t="s">
        <v>116</v>
      </c>
      <c r="C49" s="46" t="e">
        <f>C38+O38+W38+AV38+BD38+BQ38+CC38+#REF!+#REF!+#REF!+CS38+#REF!</f>
        <v>#REF!</v>
      </c>
      <c r="E49" s="65" t="e">
        <f>C49*0.076</f>
        <v>#REF!</v>
      </c>
      <c r="AY49" s="56" t="e">
        <f>'[1]контингент общее 2020 год'!U49</f>
        <v>#REF!</v>
      </c>
      <c r="GA49" s="47"/>
    </row>
    <row r="50" spans="1:183" hidden="1">
      <c r="A50" t="s">
        <v>117</v>
      </c>
      <c r="C50" s="46" t="e">
        <f>E38+S38+BS38+CE38+#REF!+CU38</f>
        <v>#REF!</v>
      </c>
      <c r="E50" s="65" t="e">
        <f>C50*0.082</f>
        <v>#REF!</v>
      </c>
      <c r="AY50" s="56" t="e">
        <f>'[1]контингент общее 2020 год'!U50</f>
        <v>#REF!</v>
      </c>
      <c r="GA50" s="47"/>
    </row>
    <row r="51" spans="1:183" hidden="1">
      <c r="A51" t="s">
        <v>118</v>
      </c>
      <c r="E51">
        <v>166.5</v>
      </c>
      <c r="AY51" s="56" t="e">
        <f>'[1]контингент общее 2020 год'!U51</f>
        <v>#REF!</v>
      </c>
      <c r="GA51" s="47"/>
    </row>
    <row r="52" spans="1:183" hidden="1">
      <c r="AY52" s="56" t="e">
        <f>'[1]контингент общее 2020 год'!U52</f>
        <v>#REF!</v>
      </c>
      <c r="GA52" s="47"/>
    </row>
    <row r="53" spans="1:183" hidden="1">
      <c r="AY53" s="56" t="e">
        <f>'[1]контингент общее 2020 год'!U53</f>
        <v>#REF!</v>
      </c>
      <c r="GA53" s="47"/>
    </row>
    <row r="54" spans="1:183" hidden="1">
      <c r="AY54" s="56" t="e">
        <f>'[1]контингент общее 2020 год'!U54</f>
        <v>#REF!</v>
      </c>
      <c r="GA54" s="47"/>
    </row>
    <row r="55" spans="1:183" hidden="1">
      <c r="AY55" s="56" t="e">
        <f>'[1]контингент общее 2020 год'!U55</f>
        <v>#REF!</v>
      </c>
      <c r="GA55" s="47"/>
    </row>
    <row r="56" spans="1:183" hidden="1">
      <c r="AY56" s="56" t="e">
        <f>'[1]контингент общее 2020 год'!U56</f>
        <v>#REF!</v>
      </c>
      <c r="GA56" s="47"/>
    </row>
    <row r="57" spans="1:183" hidden="1">
      <c r="AY57" s="56" t="e">
        <f>'[1]контингент общее 2020 год'!U57</f>
        <v>#REF!</v>
      </c>
      <c r="GA57" s="47"/>
    </row>
    <row r="58" spans="1:183" hidden="1">
      <c r="AY58" s="56" t="e">
        <f>'[1]контингент общее 2020 год'!U58</f>
        <v>#REF!</v>
      </c>
      <c r="GA58" s="47"/>
    </row>
    <row r="59" spans="1:183" hidden="1">
      <c r="AY59" s="56" t="e">
        <f>'[1]контингент общее 2020 год'!U59</f>
        <v>#REF!</v>
      </c>
      <c r="GA59" s="47"/>
    </row>
    <row r="60" spans="1:183" hidden="1">
      <c r="AY60" s="56" t="e">
        <f>'[1]контингент общее 2020 год'!U60</f>
        <v>#REF!</v>
      </c>
      <c r="GA60" s="47"/>
    </row>
    <row r="61" spans="1:183" hidden="1">
      <c r="AY61" s="56" t="e">
        <f>'[1]контингент общее 2020 год'!U61</f>
        <v>#REF!</v>
      </c>
      <c r="GA61" s="47"/>
    </row>
    <row r="62" spans="1:183" hidden="1">
      <c r="AY62" s="56" t="e">
        <f>'[1]контингент общее 2020 год'!U62</f>
        <v>#REF!</v>
      </c>
      <c r="GA62" s="47"/>
    </row>
    <row r="63" spans="1:183" hidden="1">
      <c r="AY63" s="56" t="e">
        <f>'[1]контингент общее 2020 год'!U63</f>
        <v>#REF!</v>
      </c>
      <c r="GA63" s="47"/>
    </row>
    <row r="64" spans="1:183" hidden="1">
      <c r="AY64" s="56" t="e">
        <f>'[1]контингент общее 2020 год'!U64</f>
        <v>#REF!</v>
      </c>
      <c r="GA64" s="47"/>
    </row>
    <row r="65" spans="1:241" hidden="1">
      <c r="AY65" s="56" t="e">
        <f>'[1]контингент общее 2020 год'!U65</f>
        <v>#REF!</v>
      </c>
      <c r="GA65" s="47"/>
    </row>
    <row r="66" spans="1:241" hidden="1">
      <c r="AY66" s="56" t="e">
        <f>'[1]контингент общее 2020 год'!U66</f>
        <v>#REF!</v>
      </c>
      <c r="GA66" s="47"/>
    </row>
    <row r="67" spans="1:241" hidden="1">
      <c r="AY67" s="56" t="e">
        <f>'[1]контингент общее 2020 год'!U67</f>
        <v>#REF!</v>
      </c>
      <c r="GA67" s="47"/>
    </row>
    <row r="68" spans="1:241" hidden="1">
      <c r="AY68" s="56" t="e">
        <f>'[1]контингент общее 2020 год'!U68</f>
        <v>#REF!</v>
      </c>
      <c r="GA68" s="47"/>
    </row>
    <row r="69" spans="1:241" hidden="1">
      <c r="AY69" s="56" t="e">
        <f>'[1]контингент общее 2020 год'!U69</f>
        <v>#REF!</v>
      </c>
      <c r="GA69" s="47"/>
    </row>
    <row r="70" spans="1:241" hidden="1">
      <c r="A70" t="s">
        <v>114</v>
      </c>
      <c r="AH70" s="46"/>
      <c r="BO70" s="46"/>
      <c r="CJ70" s="46"/>
      <c r="CQ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>
        <v>7043044699</v>
      </c>
      <c r="DS70">
        <v>355</v>
      </c>
      <c r="DT70">
        <v>8314555</v>
      </c>
      <c r="DU70">
        <v>6</v>
      </c>
      <c r="DV70">
        <v>6885540</v>
      </c>
      <c r="DW70">
        <v>304</v>
      </c>
      <c r="DX70">
        <v>6796400</v>
      </c>
      <c r="DY70">
        <v>9</v>
      </c>
      <c r="DZ70">
        <v>10818921</v>
      </c>
      <c r="EA70">
        <v>25</v>
      </c>
      <c r="EB70">
        <v>79550</v>
      </c>
      <c r="EC70">
        <v>167</v>
      </c>
      <c r="ED70">
        <v>754267</v>
      </c>
      <c r="EM70" s="57">
        <v>61</v>
      </c>
      <c r="EN70" s="57">
        <v>0</v>
      </c>
      <c r="EO70">
        <v>198</v>
      </c>
      <c r="EP70">
        <v>8461743</v>
      </c>
      <c r="EQ70">
        <v>11</v>
      </c>
      <c r="ER70">
        <v>9401590</v>
      </c>
      <c r="ES70">
        <v>701</v>
      </c>
      <c r="ET70">
        <v>28894414</v>
      </c>
      <c r="EU70">
        <v>19</v>
      </c>
      <c r="EV70">
        <v>16741870</v>
      </c>
      <c r="EW70" s="46">
        <v>97148850</v>
      </c>
      <c r="EX70">
        <v>1</v>
      </c>
      <c r="EY70">
        <v>20969</v>
      </c>
      <c r="EZ70">
        <v>2</v>
      </c>
      <c r="FA70">
        <v>93610</v>
      </c>
      <c r="FB70">
        <v>66</v>
      </c>
      <c r="FC70">
        <v>1881792</v>
      </c>
      <c r="FD70">
        <v>114</v>
      </c>
      <c r="FE70">
        <v>7535958</v>
      </c>
      <c r="FF70">
        <v>440</v>
      </c>
      <c r="FG70">
        <v>13673440</v>
      </c>
      <c r="FH70">
        <v>323</v>
      </c>
      <c r="FI70">
        <v>22915268</v>
      </c>
      <c r="FJ70" s="46">
        <v>46121037</v>
      </c>
      <c r="FK70">
        <v>221</v>
      </c>
      <c r="FL70">
        <v>6374303</v>
      </c>
      <c r="FM70">
        <v>219</v>
      </c>
      <c r="FN70">
        <v>7930647</v>
      </c>
      <c r="FO70">
        <v>68</v>
      </c>
      <c r="FP70">
        <v>2632892</v>
      </c>
      <c r="FQ70">
        <v>30</v>
      </c>
      <c r="FR70">
        <v>294810</v>
      </c>
      <c r="FS70">
        <v>0</v>
      </c>
      <c r="FT70">
        <v>0</v>
      </c>
      <c r="GA70" s="47"/>
      <c r="GB70" s="46"/>
      <c r="GC70" s="46"/>
      <c r="HN70" s="46">
        <f>HJ38+HL38+HN38</f>
        <v>2477</v>
      </c>
    </row>
    <row r="71" spans="1:241">
      <c r="M71" s="46"/>
      <c r="AR71" s="46"/>
      <c r="AS71" s="46"/>
      <c r="AT71" s="46"/>
      <c r="AU71" s="46"/>
      <c r="BU71" s="46"/>
      <c r="BY71" s="46"/>
      <c r="DB71" s="46"/>
      <c r="DC71" s="46"/>
      <c r="DO71" s="47"/>
      <c r="EV71" s="46"/>
      <c r="FH71" s="46"/>
      <c r="FP71" s="46"/>
      <c r="GG71" s="47"/>
      <c r="GO71" s="47"/>
      <c r="GS71" s="46"/>
      <c r="GT71" s="46"/>
      <c r="GZ71" s="46"/>
      <c r="HI71" s="46"/>
      <c r="HJ71" s="46"/>
      <c r="HK71" s="46"/>
      <c r="HM71" s="46"/>
      <c r="HO71" s="46"/>
      <c r="HP71" s="46"/>
      <c r="HQ71" s="46"/>
      <c r="HY71" s="46"/>
      <c r="IC71" s="46"/>
      <c r="IG71" s="46"/>
    </row>
    <row r="72" spans="1:241">
      <c r="M72" s="46"/>
      <c r="BY72" s="46"/>
      <c r="CP72" s="46"/>
      <c r="EV72" s="46"/>
      <c r="FJ72" s="47"/>
      <c r="FU72" s="46"/>
      <c r="FY72" s="46"/>
      <c r="GB72" s="47"/>
      <c r="GT72" s="46"/>
      <c r="GZ72" s="46"/>
      <c r="HB72" s="65"/>
      <c r="HO72" s="46"/>
      <c r="HP72" s="46"/>
      <c r="HQ72" s="46"/>
      <c r="IC72" s="46"/>
      <c r="ID72" s="46"/>
      <c r="IF72" s="46"/>
    </row>
    <row r="73" spans="1:241">
      <c r="BX73" s="46"/>
      <c r="EU73" s="46"/>
      <c r="EX73" s="2"/>
      <c r="FH73" s="46"/>
      <c r="FY73" s="46"/>
      <c r="GA73" s="66"/>
      <c r="GB73" s="67"/>
      <c r="GD73" s="68"/>
      <c r="GI73" s="65"/>
      <c r="GJ73" s="65"/>
      <c r="GK73" s="65"/>
      <c r="GM73" s="68"/>
      <c r="GR73" s="69"/>
      <c r="GT73" s="46"/>
      <c r="GZ73" s="46"/>
    </row>
    <row r="74" spans="1:241">
      <c r="EX74" s="2"/>
      <c r="FK74" s="46"/>
      <c r="FM74" s="46"/>
      <c r="FO74" s="46"/>
      <c r="FR74" s="70"/>
      <c r="FY74" s="46"/>
      <c r="GA74" s="66"/>
      <c r="GB74" s="67"/>
      <c r="GD74" s="68"/>
      <c r="GM74" s="68"/>
      <c r="GR74" s="69"/>
      <c r="GT74" s="46"/>
      <c r="GZ74" s="46"/>
      <c r="HB74" s="46"/>
      <c r="HP74" s="46"/>
      <c r="HQ74" s="46"/>
    </row>
    <row r="75" spans="1:241">
      <c r="EX75" s="2"/>
      <c r="FJ75" s="71"/>
      <c r="FR75" s="70"/>
      <c r="FY75" s="72"/>
      <c r="GB75" s="73"/>
      <c r="GR75" s="69"/>
      <c r="GT75" s="46"/>
      <c r="HP75" s="46"/>
      <c r="HQ75" s="46"/>
    </row>
    <row r="76" spans="1:241">
      <c r="GA76" s="112"/>
      <c r="GB76" s="112"/>
      <c r="GR76" s="69"/>
      <c r="GT76" s="46"/>
      <c r="HP76" s="46"/>
      <c r="HQ76" s="46"/>
    </row>
    <row r="77" spans="1:241">
      <c r="FO77" s="46"/>
      <c r="FV77" s="47"/>
      <c r="GC77" s="10"/>
      <c r="GD77" s="74"/>
      <c r="GR77" s="69"/>
      <c r="GT77" s="46"/>
      <c r="HP77" s="46"/>
      <c r="HQ77" s="46"/>
    </row>
    <row r="78" spans="1:241">
      <c r="FZ78" s="75"/>
      <c r="GA78" s="76"/>
      <c r="GR78" s="69"/>
      <c r="GT78" s="46"/>
      <c r="HP78" s="46"/>
      <c r="HQ78" s="46"/>
    </row>
    <row r="79" spans="1:241">
      <c r="FZ79" s="77"/>
      <c r="GA79" s="78"/>
      <c r="GR79" s="69"/>
      <c r="GT79" s="46"/>
      <c r="HP79" s="46"/>
      <c r="HQ79" s="46"/>
    </row>
    <row r="80" spans="1:241">
      <c r="FZ80" s="77"/>
      <c r="GA80" s="78"/>
      <c r="GR80" s="69"/>
      <c r="GT80" s="46"/>
      <c r="HP80" s="46"/>
      <c r="HQ80" s="46"/>
    </row>
    <row r="81" spans="202:225">
      <c r="GT81" s="46"/>
      <c r="HP81" s="46"/>
      <c r="HQ81" s="46"/>
    </row>
    <row r="82" spans="202:225">
      <c r="GT82" s="46"/>
      <c r="HP82" s="46"/>
      <c r="HQ82" s="46"/>
    </row>
    <row r="83" spans="202:225">
      <c r="GT83" s="46"/>
      <c r="HP83" s="46"/>
      <c r="HQ83" s="46"/>
    </row>
    <row r="84" spans="202:225">
      <c r="GT84" s="46"/>
      <c r="HP84" s="46"/>
      <c r="HQ84" s="46"/>
    </row>
    <row r="85" spans="202:225">
      <c r="GT85" s="46"/>
      <c r="HP85" s="46"/>
      <c r="HQ85" s="46"/>
    </row>
    <row r="86" spans="202:225">
      <c r="GT86" s="46"/>
      <c r="HP86" s="46"/>
      <c r="HQ86" s="46"/>
    </row>
    <row r="87" spans="202:225">
      <c r="GT87" s="46"/>
      <c r="HP87" s="46"/>
      <c r="HQ87" s="46"/>
    </row>
    <row r="88" spans="202:225">
      <c r="GT88" s="46"/>
      <c r="HP88" s="46"/>
      <c r="HQ88" s="46"/>
    </row>
    <row r="89" spans="202:225">
      <c r="GT89" s="46"/>
      <c r="HP89" s="46"/>
      <c r="HQ89" s="46"/>
    </row>
    <row r="90" spans="202:225">
      <c r="GT90" s="46"/>
      <c r="HP90" s="46"/>
      <c r="HQ90" s="46"/>
    </row>
    <row r="91" spans="202:225">
      <c r="GT91" s="46"/>
      <c r="HP91" s="46"/>
      <c r="HQ91" s="46"/>
    </row>
    <row r="92" spans="202:225">
      <c r="GT92" s="46"/>
      <c r="HP92" s="46"/>
      <c r="HQ92" s="46"/>
    </row>
    <row r="93" spans="202:225">
      <c r="GT93" s="46"/>
      <c r="HP93" s="46"/>
      <c r="HQ93" s="46"/>
    </row>
    <row r="94" spans="202:225">
      <c r="GT94" s="46"/>
      <c r="HP94" s="46"/>
      <c r="HQ94" s="46"/>
    </row>
    <row r="95" spans="202:225">
      <c r="GT95" s="46"/>
      <c r="HP95" s="46"/>
      <c r="HQ95" s="46"/>
    </row>
    <row r="96" spans="202:225">
      <c r="GT96" s="46"/>
      <c r="HP96" s="46"/>
      <c r="HQ96" s="46"/>
    </row>
    <row r="97" spans="202:225">
      <c r="GT97" s="46"/>
      <c r="HP97" s="46"/>
      <c r="HQ97" s="46"/>
    </row>
    <row r="98" spans="202:225">
      <c r="GT98" s="46"/>
      <c r="HP98" s="46"/>
      <c r="HQ98" s="46"/>
    </row>
    <row r="99" spans="202:225">
      <c r="GT99" s="46"/>
      <c r="HP99" s="46"/>
      <c r="HQ99" s="46"/>
    </row>
    <row r="100" spans="202:225">
      <c r="GT100" s="46"/>
      <c r="HP100" s="46"/>
      <c r="HQ100" s="46"/>
    </row>
  </sheetData>
  <mergeCells count="179">
    <mergeCell ref="A3:A7"/>
    <mergeCell ref="B3:DR3"/>
    <mergeCell ref="DS3:EW3"/>
    <mergeCell ref="EX3:FJ3"/>
    <mergeCell ref="DS4:ED4"/>
    <mergeCell ref="EE4:EL4"/>
    <mergeCell ref="EM4:EV4"/>
    <mergeCell ref="EW4:EW6"/>
    <mergeCell ref="AD6:AE6"/>
    <mergeCell ref="AF6:AG6"/>
    <mergeCell ref="AQ5:AT5"/>
    <mergeCell ref="AU5:BB5"/>
    <mergeCell ref="BC5:BL5"/>
    <mergeCell ref="BO5:BO6"/>
    <mergeCell ref="BP5:BS5"/>
    <mergeCell ref="BT5:BW5"/>
    <mergeCell ref="AU6:AV6"/>
    <mergeCell ref="AW6:AX6"/>
    <mergeCell ref="AY6:AZ6"/>
    <mergeCell ref="BA6:BB6"/>
    <mergeCell ref="DG6:DH6"/>
    <mergeCell ref="DI6:DJ6"/>
    <mergeCell ref="DK6:DL6"/>
    <mergeCell ref="CB5:CI5"/>
    <mergeCell ref="HF3:HY3"/>
    <mergeCell ref="B4:M4"/>
    <mergeCell ref="N4:U4"/>
    <mergeCell ref="V4:AH4"/>
    <mergeCell ref="AI4:BO4"/>
    <mergeCell ref="BP4:CJ4"/>
    <mergeCell ref="CK4:CQ4"/>
    <mergeCell ref="CR4:DD4"/>
    <mergeCell ref="DE4:DQ4"/>
    <mergeCell ref="DR4:DR6"/>
    <mergeCell ref="FK3:GA3"/>
    <mergeCell ref="GB3:GB6"/>
    <mergeCell ref="GC3:GI4"/>
    <mergeCell ref="GJ3:GN4"/>
    <mergeCell ref="GO3:HA4"/>
    <mergeCell ref="HB3:HB6"/>
    <mergeCell ref="FU5:FV5"/>
    <mergeCell ref="FW5:FX5"/>
    <mergeCell ref="FY5:FZ5"/>
    <mergeCell ref="GC5:GF5"/>
    <mergeCell ref="HJ4:HQ4"/>
    <mergeCell ref="HR4:HR5"/>
    <mergeCell ref="HS4:HV4"/>
    <mergeCell ref="HW4:HZ4"/>
    <mergeCell ref="IE4:IE5"/>
    <mergeCell ref="B5:E5"/>
    <mergeCell ref="F5:I5"/>
    <mergeCell ref="J5:M5"/>
    <mergeCell ref="N5:Q5"/>
    <mergeCell ref="R5:U5"/>
    <mergeCell ref="EX4:FI4"/>
    <mergeCell ref="FJ4:FJ6"/>
    <mergeCell ref="FK4:FT4"/>
    <mergeCell ref="FU4:FZ4"/>
    <mergeCell ref="HF4:HI4"/>
    <mergeCell ref="FK5:FL5"/>
    <mergeCell ref="FM5:FN5"/>
    <mergeCell ref="FO5:FP5"/>
    <mergeCell ref="FQ5:FT5"/>
    <mergeCell ref="V5:Y5"/>
    <mergeCell ref="Z5:AC5"/>
    <mergeCell ref="AD5:AG5"/>
    <mergeCell ref="AH5:AH6"/>
    <mergeCell ref="AI5:AL5"/>
    <mergeCell ref="AM5:AP5"/>
    <mergeCell ref="Z6:AA6"/>
    <mergeCell ref="AB6:AC6"/>
    <mergeCell ref="BX5:CA5"/>
    <mergeCell ref="CQ5:CQ6"/>
    <mergeCell ref="CR5:CU5"/>
    <mergeCell ref="CB6:CC6"/>
    <mergeCell ref="CD6:CE6"/>
    <mergeCell ref="CF6:CG6"/>
    <mergeCell ref="CH6:CI6"/>
    <mergeCell ref="CK6:CL6"/>
    <mergeCell ref="CM6:CN6"/>
    <mergeCell ref="CO6:CP6"/>
    <mergeCell ref="CR6:CS6"/>
    <mergeCell ref="CT6:CU6"/>
    <mergeCell ref="HP5:HQ5"/>
    <mergeCell ref="B6:C6"/>
    <mergeCell ref="D6:E6"/>
    <mergeCell ref="F6:G6"/>
    <mergeCell ref="H6:I6"/>
    <mergeCell ref="J6:K6"/>
    <mergeCell ref="L6:M6"/>
    <mergeCell ref="GG5:GH6"/>
    <mergeCell ref="GI5:GI6"/>
    <mergeCell ref="GJ5:GN5"/>
    <mergeCell ref="GO5:GT5"/>
    <mergeCell ref="GU5:GZ5"/>
    <mergeCell ref="HA5:HA6"/>
    <mergeCell ref="GU6:GV6"/>
    <mergeCell ref="GW6:GX6"/>
    <mergeCell ref="GY6:GZ6"/>
    <mergeCell ref="EM5:EN5"/>
    <mergeCell ref="EO5:ER5"/>
    <mergeCell ref="ES5:EV5"/>
    <mergeCell ref="EX5:FA5"/>
    <mergeCell ref="FB5:FE5"/>
    <mergeCell ref="FF5:FI5"/>
    <mergeCell ref="DQ5:DQ6"/>
    <mergeCell ref="DS5:DV5"/>
    <mergeCell ref="N6:O6"/>
    <mergeCell ref="P6:Q6"/>
    <mergeCell ref="R6:S6"/>
    <mergeCell ref="T6:U6"/>
    <mergeCell ref="V6:W6"/>
    <mergeCell ref="X6:Y6"/>
    <mergeCell ref="HJ5:HK5"/>
    <mergeCell ref="HL5:HM5"/>
    <mergeCell ref="HN5:HO5"/>
    <mergeCell ref="DW5:DZ5"/>
    <mergeCell ref="EA5:ED5"/>
    <mergeCell ref="EE5:EH5"/>
    <mergeCell ref="EI5:EL5"/>
    <mergeCell ref="EA6:EB6"/>
    <mergeCell ref="EC6:ED6"/>
    <mergeCell ref="EE6:EF6"/>
    <mergeCell ref="EG6:EH6"/>
    <mergeCell ref="CV5:CY5"/>
    <mergeCell ref="CZ5:DC5"/>
    <mergeCell ref="DD5:DD6"/>
    <mergeCell ref="DE5:DH5"/>
    <mergeCell ref="DI5:DL5"/>
    <mergeCell ref="DM5:DP5"/>
    <mergeCell ref="DE6:DF6"/>
    <mergeCell ref="EK6:EL6"/>
    <mergeCell ref="BC6:BD6"/>
    <mergeCell ref="BE6:BF6"/>
    <mergeCell ref="BG6:BH6"/>
    <mergeCell ref="BI6:BJ6"/>
    <mergeCell ref="BK6:BL6"/>
    <mergeCell ref="BM6:BN6"/>
    <mergeCell ref="AI6:AJ6"/>
    <mergeCell ref="AK6:AL6"/>
    <mergeCell ref="AM6:AN6"/>
    <mergeCell ref="AO6:AP6"/>
    <mergeCell ref="AQ6:AR6"/>
    <mergeCell ref="AS6:AT6"/>
    <mergeCell ref="DY6:DZ6"/>
    <mergeCell ref="CX6:CY6"/>
    <mergeCell ref="BP6:BQ6"/>
    <mergeCell ref="BR6:BS6"/>
    <mergeCell ref="BT6:BU6"/>
    <mergeCell ref="BV6:BW6"/>
    <mergeCell ref="BX6:BY6"/>
    <mergeCell ref="BZ6:CA6"/>
    <mergeCell ref="EI6:EJ6"/>
    <mergeCell ref="CJ5:CJ6"/>
    <mergeCell ref="CK5:CP5"/>
    <mergeCell ref="B1:P1"/>
    <mergeCell ref="GA76:GB76"/>
    <mergeCell ref="GE6:GF6"/>
    <mergeCell ref="GJ6:GK6"/>
    <mergeCell ref="GL6:GM6"/>
    <mergeCell ref="GO6:GP6"/>
    <mergeCell ref="GQ6:GR6"/>
    <mergeCell ref="GS6:GT6"/>
    <mergeCell ref="EU6:EV6"/>
    <mergeCell ref="FK6:FP6"/>
    <mergeCell ref="FQ6:FR6"/>
    <mergeCell ref="FS6:FT6"/>
    <mergeCell ref="FU6:FZ6"/>
    <mergeCell ref="GC6:GD6"/>
    <mergeCell ref="GA4:GA6"/>
    <mergeCell ref="EM6:EN6"/>
    <mergeCell ref="EO6:EP6"/>
    <mergeCell ref="EQ6:ER6"/>
    <mergeCell ref="ES6:ET6"/>
    <mergeCell ref="DM6:DN6"/>
    <mergeCell ref="DO6:DP6"/>
    <mergeCell ref="DS6:DT6"/>
    <mergeCell ref="DU6:DV6"/>
    <mergeCell ref="DW6:DX6"/>
  </mergeCells>
  <pageMargins left="0.35433070866141736" right="0.39370078740157483" top="0.78740157480314965" bottom="0.78740157480314965" header="0.51181102362204722" footer="0.51181102362204722"/>
  <pageSetup paperSize="9" scale="70" fitToWidth="0" fitToHeight="0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ч 2020</vt:lpstr>
      <vt:lpstr>'1 ч 2020'!Заголовки_для_печати</vt:lpstr>
      <vt:lpstr>'1 ч 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 Иван Николаевич</dc:creator>
  <cp:lastModifiedBy>minfin user</cp:lastModifiedBy>
  <cp:lastPrinted>2017-10-15T07:32:22Z</cp:lastPrinted>
  <dcterms:created xsi:type="dcterms:W3CDTF">2017-10-11T13:38:34Z</dcterms:created>
  <dcterms:modified xsi:type="dcterms:W3CDTF">2017-10-15T07:32:23Z</dcterms:modified>
</cp:coreProperties>
</file>