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28635" windowHeight="12270"/>
  </bookViews>
  <sheets>
    <sheet name="2018-2020 (7,9 мес) " sheetId="1" r:id="rId1"/>
  </sheets>
  <definedNames>
    <definedName name="_xlnm.Print_Titles" localSheetId="0">'2018-2020 (7,9 мес) '!$A:$A,'2018-2020 (7,9 мес) '!$2:$6</definedName>
  </definedNames>
  <calcPr calcId="125725"/>
</workbook>
</file>

<file path=xl/calcChain.xml><?xml version="1.0" encoding="utf-8"?>
<calcChain xmlns="http://schemas.openxmlformats.org/spreadsheetml/2006/main">
  <c r="J34" i="1"/>
  <c r="I33"/>
  <c r="O7"/>
  <c r="T34"/>
  <c r="S34"/>
  <c r="R34"/>
  <c r="M34"/>
  <c r="L34"/>
  <c r="K34"/>
  <c r="E34"/>
  <c r="D34"/>
  <c r="C34"/>
  <c r="V32"/>
  <c r="W32" s="1"/>
  <c r="X32" s="1"/>
  <c r="O32"/>
  <c r="P32" s="1"/>
  <c r="G32"/>
  <c r="V31"/>
  <c r="W31" s="1"/>
  <c r="X31" s="1"/>
  <c r="O31"/>
  <c r="P31" s="1"/>
  <c r="G31"/>
  <c r="H31" s="1"/>
  <c r="V30"/>
  <c r="W30" s="1"/>
  <c r="X30" s="1"/>
  <c r="O30"/>
  <c r="G30"/>
  <c r="H30" s="1"/>
  <c r="V29"/>
  <c r="W29" s="1"/>
  <c r="X29" s="1"/>
  <c r="O29"/>
  <c r="G29"/>
  <c r="H29" s="1"/>
  <c r="I29" s="1"/>
  <c r="V28"/>
  <c r="W28" s="1"/>
  <c r="X28" s="1"/>
  <c r="O28"/>
  <c r="P28" s="1"/>
  <c r="G28"/>
  <c r="H28" s="1"/>
  <c r="I28" s="1"/>
  <c r="V27"/>
  <c r="W27" s="1"/>
  <c r="X27" s="1"/>
  <c r="O27"/>
  <c r="P27" s="1"/>
  <c r="G27"/>
  <c r="H27" s="1"/>
  <c r="V26"/>
  <c r="W26" s="1"/>
  <c r="X26" s="1"/>
  <c r="O26"/>
  <c r="G26"/>
  <c r="H26" s="1"/>
  <c r="V25"/>
  <c r="W25" s="1"/>
  <c r="X25" s="1"/>
  <c r="O25"/>
  <c r="G25"/>
  <c r="H25" s="1"/>
  <c r="I25" s="1"/>
  <c r="V24"/>
  <c r="W24" s="1"/>
  <c r="X24" s="1"/>
  <c r="O24"/>
  <c r="P24" s="1"/>
  <c r="G24"/>
  <c r="H24" s="1"/>
  <c r="I24" s="1"/>
  <c r="V23"/>
  <c r="W23" s="1"/>
  <c r="X23" s="1"/>
  <c r="O23"/>
  <c r="P23" s="1"/>
  <c r="G23"/>
  <c r="H23" s="1"/>
  <c r="V22"/>
  <c r="W22" s="1"/>
  <c r="X22" s="1"/>
  <c r="O22"/>
  <c r="G22"/>
  <c r="H22" s="1"/>
  <c r="V21"/>
  <c r="W21" s="1"/>
  <c r="X21" s="1"/>
  <c r="O21"/>
  <c r="G21"/>
  <c r="H21" s="1"/>
  <c r="I21" s="1"/>
  <c r="V20"/>
  <c r="W20" s="1"/>
  <c r="X20" s="1"/>
  <c r="O20"/>
  <c r="P20" s="1"/>
  <c r="G20"/>
  <c r="H20" s="1"/>
  <c r="I20" s="1"/>
  <c r="V19"/>
  <c r="W19" s="1"/>
  <c r="X19" s="1"/>
  <c r="O19"/>
  <c r="P19" s="1"/>
  <c r="G19"/>
  <c r="H19" s="1"/>
  <c r="V18"/>
  <c r="W18" s="1"/>
  <c r="X18" s="1"/>
  <c r="O18"/>
  <c r="G18"/>
  <c r="H18" s="1"/>
  <c r="V17"/>
  <c r="W17" s="1"/>
  <c r="X17" s="1"/>
  <c r="O17"/>
  <c r="G17"/>
  <c r="H17" s="1"/>
  <c r="I17" s="1"/>
  <c r="V16"/>
  <c r="W16" s="1"/>
  <c r="X16" s="1"/>
  <c r="O16"/>
  <c r="P16" s="1"/>
  <c r="H16"/>
  <c r="I16" s="1"/>
  <c r="G16"/>
  <c r="V15"/>
  <c r="W15" s="1"/>
  <c r="X15" s="1"/>
  <c r="O15"/>
  <c r="P15" s="1"/>
  <c r="G15"/>
  <c r="H15" s="1"/>
  <c r="V14"/>
  <c r="W14" s="1"/>
  <c r="X14" s="1"/>
  <c r="O14"/>
  <c r="G14"/>
  <c r="H14" s="1"/>
  <c r="V13"/>
  <c r="W13" s="1"/>
  <c r="X13" s="1"/>
  <c r="O13"/>
  <c r="G13"/>
  <c r="H13" s="1"/>
  <c r="I13" s="1"/>
  <c r="V12"/>
  <c r="W12" s="1"/>
  <c r="X12" s="1"/>
  <c r="O12"/>
  <c r="P12" s="1"/>
  <c r="G12"/>
  <c r="H12" s="1"/>
  <c r="I12" s="1"/>
  <c r="V11"/>
  <c r="W11" s="1"/>
  <c r="X11" s="1"/>
  <c r="O11"/>
  <c r="P11" s="1"/>
  <c r="G11"/>
  <c r="H11" s="1"/>
  <c r="V10"/>
  <c r="W10" s="1"/>
  <c r="X10" s="1"/>
  <c r="O10"/>
  <c r="G10"/>
  <c r="H10" s="1"/>
  <c r="V9"/>
  <c r="W9" s="1"/>
  <c r="X9" s="1"/>
  <c r="O9"/>
  <c r="G9"/>
  <c r="H9" s="1"/>
  <c r="I9" s="1"/>
  <c r="V8"/>
  <c r="W8" s="1"/>
  <c r="X8" s="1"/>
  <c r="O8"/>
  <c r="P8" s="1"/>
  <c r="G8"/>
  <c r="H8" s="1"/>
  <c r="I8" s="1"/>
  <c r="V7"/>
  <c r="W7" s="1"/>
  <c r="G7"/>
  <c r="H7" s="1"/>
  <c r="W34" l="1"/>
  <c r="Q10"/>
  <c r="H34"/>
  <c r="Q25"/>
  <c r="Q29"/>
  <c r="I32"/>
  <c r="Q30"/>
  <c r="P29"/>
  <c r="P25"/>
  <c r="P21"/>
  <c r="Q21" s="1"/>
  <c r="P17"/>
  <c r="Q17" s="1"/>
  <c r="P13"/>
  <c r="Q13" s="1"/>
  <c r="P9"/>
  <c r="Q9" s="1"/>
  <c r="Q31"/>
  <c r="Q27"/>
  <c r="Q23"/>
  <c r="Q19"/>
  <c r="Q15"/>
  <c r="Q11"/>
  <c r="I31"/>
  <c r="P30"/>
  <c r="P26"/>
  <c r="Q26" s="1"/>
  <c r="P22"/>
  <c r="Q22" s="1"/>
  <c r="P18"/>
  <c r="Q18" s="1"/>
  <c r="P14"/>
  <c r="Q14" s="1"/>
  <c r="P10"/>
  <c r="Q32"/>
  <c r="Q28"/>
  <c r="Q24"/>
  <c r="Q20"/>
  <c r="Q16"/>
  <c r="Q12"/>
  <c r="Q8"/>
  <c r="X7"/>
  <c r="X34" s="1"/>
  <c r="O34"/>
  <c r="P7"/>
  <c r="H32"/>
  <c r="V34"/>
  <c r="I10"/>
  <c r="I14"/>
  <c r="I18"/>
  <c r="I22"/>
  <c r="I26"/>
  <c r="I30"/>
  <c r="I7"/>
  <c r="I11"/>
  <c r="I15"/>
  <c r="I19"/>
  <c r="I23"/>
  <c r="I27"/>
  <c r="G34"/>
  <c r="I34" l="1"/>
  <c r="P34"/>
  <c r="Q7"/>
  <c r="Q34" s="1"/>
</calcChain>
</file>

<file path=xl/sharedStrings.xml><?xml version="1.0" encoding="utf-8"?>
<sst xmlns="http://schemas.openxmlformats.org/spreadsheetml/2006/main" count="77" uniqueCount="67">
  <si>
    <t/>
  </si>
  <si>
    <t>Расчет субвенций бюджетам муниципальных образований Архангельской области на компенсацию родительской платы за присмотр и уход за ребенком в образовательных организациях, реализующих образовательную программу дошкольного образования на 2018 год и на плановый период 2019 и 2020 годов</t>
  </si>
  <si>
    <t>Наименование муниципального образования</t>
  </si>
  <si>
    <t>Средний размер родительской платы в месяц</t>
  </si>
  <si>
    <t>Расчет на 2018 год</t>
  </si>
  <si>
    <t>Расчет на 2019 год</t>
  </si>
  <si>
    <t>Расчет на 2020 год</t>
  </si>
  <si>
    <t>Количест-
во первых детей в семье, на которых выплачи-
вается КЧРП</t>
  </si>
  <si>
    <t>Количест-
во вторых детей в семье, на которых выплачи-
вается КЧРП</t>
  </si>
  <si>
    <t>Количест-
во третьих детей в семье, на которых выплачи-
вается КЧРП</t>
  </si>
  <si>
    <t>Коли-
чество месяцев выплат</t>
  </si>
  <si>
    <t>ИТОГО объем субвенций на 2018 год, тыс. руб.</t>
  </si>
  <si>
    <t>Количество первых детей в семье, на которых выплачи-
вается КЧРП</t>
  </si>
  <si>
    <t>Количество вторых детей в семье, на которых выплачи-
вается КЧРП</t>
  </si>
  <si>
    <t>Количество третьих детей в семье, на которых выплачи-
вается КЧРП</t>
  </si>
  <si>
    <t>ИТОГО объем субвенций на 2019 год, тыс. руб.</t>
  </si>
  <si>
    <t>ИТОГО объем субвенций на 2020 год, тыс. руб.</t>
  </si>
  <si>
    <t>1</t>
  </si>
  <si>
    <t>2</t>
  </si>
  <si>
    <t>3</t>
  </si>
  <si>
    <t>4</t>
  </si>
  <si>
    <t>5</t>
  </si>
  <si>
    <t>6</t>
  </si>
  <si>
    <t>7=гр.2*(0,2*гр.3+ 0,5*гр.4+0,7*гр.5)*гр.6</t>
  </si>
  <si>
    <t>7.1=7 х 0,05</t>
  </si>
  <si>
    <t>7.2.=7 - 7.1</t>
  </si>
  <si>
    <t>8</t>
  </si>
  <si>
    <t>9</t>
  </si>
  <si>
    <t>10</t>
  </si>
  <si>
    <t>МО "Вельский муниципальный район"</t>
  </si>
  <si>
    <t>МО "Верхнетоемский муниципальный район"</t>
  </si>
  <si>
    <t>МО "Вилегодский муниципальный район"</t>
  </si>
  <si>
    <t>МО "Виноградовский муниципальный район"</t>
  </si>
  <si>
    <t>МО "Каргопольский муниципальный район"</t>
  </si>
  <si>
    <t>МО "Коношский муниципальный район"</t>
  </si>
  <si>
    <t>МО "Котласский муниципальный район"</t>
  </si>
  <si>
    <t>МО "Красноборский муниципальный район"</t>
  </si>
  <si>
    <t>МО "Ленский муниципальный район"</t>
  </si>
  <si>
    <t>МО "Лешуконский муниципальный район"</t>
  </si>
  <si>
    <t>МО "Мезенский муниципальный район"</t>
  </si>
  <si>
    <t>МО "Няндомский муниципальный район"</t>
  </si>
  <si>
    <t>МО "Онежский муниципальный район"</t>
  </si>
  <si>
    <t>МО "Пинежский муниципальный район"</t>
  </si>
  <si>
    <t>МО "Плесецкий муниципальный район"</t>
  </si>
  <si>
    <t>МО "Приморский муниципальный район"</t>
  </si>
  <si>
    <t>МО "Устьянский муниципальный район"</t>
  </si>
  <si>
    <t>МО "Холмогорский муниципальный район"</t>
  </si>
  <si>
    <t>МО "Шенкурский муниципальный район"</t>
  </si>
  <si>
    <t>МО "Город Архангельск"</t>
  </si>
  <si>
    <t>МО "Северодвинск"</t>
  </si>
  <si>
    <t>МО "Котлас"</t>
  </si>
  <si>
    <t>МО "Город Новодвинск"</t>
  </si>
  <si>
    <t>МО "Город Коряжма"</t>
  </si>
  <si>
    <t>МО "Мирный"</t>
  </si>
  <si>
    <t>МО "Новая Земля"</t>
  </si>
  <si>
    <t>Нераспределенный остаток</t>
  </si>
  <si>
    <t>ВСЕГО</t>
  </si>
  <si>
    <t>12=гр.2*(0,2*гр.8+ 0,5*гр.9+0,7*гр.10)*гр.11</t>
  </si>
  <si>
    <t>13=12 х 0,05</t>
  </si>
  <si>
    <t>14=12-13</t>
  </si>
  <si>
    <t>19=гр.2*(0,2-гр.15+ 0,5*гр.16+0,7*гр.17)*гр.17</t>
  </si>
  <si>
    <t>20=19 х 0,05</t>
  </si>
  <si>
    <t>21=19-20</t>
  </si>
  <si>
    <t>Объем субвенций на 2018 год, тыс. руб.</t>
  </si>
  <si>
    <t>из них нераспеделенный остаток в  сумме 5 %</t>
  </si>
  <si>
    <t>Объем субвенций на 2019 год, тыс. руб.</t>
  </si>
  <si>
    <t>Объем субвенций на 2020 год, тыс. руб.</t>
  </si>
</sst>
</file>

<file path=xl/styles.xml><?xml version="1.0" encoding="utf-8"?>
<styleSheet xmlns="http://schemas.openxmlformats.org/spreadsheetml/2006/main">
  <numFmts count="3">
    <numFmt numFmtId="164" formatCode="_-* #,##0.00&quot;р.&quot;_-;\-* #,##0.00&quot;р.&quot;_-;_-* &quot;-&quot;??&quot;р.&quot;_-;_-@_-"/>
    <numFmt numFmtId="165" formatCode="#,##0.0"/>
    <numFmt numFmtId="166" formatCode="_-* #,##0.000&quot;р.&quot;_-;\-* #,##0.000&quot;р.&quot;_-;_-* &quot;-&quot;??&quot;р.&quot;_-;_-@_-"/>
  </numFmts>
  <fonts count="29">
    <font>
      <sz val="10"/>
      <color rgb="FF000000"/>
      <name val="Times New Roman"/>
    </font>
    <font>
      <b/>
      <sz val="14"/>
      <color rgb="FF000000"/>
      <name val="Times New Roman"/>
      <family val="1"/>
      <charset val="204"/>
    </font>
    <font>
      <b/>
      <sz val="7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6"/>
      <color rgb="FF000000"/>
      <name val="Times New Roman"/>
      <family val="1"/>
      <charset val="204"/>
    </font>
    <font>
      <sz val="8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scheme val="minor"/>
    </font>
    <font>
      <sz val="11"/>
      <color theme="1"/>
      <name val="Times New Roman"/>
      <family val="2"/>
    </font>
    <font>
      <b/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theme="0"/>
      <name val="Calibri"/>
      <scheme val="minor"/>
    </font>
    <font>
      <sz val="11"/>
      <color rgb="FF9C0006"/>
      <name val="Calibri"/>
      <scheme val="minor"/>
    </font>
    <font>
      <b/>
      <sz val="11"/>
      <color rgb="FFFA7D00"/>
      <name val="Calibri"/>
      <scheme val="minor"/>
    </font>
    <font>
      <b/>
      <sz val="11"/>
      <color theme="0"/>
      <name val="Calibri"/>
      <scheme val="minor"/>
    </font>
    <font>
      <i/>
      <sz val="11"/>
      <color rgb="FF7F7F7F"/>
      <name val="Calibri"/>
      <scheme val="minor"/>
    </font>
    <font>
      <sz val="11"/>
      <color rgb="FF006100"/>
      <name val="Calibri"/>
      <scheme val="minor"/>
    </font>
    <font>
      <b/>
      <sz val="15"/>
      <color theme="3"/>
      <name val="Calibri"/>
      <scheme val="minor"/>
    </font>
    <font>
      <b/>
      <sz val="13"/>
      <color theme="3"/>
      <name val="Calibri"/>
      <scheme val="minor"/>
    </font>
    <font>
      <b/>
      <sz val="11"/>
      <color theme="3"/>
      <name val="Calibri"/>
      <scheme val="minor"/>
    </font>
    <font>
      <sz val="11"/>
      <color rgb="FF3F3F76"/>
      <name val="Calibri"/>
      <scheme val="minor"/>
    </font>
    <font>
      <sz val="11"/>
      <color rgb="FFFA7D00"/>
      <name val="Calibri"/>
      <scheme val="minor"/>
    </font>
    <font>
      <sz val="11"/>
      <color rgb="FF9C6500"/>
      <name val="Calibri"/>
      <scheme val="minor"/>
    </font>
    <font>
      <b/>
      <sz val="11"/>
      <color rgb="FF3F3F3F"/>
      <name val="Calibri"/>
      <scheme val="minor"/>
    </font>
    <font>
      <b/>
      <sz val="18"/>
      <color theme="3"/>
      <name val="Cambria"/>
      <scheme val="major"/>
    </font>
    <font>
      <b/>
      <sz val="11"/>
      <color theme="1"/>
      <name val="Calibri"/>
      <scheme val="minor"/>
    </font>
    <font>
      <sz val="11"/>
      <color rgb="FFFF0000"/>
      <name val="Calibri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4">
    <xf numFmtId="164" fontId="0" fillId="0" borderId="0">
      <alignment vertical="top" wrapText="1"/>
    </xf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4" fillId="27" borderId="0" applyNumberFormat="0" applyBorder="0" applyAlignment="0" applyProtection="0"/>
    <xf numFmtId="0" fontId="15" fillId="28" borderId="4" applyNumberFormat="0" applyAlignment="0" applyProtection="0"/>
    <xf numFmtId="0" fontId="16" fillId="29" borderId="7" applyNumberFormat="0" applyAlignment="0" applyProtection="0"/>
    <xf numFmtId="0" fontId="17" fillId="0" borderId="0" applyNumberFormat="0" applyFill="0" applyBorder="0" applyAlignment="0" applyProtection="0"/>
    <xf numFmtId="0" fontId="18" fillId="30" borderId="0" applyNumberFormat="0" applyBorder="0" applyAlignment="0" applyProtection="0"/>
    <xf numFmtId="0" fontId="19" fillId="0" borderId="1" applyNumberFormat="0" applyFill="0" applyAlignment="0" applyProtection="0"/>
    <xf numFmtId="0" fontId="20" fillId="0" borderId="2" applyNumberFormat="0" applyFill="0" applyAlignment="0" applyProtection="0"/>
    <xf numFmtId="0" fontId="21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22" fillId="31" borderId="4" applyNumberFormat="0" applyAlignment="0" applyProtection="0"/>
    <xf numFmtId="0" fontId="23" fillId="0" borderId="6" applyNumberFormat="0" applyFill="0" applyAlignment="0" applyProtection="0"/>
    <xf numFmtId="0" fontId="24" fillId="32" borderId="0" applyNumberFormat="0" applyBorder="0" applyAlignment="0" applyProtection="0"/>
    <xf numFmtId="0" fontId="9" fillId="33" borderId="8" applyNumberFormat="0" applyFont="0" applyAlignment="0" applyProtection="0"/>
    <xf numFmtId="0" fontId="25" fillId="28" borderId="5" applyNumberFormat="0" applyAlignment="0" applyProtection="0"/>
    <xf numFmtId="0" fontId="26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8" fillId="0" borderId="0" applyNumberFormat="0" applyFill="0" applyBorder="0" applyAlignment="0" applyProtection="0"/>
  </cellStyleXfs>
  <cellXfs count="42">
    <xf numFmtId="164" fontId="0" fillId="0" borderId="0" xfId="0">
      <alignment vertical="top" wrapText="1"/>
    </xf>
    <xf numFmtId="164" fontId="0" fillId="0" borderId="0" xfId="0" applyNumberFormat="1" applyFont="1" applyFill="1" applyAlignment="1">
      <alignment vertical="top" wrapText="1"/>
    </xf>
    <xf numFmtId="0" fontId="3" fillId="0" borderId="10" xfId="0" applyNumberFormat="1" applyFont="1" applyFill="1" applyBorder="1" applyAlignment="1">
      <alignment horizontal="center" vertical="center" wrapText="1"/>
    </xf>
    <xf numFmtId="0" fontId="4" fillId="0" borderId="10" xfId="0" applyNumberFormat="1" applyFont="1" applyFill="1" applyBorder="1" applyAlignment="1">
      <alignment horizontal="center" vertical="center" wrapText="1"/>
    </xf>
    <xf numFmtId="0" fontId="6" fillId="0" borderId="10" xfId="0" applyNumberFormat="1" applyFont="1" applyFill="1" applyBorder="1" applyAlignment="1">
      <alignment horizontal="center" vertical="center" wrapText="1"/>
    </xf>
    <xf numFmtId="0" fontId="6" fillId="0" borderId="11" xfId="0" applyNumberFormat="1" applyFont="1" applyFill="1" applyBorder="1" applyAlignment="1">
      <alignment horizontal="center" vertical="center" wrapText="1"/>
    </xf>
    <xf numFmtId="0" fontId="6" fillId="0" borderId="13" xfId="0" applyNumberFormat="1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vertical="top" wrapText="1"/>
    </xf>
    <xf numFmtId="4" fontId="8" fillId="0" borderId="10" xfId="0" applyNumberFormat="1" applyFont="1" applyFill="1" applyBorder="1" applyAlignment="1">
      <alignment horizontal="right" vertical="center" wrapText="1"/>
    </xf>
    <xf numFmtId="3" fontId="8" fillId="0" borderId="10" xfId="0" applyNumberFormat="1" applyFont="1" applyFill="1" applyBorder="1" applyAlignment="1">
      <alignment horizontal="right" vertical="center" wrapText="1"/>
    </xf>
    <xf numFmtId="165" fontId="8" fillId="2" borderId="10" xfId="0" applyNumberFormat="1" applyFont="1" applyFill="1" applyBorder="1" applyAlignment="1">
      <alignment horizontal="right" vertical="center" wrapText="1"/>
    </xf>
    <xf numFmtId="165" fontId="8" fillId="2" borderId="16" xfId="0" applyNumberFormat="1" applyFont="1" applyFill="1" applyBorder="1" applyAlignment="1">
      <alignment horizontal="right" vertical="center" wrapText="1"/>
    </xf>
    <xf numFmtId="165" fontId="10" fillId="0" borderId="0" xfId="1" applyNumberFormat="1" applyFont="1" applyAlignment="1">
      <alignment horizontal="right" vertical="center"/>
    </xf>
    <xf numFmtId="165" fontId="10" fillId="0" borderId="0" xfId="2" applyNumberFormat="1" applyFont="1" applyAlignment="1">
      <alignment horizontal="right" vertical="center"/>
    </xf>
    <xf numFmtId="0" fontId="4" fillId="0" borderId="10" xfId="0" applyNumberFormat="1" applyFont="1" applyFill="1" applyBorder="1" applyAlignment="1">
      <alignment horizontal="left" vertical="center" wrapText="1"/>
    </xf>
    <xf numFmtId="4" fontId="11" fillId="0" borderId="10" xfId="0" applyNumberFormat="1" applyFont="1" applyFill="1" applyBorder="1" applyAlignment="1">
      <alignment horizontal="right" vertical="center" wrapText="1"/>
    </xf>
    <xf numFmtId="165" fontId="11" fillId="0" borderId="10" xfId="0" applyNumberFormat="1" applyFont="1" applyFill="1" applyBorder="1" applyAlignment="1">
      <alignment horizontal="right" vertical="center" wrapText="1"/>
    </xf>
    <xf numFmtId="165" fontId="4" fillId="0" borderId="0" xfId="0" applyNumberFormat="1" applyFont="1" applyFill="1" applyBorder="1" applyAlignment="1">
      <alignment horizontal="right" vertical="center" wrapText="1"/>
    </xf>
    <xf numFmtId="164" fontId="0" fillId="0" borderId="0" xfId="0" applyNumberFormat="1" applyFont="1" applyFill="1" applyBorder="1" applyAlignment="1">
      <alignment vertical="top" wrapText="1"/>
    </xf>
    <xf numFmtId="164" fontId="0" fillId="0" borderId="0" xfId="0" applyNumberFormat="1" applyFill="1" applyAlignment="1">
      <alignment vertical="top" wrapText="1"/>
    </xf>
    <xf numFmtId="164" fontId="12" fillId="0" borderId="0" xfId="0" applyNumberFormat="1" applyFont="1" applyFill="1" applyAlignment="1">
      <alignment vertical="top" wrapText="1"/>
    </xf>
    <xf numFmtId="0" fontId="3" fillId="2" borderId="10" xfId="0" applyNumberFormat="1" applyFont="1" applyFill="1" applyBorder="1" applyAlignment="1">
      <alignment horizontal="center" vertical="center" wrapText="1"/>
    </xf>
    <xf numFmtId="4" fontId="8" fillId="2" borderId="10" xfId="0" applyNumberFormat="1" applyFont="1" applyFill="1" applyBorder="1" applyAlignment="1">
      <alignment horizontal="right" vertical="center" wrapText="1"/>
    </xf>
    <xf numFmtId="165" fontId="8" fillId="2" borderId="11" xfId="0" applyNumberFormat="1" applyFont="1" applyFill="1" applyBorder="1" applyAlignment="1">
      <alignment horizontal="right" vertical="center" wrapText="1"/>
    </xf>
    <xf numFmtId="165" fontId="11" fillId="0" borderId="11" xfId="0" applyNumberFormat="1" applyFont="1" applyFill="1" applyBorder="1" applyAlignment="1">
      <alignment horizontal="right" vertical="center" wrapText="1"/>
    </xf>
    <xf numFmtId="0" fontId="3" fillId="0" borderId="10" xfId="0" applyNumberFormat="1" applyFont="1" applyFill="1" applyBorder="1" applyAlignment="1">
      <alignment horizontal="center" vertical="center" wrapText="1"/>
    </xf>
    <xf numFmtId="0" fontId="3" fillId="0" borderId="12" xfId="0" applyNumberFormat="1" applyFont="1" applyFill="1" applyBorder="1" applyAlignment="1">
      <alignment horizontal="center" vertical="center" wrapText="1"/>
    </xf>
    <xf numFmtId="0" fontId="5" fillId="2" borderId="14" xfId="0" applyNumberFormat="1" applyFont="1" applyFill="1" applyBorder="1" applyAlignment="1">
      <alignment horizontal="center" vertical="center" wrapText="1"/>
    </xf>
    <xf numFmtId="166" fontId="0" fillId="0" borderId="0" xfId="0" applyNumberFormat="1" applyFont="1" applyFill="1" applyAlignment="1">
      <alignment vertical="top" wrapText="1"/>
    </xf>
    <xf numFmtId="0" fontId="3" fillId="0" borderId="16" xfId="0" applyNumberFormat="1" applyFont="1" applyFill="1" applyBorder="1" applyAlignment="1">
      <alignment horizontal="center" vertical="center" wrapText="1"/>
    </xf>
    <xf numFmtId="0" fontId="3" fillId="2" borderId="16" xfId="0" applyNumberFormat="1" applyFont="1" applyFill="1" applyBorder="1" applyAlignment="1">
      <alignment horizontal="center" vertical="center" wrapText="1"/>
    </xf>
    <xf numFmtId="0" fontId="4" fillId="0" borderId="16" xfId="0" applyNumberFormat="1" applyFont="1" applyFill="1" applyBorder="1" applyAlignment="1">
      <alignment horizontal="center" vertical="center" wrapText="1"/>
    </xf>
    <xf numFmtId="0" fontId="7" fillId="0" borderId="15" xfId="0" applyNumberFormat="1" applyFont="1" applyFill="1" applyBorder="1" applyAlignment="1">
      <alignment vertical="center" wrapText="1"/>
    </xf>
    <xf numFmtId="0" fontId="7" fillId="0" borderId="0" xfId="0" applyNumberFormat="1" applyFont="1" applyFill="1" applyBorder="1" applyAlignment="1">
      <alignment vertical="center" wrapText="1"/>
    </xf>
    <xf numFmtId="0" fontId="1" fillId="0" borderId="0" xfId="0" applyNumberFormat="1" applyFont="1" applyFill="1" applyAlignment="1">
      <alignment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top" wrapText="1"/>
    </xf>
    <xf numFmtId="0" fontId="3" fillId="0" borderId="10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 wrapText="1"/>
    </xf>
    <xf numFmtId="0" fontId="3" fillId="0" borderId="12" xfId="0" applyNumberFormat="1" applyFont="1" applyFill="1" applyBorder="1" applyAlignment="1">
      <alignment horizontal="center" vertical="center" wrapText="1"/>
    </xf>
    <xf numFmtId="0" fontId="3" fillId="0" borderId="13" xfId="0" applyNumberFormat="1" applyFont="1" applyFill="1" applyBorder="1" applyAlignment="1">
      <alignment horizontal="center" vertical="center" wrapText="1"/>
    </xf>
    <xf numFmtId="0" fontId="3" fillId="0" borderId="15" xfId="0" applyNumberFormat="1" applyFont="1" applyFill="1" applyBorder="1" applyAlignment="1">
      <alignment horizontal="center" vertical="center" wrapText="1"/>
    </xf>
  </cellXfs>
  <cellStyles count="44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Explanatory Text" xfId="30"/>
    <cellStyle name="Good" xfId="31"/>
    <cellStyle name="Heading 1" xfId="32"/>
    <cellStyle name="Heading 2" xfId="33"/>
    <cellStyle name="Heading 3" xfId="34"/>
    <cellStyle name="Heading 4" xfId="35"/>
    <cellStyle name="Input" xfId="36"/>
    <cellStyle name="Linked Cell" xfId="37"/>
    <cellStyle name="Neutral" xfId="38"/>
    <cellStyle name="Note" xfId="39"/>
    <cellStyle name="Output" xfId="40"/>
    <cellStyle name="Title" xfId="41"/>
    <cellStyle name="Total" xfId="42"/>
    <cellStyle name="Warning Text" xfId="43"/>
    <cellStyle name="Обычный" xfId="0" builtinId="0"/>
    <cellStyle name="Обычный_2018-2020 (7,9 мес) " xfId="2"/>
    <cellStyle name="Обычный_2018-2020 (8 мес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AD37"/>
  <sheetViews>
    <sheetView tabSelected="1" zoomScale="90" zoomScaleNormal="90" workbookViewId="0">
      <pane xSplit="1" ySplit="6" topLeftCell="B22" activePane="bottomRight" state="frozen"/>
      <selection pane="topRight" activeCell="B1" sqref="B1"/>
      <selection pane="bottomLeft" activeCell="A7" sqref="A7"/>
      <selection pane="bottomRight" activeCell="A2" sqref="A2"/>
    </sheetView>
  </sheetViews>
  <sheetFormatPr defaultRowHeight="12.75"/>
  <cols>
    <col min="1" max="1" width="49.5" style="1" customWidth="1"/>
    <col min="2" max="2" width="12.83203125" style="1" customWidth="1"/>
    <col min="3" max="5" width="14.6640625" style="1" customWidth="1"/>
    <col min="6" max="6" width="10.33203125" style="1" customWidth="1"/>
    <col min="7" max="9" width="14.83203125" style="1" customWidth="1"/>
    <col min="10" max="10" width="14.83203125" style="1" hidden="1" customWidth="1"/>
    <col min="11" max="14" width="14.6640625" style="1" customWidth="1"/>
    <col min="15" max="17" width="12.1640625" style="1" customWidth="1"/>
    <col min="18" max="21" width="13" style="1" customWidth="1"/>
    <col min="22" max="22" width="16.83203125" style="1" customWidth="1"/>
    <col min="23" max="24" width="13.1640625" style="1" customWidth="1"/>
    <col min="25" max="25" width="18.1640625" style="1" customWidth="1"/>
    <col min="26" max="26" width="17.5" style="1" customWidth="1"/>
    <col min="27" max="27" width="9.33203125" style="1" customWidth="1"/>
    <col min="28" max="29" width="9.33203125" style="1"/>
    <col min="30" max="30" width="16" style="1" customWidth="1"/>
    <col min="31" max="31" width="18.83203125" style="1" customWidth="1"/>
    <col min="32" max="16384" width="9.33203125" style="1"/>
  </cols>
  <sheetData>
    <row r="1" spans="1:30">
      <c r="A1" s="1" t="s">
        <v>0</v>
      </c>
      <c r="J1" s="28"/>
    </row>
    <row r="2" spans="1:30" ht="56.25" customHeight="1">
      <c r="B2" s="35" t="s">
        <v>1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4"/>
      <c r="Q2" s="34"/>
      <c r="R2" s="34"/>
      <c r="S2" s="34"/>
      <c r="T2" s="34"/>
      <c r="U2" s="34"/>
      <c r="V2" s="34"/>
    </row>
    <row r="3" spans="1:30" ht="5.0999999999999996" customHeight="1">
      <c r="A3" s="36" t="s">
        <v>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</row>
    <row r="4" spans="1:30" ht="18.2" customHeight="1">
      <c r="A4" s="37" t="s">
        <v>2</v>
      </c>
      <c r="B4" s="37" t="s">
        <v>3</v>
      </c>
      <c r="C4" s="38" t="s">
        <v>4</v>
      </c>
      <c r="D4" s="39"/>
      <c r="E4" s="39"/>
      <c r="F4" s="39"/>
      <c r="G4" s="39"/>
      <c r="H4" s="39"/>
      <c r="I4" s="40"/>
      <c r="J4" s="26"/>
      <c r="K4" s="38" t="s">
        <v>5</v>
      </c>
      <c r="L4" s="39"/>
      <c r="M4" s="39"/>
      <c r="N4" s="39"/>
      <c r="O4" s="39"/>
      <c r="P4" s="39"/>
      <c r="Q4" s="39"/>
      <c r="R4" s="41" t="s">
        <v>6</v>
      </c>
      <c r="S4" s="41"/>
      <c r="T4" s="41"/>
      <c r="U4" s="41"/>
      <c r="V4" s="41"/>
      <c r="W4" s="41"/>
      <c r="X4" s="41"/>
    </row>
    <row r="5" spans="1:30" ht="132" customHeight="1">
      <c r="A5" s="37" t="s">
        <v>0</v>
      </c>
      <c r="B5" s="37" t="s">
        <v>0</v>
      </c>
      <c r="C5" s="2" t="s">
        <v>7</v>
      </c>
      <c r="D5" s="2" t="s">
        <v>8</v>
      </c>
      <c r="E5" s="2" t="s">
        <v>9</v>
      </c>
      <c r="F5" s="2" t="s">
        <v>10</v>
      </c>
      <c r="G5" s="25" t="s">
        <v>63</v>
      </c>
      <c r="H5" s="27" t="s">
        <v>64</v>
      </c>
      <c r="I5" s="3" t="s">
        <v>11</v>
      </c>
      <c r="J5" s="3"/>
      <c r="K5" s="2" t="s">
        <v>12</v>
      </c>
      <c r="L5" s="2" t="s">
        <v>13</v>
      </c>
      <c r="M5" s="2" t="s">
        <v>14</v>
      </c>
      <c r="N5" s="21" t="s">
        <v>10</v>
      </c>
      <c r="O5" s="25" t="s">
        <v>65</v>
      </c>
      <c r="P5" s="27" t="s">
        <v>64</v>
      </c>
      <c r="Q5" s="3" t="s">
        <v>15</v>
      </c>
      <c r="R5" s="29" t="s">
        <v>12</v>
      </c>
      <c r="S5" s="29" t="s">
        <v>13</v>
      </c>
      <c r="T5" s="29" t="s">
        <v>14</v>
      </c>
      <c r="U5" s="30" t="s">
        <v>10</v>
      </c>
      <c r="V5" s="29" t="s">
        <v>66</v>
      </c>
      <c r="W5" s="27" t="s">
        <v>64</v>
      </c>
      <c r="X5" s="31" t="s">
        <v>16</v>
      </c>
    </row>
    <row r="6" spans="1:30" ht="33.200000000000003" customHeight="1">
      <c r="A6" s="4" t="s">
        <v>17</v>
      </c>
      <c r="B6" s="4" t="s">
        <v>18</v>
      </c>
      <c r="C6" s="4" t="s">
        <v>19</v>
      </c>
      <c r="D6" s="4" t="s">
        <v>20</v>
      </c>
      <c r="E6" s="4" t="s">
        <v>21</v>
      </c>
      <c r="F6" s="4" t="s">
        <v>22</v>
      </c>
      <c r="G6" s="5" t="s">
        <v>23</v>
      </c>
      <c r="H6" s="32" t="s">
        <v>24</v>
      </c>
      <c r="I6" s="32" t="s">
        <v>25</v>
      </c>
      <c r="J6" s="33"/>
      <c r="K6" s="6" t="s">
        <v>26</v>
      </c>
      <c r="L6" s="4" t="s">
        <v>27</v>
      </c>
      <c r="M6" s="4" t="s">
        <v>28</v>
      </c>
      <c r="N6" s="4">
        <v>11</v>
      </c>
      <c r="O6" s="4" t="s">
        <v>57</v>
      </c>
      <c r="P6" s="32" t="s">
        <v>58</v>
      </c>
      <c r="Q6" s="32" t="s">
        <v>59</v>
      </c>
      <c r="R6" s="4">
        <v>15</v>
      </c>
      <c r="S6" s="4">
        <v>16</v>
      </c>
      <c r="T6" s="4">
        <v>17</v>
      </c>
      <c r="U6" s="4">
        <v>18</v>
      </c>
      <c r="V6" s="4" t="s">
        <v>60</v>
      </c>
      <c r="W6" s="32" t="s">
        <v>61</v>
      </c>
      <c r="X6" s="32" t="s">
        <v>62</v>
      </c>
    </row>
    <row r="7" spans="1:30" ht="21" customHeight="1">
      <c r="A7" s="7" t="s">
        <v>29</v>
      </c>
      <c r="B7" s="8">
        <v>2600</v>
      </c>
      <c r="C7" s="9">
        <v>1324</v>
      </c>
      <c r="D7" s="9">
        <v>1387</v>
      </c>
      <c r="E7" s="9">
        <v>431</v>
      </c>
      <c r="F7" s="8">
        <v>7.9156680000000001</v>
      </c>
      <c r="G7" s="10">
        <f>ROUND(($B7*(0.2*C7+0.5*D7+0.7*E7)*F7),1)/1000</f>
        <v>25931.7284</v>
      </c>
      <c r="H7" s="11">
        <f xml:space="preserve"> ROUND(G7*0.05,1)</f>
        <v>1296.5999999999999</v>
      </c>
      <c r="I7" s="11">
        <f>G7-H7</f>
        <v>24635.128400000001</v>
      </c>
      <c r="J7" s="11">
        <v>24635.1</v>
      </c>
      <c r="K7" s="9">
        <v>1309</v>
      </c>
      <c r="L7" s="9">
        <v>1415</v>
      </c>
      <c r="M7" s="9">
        <v>441</v>
      </c>
      <c r="N7" s="22">
        <v>5.4877149999999997</v>
      </c>
      <c r="O7" s="10">
        <f>ROUND(($B7*(0.2*K7+0.5*L7+0.7*M7)*N7),1)/1000-0.1</f>
        <v>18234.4794</v>
      </c>
      <c r="P7" s="11">
        <f xml:space="preserve"> ROUND(O7*0.05,1)</f>
        <v>911.7</v>
      </c>
      <c r="Q7" s="11">
        <f>O7-P7</f>
        <v>17322.779399999999</v>
      </c>
      <c r="R7" s="9">
        <v>1281</v>
      </c>
      <c r="S7" s="9">
        <v>1443</v>
      </c>
      <c r="T7" s="9">
        <v>440</v>
      </c>
      <c r="U7" s="22">
        <v>5.4820000000000002</v>
      </c>
      <c r="V7" s="23">
        <f>ROUND(($B7*(0.2*R7+0.5*S7+0.7*T7)*U7),1)/1000</f>
        <v>18325.339199999999</v>
      </c>
      <c r="W7" s="11">
        <f xml:space="preserve"> ROUND(V7*0.05,1)</f>
        <v>916.3</v>
      </c>
      <c r="X7" s="11">
        <f>V7-W7</f>
        <v>17409.039199999999</v>
      </c>
      <c r="Y7" s="12"/>
      <c r="AD7" s="13"/>
    </row>
    <row r="8" spans="1:30" ht="21" customHeight="1">
      <c r="A8" s="7" t="s">
        <v>30</v>
      </c>
      <c r="B8" s="8">
        <v>1746.71</v>
      </c>
      <c r="C8" s="9">
        <v>254</v>
      </c>
      <c r="D8" s="9">
        <v>296</v>
      </c>
      <c r="E8" s="9">
        <v>137</v>
      </c>
      <c r="F8" s="8">
        <v>7.9156680000000001</v>
      </c>
      <c r="G8" s="10">
        <f t="shared" ref="G8:G32" si="0">ROUND(($B8*(0.2*C8+0.5*D8+0.7*E8)*F8),1)/1000</f>
        <v>4074.6331</v>
      </c>
      <c r="H8" s="11">
        <f t="shared" ref="H8:H32" si="1" xml:space="preserve"> ROUND(G8*0.05,1)</f>
        <v>203.7</v>
      </c>
      <c r="I8" s="11">
        <f t="shared" ref="I8:I30" si="2">G8-H8</f>
        <v>3870.9331000000002</v>
      </c>
      <c r="J8" s="11">
        <v>3870.9</v>
      </c>
      <c r="K8" s="9">
        <v>271</v>
      </c>
      <c r="L8" s="9">
        <v>280</v>
      </c>
      <c r="M8" s="9">
        <v>128</v>
      </c>
      <c r="N8" s="22">
        <v>5.4877149999999997</v>
      </c>
      <c r="O8" s="10">
        <f t="shared" ref="O8:O32" si="3">ROUND(($B8*(0.2*K8+0.5*L8+0.7*M8)*N8),1)/1000</f>
        <v>2720.3498</v>
      </c>
      <c r="P8" s="11">
        <f t="shared" ref="P8:P31" si="4" xml:space="preserve"> ROUND(O8*0.05,1)</f>
        <v>136</v>
      </c>
      <c r="Q8" s="11">
        <f t="shared" ref="Q8:Q32" si="5">O8-P8</f>
        <v>2584.3498</v>
      </c>
      <c r="R8" s="9">
        <v>270</v>
      </c>
      <c r="S8" s="9">
        <v>278</v>
      </c>
      <c r="T8" s="9">
        <v>126</v>
      </c>
      <c r="U8" s="22">
        <v>5.4820000000000002</v>
      </c>
      <c r="V8" s="23">
        <f t="shared" ref="V8:V32" si="6">ROUND(($B8*(0.2*R8+0.5*S8+0.7*T8)*U8),1)/1000</f>
        <v>2692.6205</v>
      </c>
      <c r="W8" s="11">
        <f t="shared" ref="W8:W31" si="7" xml:space="preserve"> ROUND(V8*0.05,1)</f>
        <v>134.6</v>
      </c>
      <c r="X8" s="11">
        <f t="shared" ref="X8:X32" si="8">V8-W8</f>
        <v>2558.0205000000001</v>
      </c>
      <c r="Y8" s="12"/>
      <c r="AD8" s="13"/>
    </row>
    <row r="9" spans="1:30" ht="21" customHeight="1">
      <c r="A9" s="7" t="s">
        <v>31</v>
      </c>
      <c r="B9" s="8">
        <v>2555</v>
      </c>
      <c r="C9" s="9">
        <v>228</v>
      </c>
      <c r="D9" s="9">
        <v>243</v>
      </c>
      <c r="E9" s="9">
        <v>85</v>
      </c>
      <c r="F9" s="8">
        <v>7.9156680000000001</v>
      </c>
      <c r="G9" s="10">
        <f t="shared" si="0"/>
        <v>4582.8789000000006</v>
      </c>
      <c r="H9" s="11">
        <f t="shared" si="1"/>
        <v>229.1</v>
      </c>
      <c r="I9" s="11">
        <f t="shared" si="2"/>
        <v>4353.7789000000002</v>
      </c>
      <c r="J9" s="11">
        <v>4353.8</v>
      </c>
      <c r="K9" s="9">
        <v>240</v>
      </c>
      <c r="L9" s="9">
        <v>238</v>
      </c>
      <c r="M9" s="9">
        <v>85</v>
      </c>
      <c r="N9" s="22">
        <v>5.4877149999999997</v>
      </c>
      <c r="O9" s="10">
        <f t="shared" si="3"/>
        <v>3175.7817999999997</v>
      </c>
      <c r="P9" s="11">
        <f t="shared" si="4"/>
        <v>158.80000000000001</v>
      </c>
      <c r="Q9" s="11">
        <f t="shared" si="5"/>
        <v>3016.9817999999996</v>
      </c>
      <c r="R9" s="9">
        <v>240</v>
      </c>
      <c r="S9" s="9">
        <v>238</v>
      </c>
      <c r="T9" s="9">
        <v>85</v>
      </c>
      <c r="U9" s="22">
        <v>5.4820000000000002</v>
      </c>
      <c r="V9" s="23">
        <f t="shared" si="6"/>
        <v>3172.4744999999998</v>
      </c>
      <c r="W9" s="11">
        <f t="shared" si="7"/>
        <v>158.6</v>
      </c>
      <c r="X9" s="11">
        <f t="shared" si="8"/>
        <v>3013.8744999999999</v>
      </c>
      <c r="Y9" s="12"/>
      <c r="AD9" s="13"/>
    </row>
    <row r="10" spans="1:30" ht="21" customHeight="1">
      <c r="A10" s="7" t="s">
        <v>32</v>
      </c>
      <c r="B10" s="8">
        <v>2400</v>
      </c>
      <c r="C10" s="9">
        <v>400</v>
      </c>
      <c r="D10" s="9">
        <v>300</v>
      </c>
      <c r="E10" s="9">
        <v>242</v>
      </c>
      <c r="F10" s="8">
        <v>7.9156680000000001</v>
      </c>
      <c r="G10" s="10">
        <f t="shared" si="0"/>
        <v>7587.6427000000003</v>
      </c>
      <c r="H10" s="11">
        <f t="shared" si="1"/>
        <v>379.4</v>
      </c>
      <c r="I10" s="11">
        <f t="shared" si="2"/>
        <v>7208.2427000000007</v>
      </c>
      <c r="J10" s="11">
        <v>7208.2</v>
      </c>
      <c r="K10" s="9">
        <v>400</v>
      </c>
      <c r="L10" s="9">
        <v>300</v>
      </c>
      <c r="M10" s="9">
        <v>242</v>
      </c>
      <c r="N10" s="22">
        <v>5.4877149999999997</v>
      </c>
      <c r="O10" s="10">
        <f t="shared" si="3"/>
        <v>5260.3040999999994</v>
      </c>
      <c r="P10" s="11">
        <f t="shared" si="4"/>
        <v>263</v>
      </c>
      <c r="Q10" s="11">
        <f t="shared" si="5"/>
        <v>4997.3040999999994</v>
      </c>
      <c r="R10" s="9">
        <v>400</v>
      </c>
      <c r="S10" s="9">
        <v>300</v>
      </c>
      <c r="T10" s="9">
        <v>242</v>
      </c>
      <c r="U10" s="22">
        <v>5.4820000000000002</v>
      </c>
      <c r="V10" s="23">
        <f t="shared" si="6"/>
        <v>5254.8259000000007</v>
      </c>
      <c r="W10" s="11">
        <f t="shared" si="7"/>
        <v>262.7</v>
      </c>
      <c r="X10" s="11">
        <f t="shared" si="8"/>
        <v>4992.1259000000009</v>
      </c>
      <c r="Y10" s="12"/>
      <c r="AD10" s="13"/>
    </row>
    <row r="11" spans="1:30" ht="21" customHeight="1">
      <c r="A11" s="7" t="s">
        <v>33</v>
      </c>
      <c r="B11" s="8">
        <v>2700</v>
      </c>
      <c r="C11" s="9">
        <v>408</v>
      </c>
      <c r="D11" s="9">
        <v>471</v>
      </c>
      <c r="E11" s="9">
        <v>238</v>
      </c>
      <c r="F11" s="8">
        <v>7.9156680000000001</v>
      </c>
      <c r="G11" s="10">
        <f t="shared" si="0"/>
        <v>10337.783300000001</v>
      </c>
      <c r="H11" s="11">
        <f t="shared" si="1"/>
        <v>516.9</v>
      </c>
      <c r="I11" s="11">
        <f t="shared" si="2"/>
        <v>9820.8833000000013</v>
      </c>
      <c r="J11" s="11">
        <v>9820.9</v>
      </c>
      <c r="K11" s="9">
        <v>381</v>
      </c>
      <c r="L11" s="9">
        <v>464</v>
      </c>
      <c r="M11" s="9">
        <v>246</v>
      </c>
      <c r="N11" s="22">
        <v>5.4877149999999997</v>
      </c>
      <c r="O11" s="10">
        <f t="shared" si="3"/>
        <v>7118.0054</v>
      </c>
      <c r="P11" s="11">
        <f t="shared" si="4"/>
        <v>355.9</v>
      </c>
      <c r="Q11" s="11">
        <f t="shared" si="5"/>
        <v>6762.1054000000004</v>
      </c>
      <c r="R11" s="9">
        <v>363</v>
      </c>
      <c r="S11" s="9">
        <v>456</v>
      </c>
      <c r="T11" s="9">
        <v>237</v>
      </c>
      <c r="U11" s="22">
        <v>5.4820000000000002</v>
      </c>
      <c r="V11" s="23">
        <f t="shared" si="6"/>
        <v>6904.8530999999994</v>
      </c>
      <c r="W11" s="11">
        <f t="shared" si="7"/>
        <v>345.2</v>
      </c>
      <c r="X11" s="11">
        <f t="shared" si="8"/>
        <v>6559.6530999999995</v>
      </c>
      <c r="Y11" s="12"/>
      <c r="AD11" s="13"/>
    </row>
    <row r="12" spans="1:30" ht="21" customHeight="1">
      <c r="A12" s="7" t="s">
        <v>34</v>
      </c>
      <c r="B12" s="8">
        <v>2861</v>
      </c>
      <c r="C12" s="9">
        <v>574</v>
      </c>
      <c r="D12" s="9">
        <v>630</v>
      </c>
      <c r="E12" s="9">
        <v>161</v>
      </c>
      <c r="F12" s="8">
        <v>7.9156680000000001</v>
      </c>
      <c r="G12" s="10">
        <f t="shared" si="0"/>
        <v>12285.848900000001</v>
      </c>
      <c r="H12" s="11">
        <f t="shared" si="1"/>
        <v>614.29999999999995</v>
      </c>
      <c r="I12" s="11">
        <f t="shared" si="2"/>
        <v>11671.548900000002</v>
      </c>
      <c r="J12" s="11">
        <v>11671.5</v>
      </c>
      <c r="K12" s="9">
        <v>566</v>
      </c>
      <c r="L12" s="9">
        <v>627</v>
      </c>
      <c r="M12" s="9">
        <v>168</v>
      </c>
      <c r="N12" s="22">
        <v>5.4877149999999997</v>
      </c>
      <c r="O12" s="10">
        <f t="shared" si="3"/>
        <v>8545.7019</v>
      </c>
      <c r="P12" s="11">
        <f t="shared" si="4"/>
        <v>427.3</v>
      </c>
      <c r="Q12" s="11">
        <f t="shared" si="5"/>
        <v>8118.4018999999998</v>
      </c>
      <c r="R12" s="9">
        <v>568</v>
      </c>
      <c r="S12" s="9">
        <v>626</v>
      </c>
      <c r="T12" s="9">
        <v>166</v>
      </c>
      <c r="U12" s="22">
        <v>5.4820000000000002</v>
      </c>
      <c r="V12" s="23">
        <f t="shared" si="6"/>
        <v>8513.2763000000014</v>
      </c>
      <c r="W12" s="11">
        <f t="shared" si="7"/>
        <v>425.7</v>
      </c>
      <c r="X12" s="11">
        <f t="shared" si="8"/>
        <v>8087.5763000000015</v>
      </c>
      <c r="Y12" s="12"/>
      <c r="AD12" s="13"/>
    </row>
    <row r="13" spans="1:30" ht="21" customHeight="1">
      <c r="A13" s="7" t="s">
        <v>35</v>
      </c>
      <c r="B13" s="8">
        <v>2278.64</v>
      </c>
      <c r="C13" s="9">
        <v>381</v>
      </c>
      <c r="D13" s="9">
        <v>450</v>
      </c>
      <c r="E13" s="9">
        <v>157</v>
      </c>
      <c r="F13" s="8">
        <v>7.9156680000000001</v>
      </c>
      <c r="G13" s="10">
        <f t="shared" si="0"/>
        <v>7414.9933000000001</v>
      </c>
      <c r="H13" s="11">
        <f t="shared" si="1"/>
        <v>370.7</v>
      </c>
      <c r="I13" s="11">
        <f t="shared" si="2"/>
        <v>7044.2933000000003</v>
      </c>
      <c r="J13" s="11">
        <v>7044.3</v>
      </c>
      <c r="K13" s="9">
        <v>363</v>
      </c>
      <c r="L13" s="9">
        <v>420</v>
      </c>
      <c r="M13" s="9">
        <v>163</v>
      </c>
      <c r="N13" s="22">
        <v>5.4877149999999997</v>
      </c>
      <c r="O13" s="10">
        <f t="shared" si="3"/>
        <v>4960.5457999999999</v>
      </c>
      <c r="P13" s="11">
        <f t="shared" si="4"/>
        <v>248</v>
      </c>
      <c r="Q13" s="11">
        <f t="shared" si="5"/>
        <v>4712.5457999999999</v>
      </c>
      <c r="R13" s="9">
        <v>353</v>
      </c>
      <c r="S13" s="9">
        <v>415</v>
      </c>
      <c r="T13" s="9">
        <v>161</v>
      </c>
      <c r="U13" s="22">
        <v>5.4820000000000002</v>
      </c>
      <c r="V13" s="23">
        <f t="shared" si="6"/>
        <v>4881.68</v>
      </c>
      <c r="W13" s="11">
        <f t="shared" si="7"/>
        <v>244.1</v>
      </c>
      <c r="X13" s="11">
        <f t="shared" si="8"/>
        <v>4637.58</v>
      </c>
      <c r="Y13" s="12"/>
      <c r="AD13" s="13"/>
    </row>
    <row r="14" spans="1:30" ht="21" customHeight="1">
      <c r="A14" s="7" t="s">
        <v>36</v>
      </c>
      <c r="B14" s="8">
        <v>2050.71</v>
      </c>
      <c r="C14" s="9">
        <v>300</v>
      </c>
      <c r="D14" s="9">
        <v>289</v>
      </c>
      <c r="E14" s="9">
        <v>115</v>
      </c>
      <c r="F14" s="8">
        <v>7.9156680000000001</v>
      </c>
      <c r="G14" s="10">
        <f t="shared" si="0"/>
        <v>4626.3307999999997</v>
      </c>
      <c r="H14" s="11">
        <f t="shared" si="1"/>
        <v>231.3</v>
      </c>
      <c r="I14" s="11">
        <f t="shared" si="2"/>
        <v>4395.0307999999995</v>
      </c>
      <c r="J14" s="11">
        <v>4395</v>
      </c>
      <c r="K14" s="9">
        <v>283</v>
      </c>
      <c r="L14" s="9">
        <v>287</v>
      </c>
      <c r="M14" s="9">
        <v>125</v>
      </c>
      <c r="N14" s="22">
        <v>5.4877149999999997</v>
      </c>
      <c r="O14" s="10">
        <f t="shared" si="3"/>
        <v>3236.5676000000003</v>
      </c>
      <c r="P14" s="11">
        <f t="shared" si="4"/>
        <v>161.80000000000001</v>
      </c>
      <c r="Q14" s="11">
        <f t="shared" si="5"/>
        <v>3074.7676000000001</v>
      </c>
      <c r="R14" s="9">
        <v>275</v>
      </c>
      <c r="S14" s="9">
        <v>276</v>
      </c>
      <c r="T14" s="9">
        <v>122</v>
      </c>
      <c r="U14" s="22">
        <v>5.4820000000000002</v>
      </c>
      <c r="V14" s="23">
        <f t="shared" si="6"/>
        <v>3129.7706000000003</v>
      </c>
      <c r="W14" s="11">
        <f t="shared" si="7"/>
        <v>156.5</v>
      </c>
      <c r="X14" s="11">
        <f t="shared" si="8"/>
        <v>2973.2706000000003</v>
      </c>
      <c r="Y14" s="12"/>
      <c r="AD14" s="13"/>
    </row>
    <row r="15" spans="1:30" ht="21" customHeight="1">
      <c r="A15" s="7" t="s">
        <v>37</v>
      </c>
      <c r="B15" s="8">
        <v>2164.8000000000002</v>
      </c>
      <c r="C15" s="9">
        <v>372</v>
      </c>
      <c r="D15" s="9">
        <v>386</v>
      </c>
      <c r="E15" s="9">
        <v>120</v>
      </c>
      <c r="F15" s="8">
        <v>7.9156680000000001</v>
      </c>
      <c r="G15" s="10">
        <f t="shared" si="0"/>
        <v>6021.5334999999995</v>
      </c>
      <c r="H15" s="11">
        <f t="shared" si="1"/>
        <v>301.10000000000002</v>
      </c>
      <c r="I15" s="11">
        <f t="shared" si="2"/>
        <v>5720.4334999999992</v>
      </c>
      <c r="J15" s="11">
        <v>5720.4</v>
      </c>
      <c r="K15" s="9">
        <v>377</v>
      </c>
      <c r="L15" s="9">
        <v>386</v>
      </c>
      <c r="M15" s="9">
        <v>117</v>
      </c>
      <c r="N15" s="22">
        <v>5.4877149999999997</v>
      </c>
      <c r="O15" s="10">
        <f t="shared" si="3"/>
        <v>4161.4957999999997</v>
      </c>
      <c r="P15" s="11">
        <f t="shared" si="4"/>
        <v>208.1</v>
      </c>
      <c r="Q15" s="11">
        <f t="shared" si="5"/>
        <v>3953.3957999999998</v>
      </c>
      <c r="R15" s="9">
        <v>373</v>
      </c>
      <c r="S15" s="9">
        <v>381</v>
      </c>
      <c r="T15" s="9">
        <v>114</v>
      </c>
      <c r="U15" s="22">
        <v>5.4820000000000002</v>
      </c>
      <c r="V15" s="23">
        <f t="shared" si="6"/>
        <v>4093.0778</v>
      </c>
      <c r="W15" s="11">
        <f t="shared" si="7"/>
        <v>204.7</v>
      </c>
      <c r="X15" s="11">
        <f t="shared" si="8"/>
        <v>3888.3778000000002</v>
      </c>
      <c r="Y15" s="12"/>
      <c r="AD15" s="13"/>
    </row>
    <row r="16" spans="1:30" ht="21" customHeight="1">
      <c r="A16" s="7" t="s">
        <v>38</v>
      </c>
      <c r="B16" s="8">
        <v>2120</v>
      </c>
      <c r="C16" s="9">
        <v>131</v>
      </c>
      <c r="D16" s="9">
        <v>138</v>
      </c>
      <c r="E16" s="9">
        <v>70</v>
      </c>
      <c r="F16" s="8">
        <v>7.9156680000000001</v>
      </c>
      <c r="G16" s="10">
        <f t="shared" si="0"/>
        <v>2419.8514</v>
      </c>
      <c r="H16" s="11">
        <f t="shared" si="1"/>
        <v>121</v>
      </c>
      <c r="I16" s="11">
        <f t="shared" si="2"/>
        <v>2298.8514</v>
      </c>
      <c r="J16" s="11">
        <v>2298.9</v>
      </c>
      <c r="K16" s="9">
        <v>130</v>
      </c>
      <c r="L16" s="9">
        <v>136</v>
      </c>
      <c r="M16" s="9">
        <v>69</v>
      </c>
      <c r="N16" s="22">
        <v>5.4877149999999997</v>
      </c>
      <c r="O16" s="10">
        <f t="shared" si="3"/>
        <v>1655.5119</v>
      </c>
      <c r="P16" s="11">
        <f t="shared" si="4"/>
        <v>82.8</v>
      </c>
      <c r="Q16" s="11">
        <f t="shared" si="5"/>
        <v>1572.7119</v>
      </c>
      <c r="R16" s="9">
        <v>128</v>
      </c>
      <c r="S16" s="9">
        <v>135</v>
      </c>
      <c r="T16" s="9">
        <v>64</v>
      </c>
      <c r="U16" s="22">
        <v>5.4820000000000002</v>
      </c>
      <c r="V16" s="23">
        <f t="shared" si="6"/>
        <v>1602.6516999999999</v>
      </c>
      <c r="W16" s="11">
        <f t="shared" si="7"/>
        <v>80.099999999999994</v>
      </c>
      <c r="X16" s="11">
        <f t="shared" si="8"/>
        <v>1522.5517</v>
      </c>
      <c r="Y16" s="12"/>
      <c r="AD16" s="13"/>
    </row>
    <row r="17" spans="1:30" ht="21" customHeight="1">
      <c r="A17" s="7" t="s">
        <v>39</v>
      </c>
      <c r="B17" s="8">
        <v>2377.27</v>
      </c>
      <c r="C17" s="9">
        <v>187</v>
      </c>
      <c r="D17" s="9">
        <v>188</v>
      </c>
      <c r="E17" s="9">
        <v>65</v>
      </c>
      <c r="F17" s="8">
        <v>7.9156680000000001</v>
      </c>
      <c r="G17" s="10">
        <f t="shared" si="0"/>
        <v>3328.8476000000001</v>
      </c>
      <c r="H17" s="11">
        <f t="shared" si="1"/>
        <v>166.4</v>
      </c>
      <c r="I17" s="11">
        <f t="shared" si="2"/>
        <v>3162.4476</v>
      </c>
      <c r="J17" s="11">
        <v>3162.4</v>
      </c>
      <c r="K17" s="9">
        <v>187</v>
      </c>
      <c r="L17" s="9">
        <v>188</v>
      </c>
      <c r="M17" s="9">
        <v>65</v>
      </c>
      <c r="N17" s="22">
        <v>5.4877149999999997</v>
      </c>
      <c r="O17" s="10">
        <f t="shared" si="3"/>
        <v>2307.7984999999999</v>
      </c>
      <c r="P17" s="11">
        <f t="shared" si="4"/>
        <v>115.4</v>
      </c>
      <c r="Q17" s="11">
        <f t="shared" si="5"/>
        <v>2192.3984999999998</v>
      </c>
      <c r="R17" s="9">
        <v>187</v>
      </c>
      <c r="S17" s="9">
        <v>188</v>
      </c>
      <c r="T17" s="9">
        <v>65</v>
      </c>
      <c r="U17" s="22">
        <v>5.4820000000000002</v>
      </c>
      <c r="V17" s="23">
        <f t="shared" si="6"/>
        <v>2305.3951000000002</v>
      </c>
      <c r="W17" s="11">
        <f t="shared" si="7"/>
        <v>115.3</v>
      </c>
      <c r="X17" s="11">
        <f t="shared" si="8"/>
        <v>2190.0951</v>
      </c>
      <c r="Y17" s="12"/>
      <c r="AD17" s="13"/>
    </row>
    <row r="18" spans="1:30" ht="21" customHeight="1">
      <c r="A18" s="7" t="s">
        <v>40</v>
      </c>
      <c r="B18" s="8">
        <v>2413</v>
      </c>
      <c r="C18" s="9">
        <v>761</v>
      </c>
      <c r="D18" s="9">
        <v>761</v>
      </c>
      <c r="E18" s="9">
        <v>207</v>
      </c>
      <c r="F18" s="8">
        <v>7.9156680000000001</v>
      </c>
      <c r="G18" s="10">
        <f t="shared" si="0"/>
        <v>12942.503500000001</v>
      </c>
      <c r="H18" s="11">
        <f t="shared" si="1"/>
        <v>647.1</v>
      </c>
      <c r="I18" s="11">
        <f t="shared" si="2"/>
        <v>12295.4035</v>
      </c>
      <c r="J18" s="11">
        <v>12295.4</v>
      </c>
      <c r="K18" s="9">
        <v>754</v>
      </c>
      <c r="L18" s="9">
        <v>749</v>
      </c>
      <c r="M18" s="9">
        <v>194</v>
      </c>
      <c r="N18" s="22">
        <v>5.4877149999999997</v>
      </c>
      <c r="O18" s="10">
        <f t="shared" si="3"/>
        <v>8754.1911999999993</v>
      </c>
      <c r="P18" s="11">
        <f t="shared" si="4"/>
        <v>437.7</v>
      </c>
      <c r="Q18" s="11">
        <f t="shared" si="5"/>
        <v>8316.4911999999986</v>
      </c>
      <c r="R18" s="9">
        <v>750</v>
      </c>
      <c r="S18" s="9">
        <v>741</v>
      </c>
      <c r="T18" s="9">
        <v>194</v>
      </c>
      <c r="U18" s="22">
        <v>5.4820000000000002</v>
      </c>
      <c r="V18" s="23">
        <f t="shared" si="6"/>
        <v>8681.5796999999984</v>
      </c>
      <c r="W18" s="11">
        <f t="shared" si="7"/>
        <v>434.1</v>
      </c>
      <c r="X18" s="11">
        <f t="shared" si="8"/>
        <v>8247.479699999998</v>
      </c>
      <c r="Y18" s="12"/>
      <c r="AD18" s="13"/>
    </row>
    <row r="19" spans="1:30" ht="21" customHeight="1">
      <c r="A19" s="7" t="s">
        <v>41</v>
      </c>
      <c r="B19" s="8">
        <v>2250</v>
      </c>
      <c r="C19" s="9">
        <v>632</v>
      </c>
      <c r="D19" s="9">
        <v>626</v>
      </c>
      <c r="E19" s="9">
        <v>201</v>
      </c>
      <c r="F19" s="8">
        <v>7.9156680000000001</v>
      </c>
      <c r="G19" s="10">
        <f t="shared" si="0"/>
        <v>10331.727800000001</v>
      </c>
      <c r="H19" s="11">
        <f t="shared" si="1"/>
        <v>516.6</v>
      </c>
      <c r="I19" s="11">
        <f t="shared" si="2"/>
        <v>9815.1278000000002</v>
      </c>
      <c r="J19" s="11">
        <v>9815.1</v>
      </c>
      <c r="K19" s="9">
        <v>629</v>
      </c>
      <c r="L19" s="9">
        <v>628</v>
      </c>
      <c r="M19" s="9">
        <v>199</v>
      </c>
      <c r="N19" s="22">
        <v>5.4877149999999997</v>
      </c>
      <c r="O19" s="10">
        <f t="shared" si="3"/>
        <v>7150.3554999999997</v>
      </c>
      <c r="P19" s="11">
        <f t="shared" si="4"/>
        <v>357.5</v>
      </c>
      <c r="Q19" s="11">
        <f t="shared" si="5"/>
        <v>6792.8554999999997</v>
      </c>
      <c r="R19" s="9">
        <v>633</v>
      </c>
      <c r="S19" s="9">
        <v>614</v>
      </c>
      <c r="T19" s="9">
        <v>191</v>
      </c>
      <c r="U19" s="22">
        <v>5.4820000000000002</v>
      </c>
      <c r="V19" s="23">
        <f t="shared" si="6"/>
        <v>6997.3619000000008</v>
      </c>
      <c r="W19" s="11">
        <f t="shared" si="7"/>
        <v>349.9</v>
      </c>
      <c r="X19" s="11">
        <f t="shared" si="8"/>
        <v>6647.4619000000012</v>
      </c>
      <c r="Y19" s="12"/>
      <c r="AD19" s="13"/>
    </row>
    <row r="20" spans="1:30" ht="21" customHeight="1">
      <c r="A20" s="7" t="s">
        <v>42</v>
      </c>
      <c r="B20" s="8">
        <v>1791.48</v>
      </c>
      <c r="C20" s="9">
        <v>469</v>
      </c>
      <c r="D20" s="9">
        <v>462</v>
      </c>
      <c r="E20" s="9">
        <v>189</v>
      </c>
      <c r="F20" s="8">
        <v>7.9156680000000001</v>
      </c>
      <c r="G20" s="10">
        <f t="shared" si="0"/>
        <v>6482.0257999999994</v>
      </c>
      <c r="H20" s="11">
        <f t="shared" si="1"/>
        <v>324.10000000000002</v>
      </c>
      <c r="I20" s="11">
        <f t="shared" si="2"/>
        <v>6157.9257999999991</v>
      </c>
      <c r="J20" s="11">
        <v>6157.9</v>
      </c>
      <c r="K20" s="9">
        <v>469</v>
      </c>
      <c r="L20" s="9">
        <v>462</v>
      </c>
      <c r="M20" s="9">
        <v>189</v>
      </c>
      <c r="N20" s="22">
        <v>5.4877149999999997</v>
      </c>
      <c r="O20" s="10">
        <f t="shared" si="3"/>
        <v>4493.8103000000001</v>
      </c>
      <c r="P20" s="11">
        <f t="shared" si="4"/>
        <v>224.7</v>
      </c>
      <c r="Q20" s="11">
        <f t="shared" si="5"/>
        <v>4269.1103000000003</v>
      </c>
      <c r="R20" s="9">
        <v>469</v>
      </c>
      <c r="S20" s="9">
        <v>462</v>
      </c>
      <c r="T20" s="9">
        <v>189</v>
      </c>
      <c r="U20" s="22">
        <v>5.4820000000000002</v>
      </c>
      <c r="V20" s="23">
        <f t="shared" si="6"/>
        <v>4489.1304</v>
      </c>
      <c r="W20" s="11">
        <f t="shared" si="7"/>
        <v>224.5</v>
      </c>
      <c r="X20" s="11">
        <f t="shared" si="8"/>
        <v>4264.6304</v>
      </c>
      <c r="Y20" s="12"/>
      <c r="AD20" s="13"/>
    </row>
    <row r="21" spans="1:30" ht="21" customHeight="1">
      <c r="A21" s="7" t="s">
        <v>43</v>
      </c>
      <c r="B21" s="8">
        <v>2930</v>
      </c>
      <c r="C21" s="9">
        <v>981</v>
      </c>
      <c r="D21" s="9">
        <v>999</v>
      </c>
      <c r="E21" s="9">
        <v>301</v>
      </c>
      <c r="F21" s="8">
        <v>7.9156680000000001</v>
      </c>
      <c r="G21" s="10">
        <f t="shared" si="0"/>
        <v>21022.051100000001</v>
      </c>
      <c r="H21" s="11">
        <f t="shared" si="1"/>
        <v>1051.0999999999999</v>
      </c>
      <c r="I21" s="11">
        <f t="shared" si="2"/>
        <v>19970.951100000002</v>
      </c>
      <c r="J21" s="11">
        <v>19971</v>
      </c>
      <c r="K21" s="9">
        <v>957</v>
      </c>
      <c r="L21" s="9">
        <v>983</v>
      </c>
      <c r="M21" s="9">
        <v>277</v>
      </c>
      <c r="N21" s="22">
        <v>5.4877149999999997</v>
      </c>
      <c r="O21" s="10">
        <f t="shared" si="3"/>
        <v>14098.0715</v>
      </c>
      <c r="P21" s="11">
        <f t="shared" si="4"/>
        <v>704.9</v>
      </c>
      <c r="Q21" s="11">
        <f t="shared" si="5"/>
        <v>13393.1715</v>
      </c>
      <c r="R21" s="9">
        <v>962</v>
      </c>
      <c r="S21" s="9">
        <v>942</v>
      </c>
      <c r="T21" s="9">
        <v>276</v>
      </c>
      <c r="U21" s="22">
        <v>5.4820000000000002</v>
      </c>
      <c r="V21" s="23">
        <f t="shared" si="6"/>
        <v>13758.9319</v>
      </c>
      <c r="W21" s="11">
        <f t="shared" si="7"/>
        <v>687.9</v>
      </c>
      <c r="X21" s="11">
        <f t="shared" si="8"/>
        <v>13071.0319</v>
      </c>
      <c r="Y21" s="12"/>
      <c r="AD21" s="13"/>
    </row>
    <row r="22" spans="1:30" ht="21" customHeight="1">
      <c r="A22" s="7" t="s">
        <v>44</v>
      </c>
      <c r="B22" s="8">
        <v>1896.62</v>
      </c>
      <c r="C22" s="9">
        <v>793</v>
      </c>
      <c r="D22" s="9">
        <v>608</v>
      </c>
      <c r="E22" s="9">
        <v>194</v>
      </c>
      <c r="F22" s="8">
        <v>7.9156680000000001</v>
      </c>
      <c r="G22" s="10">
        <f t="shared" si="0"/>
        <v>8983.7876999999989</v>
      </c>
      <c r="H22" s="11">
        <f t="shared" si="1"/>
        <v>449.2</v>
      </c>
      <c r="I22" s="11">
        <f t="shared" si="2"/>
        <v>8534.5876999999982</v>
      </c>
      <c r="J22" s="11">
        <v>8534.6</v>
      </c>
      <c r="K22" s="9">
        <v>830</v>
      </c>
      <c r="L22" s="9">
        <v>620</v>
      </c>
      <c r="M22" s="9">
        <v>200</v>
      </c>
      <c r="N22" s="22">
        <v>5.4877149999999997</v>
      </c>
      <c r="O22" s="10">
        <f t="shared" si="3"/>
        <v>6411.3958000000002</v>
      </c>
      <c r="P22" s="11">
        <f t="shared" si="4"/>
        <v>320.60000000000002</v>
      </c>
      <c r="Q22" s="11">
        <f t="shared" si="5"/>
        <v>6090.7957999999999</v>
      </c>
      <c r="R22" s="9">
        <v>850</v>
      </c>
      <c r="S22" s="9">
        <v>665</v>
      </c>
      <c r="T22" s="9">
        <v>215</v>
      </c>
      <c r="U22" s="22">
        <v>5.4820000000000002</v>
      </c>
      <c r="V22" s="23">
        <f t="shared" si="6"/>
        <v>6789.4179000000004</v>
      </c>
      <c r="W22" s="11">
        <f t="shared" si="7"/>
        <v>339.5</v>
      </c>
      <c r="X22" s="11">
        <f t="shared" si="8"/>
        <v>6449.9179000000004</v>
      </c>
      <c r="Y22" s="12"/>
      <c r="AD22" s="13"/>
    </row>
    <row r="23" spans="1:30" ht="21" customHeight="1">
      <c r="A23" s="7" t="s">
        <v>45</v>
      </c>
      <c r="B23" s="8">
        <v>1848.02</v>
      </c>
      <c r="C23" s="9">
        <v>755</v>
      </c>
      <c r="D23" s="9">
        <v>743</v>
      </c>
      <c r="E23" s="9">
        <v>215</v>
      </c>
      <c r="F23" s="8">
        <v>7.9156680000000001</v>
      </c>
      <c r="G23" s="10">
        <f t="shared" si="0"/>
        <v>9844.8544999999995</v>
      </c>
      <c r="H23" s="11">
        <f t="shared" si="1"/>
        <v>492.2</v>
      </c>
      <c r="I23" s="11">
        <f t="shared" si="2"/>
        <v>9352.6544999999987</v>
      </c>
      <c r="J23" s="11">
        <v>9352.7000000000007</v>
      </c>
      <c r="K23" s="9">
        <v>755</v>
      </c>
      <c r="L23" s="9">
        <v>743</v>
      </c>
      <c r="M23" s="9">
        <v>215</v>
      </c>
      <c r="N23" s="22">
        <v>5.4877149999999997</v>
      </c>
      <c r="O23" s="10">
        <f t="shared" si="3"/>
        <v>6825.1670000000004</v>
      </c>
      <c r="P23" s="11">
        <f t="shared" si="4"/>
        <v>341.3</v>
      </c>
      <c r="Q23" s="11">
        <f t="shared" si="5"/>
        <v>6483.8670000000002</v>
      </c>
      <c r="R23" s="9">
        <v>755</v>
      </c>
      <c r="S23" s="9">
        <v>743</v>
      </c>
      <c r="T23" s="9">
        <v>215</v>
      </c>
      <c r="U23" s="22">
        <v>5.4820000000000002</v>
      </c>
      <c r="V23" s="23">
        <f t="shared" si="6"/>
        <v>6818.0590999999995</v>
      </c>
      <c r="W23" s="11">
        <f t="shared" si="7"/>
        <v>340.9</v>
      </c>
      <c r="X23" s="11">
        <f t="shared" si="8"/>
        <v>6477.1590999999999</v>
      </c>
      <c r="Y23" s="12"/>
      <c r="AD23" s="13"/>
    </row>
    <row r="24" spans="1:30" ht="21" customHeight="1">
      <c r="A24" s="7" t="s">
        <v>46</v>
      </c>
      <c r="B24" s="8">
        <v>2260</v>
      </c>
      <c r="C24" s="9">
        <v>421</v>
      </c>
      <c r="D24" s="9">
        <v>395</v>
      </c>
      <c r="E24" s="9">
        <v>126</v>
      </c>
      <c r="F24" s="8">
        <v>7.9156680000000001</v>
      </c>
      <c r="G24" s="10">
        <f t="shared" si="0"/>
        <v>6617.2925999999998</v>
      </c>
      <c r="H24" s="11">
        <f t="shared" si="1"/>
        <v>330.9</v>
      </c>
      <c r="I24" s="11">
        <f t="shared" si="2"/>
        <v>6286.3926000000001</v>
      </c>
      <c r="J24" s="11">
        <v>6286.4</v>
      </c>
      <c r="K24" s="9">
        <v>421</v>
      </c>
      <c r="L24" s="9">
        <v>395</v>
      </c>
      <c r="M24" s="9">
        <v>126</v>
      </c>
      <c r="N24" s="22">
        <v>5.4877149999999997</v>
      </c>
      <c r="O24" s="10">
        <f t="shared" si="3"/>
        <v>4587.5870999999997</v>
      </c>
      <c r="P24" s="11">
        <f t="shared" si="4"/>
        <v>229.4</v>
      </c>
      <c r="Q24" s="11">
        <f t="shared" si="5"/>
        <v>4358.1871000000001</v>
      </c>
      <c r="R24" s="9">
        <v>421</v>
      </c>
      <c r="S24" s="9">
        <v>395</v>
      </c>
      <c r="T24" s="9">
        <v>126</v>
      </c>
      <c r="U24" s="22">
        <v>5.4820000000000002</v>
      </c>
      <c r="V24" s="23">
        <f t="shared" si="6"/>
        <v>4582.8095000000003</v>
      </c>
      <c r="W24" s="11">
        <f t="shared" si="7"/>
        <v>229.1</v>
      </c>
      <c r="X24" s="11">
        <f t="shared" si="8"/>
        <v>4353.7094999999999</v>
      </c>
      <c r="Y24" s="12"/>
      <c r="AD24" s="13"/>
    </row>
    <row r="25" spans="1:30" ht="21" customHeight="1">
      <c r="A25" s="7" t="s">
        <v>47</v>
      </c>
      <c r="B25" s="8">
        <v>1995</v>
      </c>
      <c r="C25" s="9">
        <v>280</v>
      </c>
      <c r="D25" s="9">
        <v>327</v>
      </c>
      <c r="E25" s="9">
        <v>140</v>
      </c>
      <c r="F25" s="8">
        <v>7.9156680000000001</v>
      </c>
      <c r="G25" s="10">
        <f t="shared" si="0"/>
        <v>5013.8831</v>
      </c>
      <c r="H25" s="11">
        <f t="shared" si="1"/>
        <v>250.7</v>
      </c>
      <c r="I25" s="11">
        <f t="shared" si="2"/>
        <v>4763.1831000000002</v>
      </c>
      <c r="J25" s="11">
        <v>4763.2</v>
      </c>
      <c r="K25" s="9">
        <v>280</v>
      </c>
      <c r="L25" s="9">
        <v>327</v>
      </c>
      <c r="M25" s="9">
        <v>140</v>
      </c>
      <c r="N25" s="22">
        <v>5.4877149999999997</v>
      </c>
      <c r="O25" s="10">
        <f t="shared" si="3"/>
        <v>3475.9872999999998</v>
      </c>
      <c r="P25" s="11">
        <f t="shared" si="4"/>
        <v>173.8</v>
      </c>
      <c r="Q25" s="11">
        <f t="shared" si="5"/>
        <v>3302.1872999999996</v>
      </c>
      <c r="R25" s="9">
        <v>280</v>
      </c>
      <c r="S25" s="9">
        <v>327</v>
      </c>
      <c r="T25" s="9">
        <v>140</v>
      </c>
      <c r="U25" s="22">
        <v>5.4820000000000002</v>
      </c>
      <c r="V25" s="23">
        <f t="shared" si="6"/>
        <v>3472.3672999999999</v>
      </c>
      <c r="W25" s="11">
        <f t="shared" si="7"/>
        <v>173.6</v>
      </c>
      <c r="X25" s="11">
        <f t="shared" si="8"/>
        <v>3298.7673</v>
      </c>
      <c r="Y25" s="12"/>
      <c r="AD25" s="13"/>
    </row>
    <row r="26" spans="1:30" ht="21" customHeight="1">
      <c r="A26" s="7" t="s">
        <v>48</v>
      </c>
      <c r="B26" s="8">
        <v>2726.45</v>
      </c>
      <c r="C26" s="9">
        <v>10198</v>
      </c>
      <c r="D26" s="9">
        <v>6330</v>
      </c>
      <c r="E26" s="9">
        <v>1055</v>
      </c>
      <c r="F26" s="8">
        <v>7.9156680000000001</v>
      </c>
      <c r="G26" s="10">
        <f t="shared" si="0"/>
        <v>128262.04090000001</v>
      </c>
      <c r="H26" s="11">
        <f t="shared" si="1"/>
        <v>6413.1</v>
      </c>
      <c r="I26" s="11">
        <f t="shared" si="2"/>
        <v>121848.9409</v>
      </c>
      <c r="J26" s="11">
        <v>121848.9</v>
      </c>
      <c r="K26" s="9">
        <v>10410</v>
      </c>
      <c r="L26" s="9">
        <v>6462</v>
      </c>
      <c r="M26" s="9">
        <v>1077</v>
      </c>
      <c r="N26" s="22">
        <v>5.4877149999999997</v>
      </c>
      <c r="O26" s="10">
        <f t="shared" si="3"/>
        <v>90772.839900000006</v>
      </c>
      <c r="P26" s="11">
        <f t="shared" si="4"/>
        <v>4538.6000000000004</v>
      </c>
      <c r="Q26" s="11">
        <f t="shared" si="5"/>
        <v>86234.2399</v>
      </c>
      <c r="R26" s="9">
        <v>10525</v>
      </c>
      <c r="S26" s="9">
        <v>6533</v>
      </c>
      <c r="T26" s="9">
        <v>1088</v>
      </c>
      <c r="U26" s="22">
        <v>5.4820000000000002</v>
      </c>
      <c r="V26" s="23">
        <f t="shared" si="6"/>
        <v>91667.759099999996</v>
      </c>
      <c r="W26" s="11">
        <f t="shared" si="7"/>
        <v>4583.3999999999996</v>
      </c>
      <c r="X26" s="11">
        <f t="shared" si="8"/>
        <v>87084.359100000001</v>
      </c>
      <c r="Y26" s="12"/>
      <c r="AD26" s="13"/>
    </row>
    <row r="27" spans="1:30" ht="21" customHeight="1">
      <c r="A27" s="7" t="s">
        <v>49</v>
      </c>
      <c r="B27" s="8">
        <v>2668.92</v>
      </c>
      <c r="C27" s="9">
        <v>6670</v>
      </c>
      <c r="D27" s="9">
        <v>4377</v>
      </c>
      <c r="E27" s="9">
        <v>618</v>
      </c>
      <c r="F27" s="8">
        <v>7.9156680000000001</v>
      </c>
      <c r="G27" s="10">
        <f t="shared" si="0"/>
        <v>83556.568400000004</v>
      </c>
      <c r="H27" s="11">
        <f t="shared" si="1"/>
        <v>4177.8</v>
      </c>
      <c r="I27" s="11">
        <f t="shared" si="2"/>
        <v>79378.768400000001</v>
      </c>
      <c r="J27" s="11">
        <v>79378.8</v>
      </c>
      <c r="K27" s="9">
        <v>6671</v>
      </c>
      <c r="L27" s="9">
        <v>4377</v>
      </c>
      <c r="M27" s="9">
        <v>619</v>
      </c>
      <c r="N27" s="22">
        <v>5.4877149999999997</v>
      </c>
      <c r="O27" s="10">
        <f t="shared" si="3"/>
        <v>57940.653299999998</v>
      </c>
      <c r="P27" s="11">
        <f t="shared" si="4"/>
        <v>2897</v>
      </c>
      <c r="Q27" s="11">
        <f t="shared" si="5"/>
        <v>55043.653299999998</v>
      </c>
      <c r="R27" s="9">
        <v>6671</v>
      </c>
      <c r="S27" s="9">
        <v>4377</v>
      </c>
      <c r="T27" s="9">
        <v>619</v>
      </c>
      <c r="U27" s="22">
        <v>5.4820000000000002</v>
      </c>
      <c r="V27" s="23">
        <f t="shared" si="6"/>
        <v>57880.312899999997</v>
      </c>
      <c r="W27" s="11">
        <f t="shared" si="7"/>
        <v>2894</v>
      </c>
      <c r="X27" s="11">
        <f t="shared" si="8"/>
        <v>54986.312899999997</v>
      </c>
      <c r="Y27" s="12"/>
      <c r="AD27" s="13"/>
    </row>
    <row r="28" spans="1:30" ht="21" customHeight="1">
      <c r="A28" s="7" t="s">
        <v>50</v>
      </c>
      <c r="B28" s="8">
        <v>2658.65</v>
      </c>
      <c r="C28" s="9">
        <v>2690</v>
      </c>
      <c r="D28" s="9">
        <v>2198</v>
      </c>
      <c r="E28" s="9">
        <v>463</v>
      </c>
      <c r="F28" s="8">
        <v>7.9156680000000001</v>
      </c>
      <c r="G28" s="10">
        <f t="shared" si="0"/>
        <v>41271.331299999998</v>
      </c>
      <c r="H28" s="11">
        <f t="shared" si="1"/>
        <v>2063.6</v>
      </c>
      <c r="I28" s="11">
        <f t="shared" si="2"/>
        <v>39207.731299999999</v>
      </c>
      <c r="J28" s="11">
        <v>39207.699999999997</v>
      </c>
      <c r="K28" s="9">
        <v>2695</v>
      </c>
      <c r="L28" s="9">
        <v>2194</v>
      </c>
      <c r="M28" s="9">
        <v>456</v>
      </c>
      <c r="N28" s="22">
        <v>5.4877149999999997</v>
      </c>
      <c r="O28" s="10">
        <f t="shared" si="3"/>
        <v>28526.198800000002</v>
      </c>
      <c r="P28" s="11">
        <f t="shared" si="4"/>
        <v>1426.3</v>
      </c>
      <c r="Q28" s="11">
        <f t="shared" si="5"/>
        <v>27099.898800000003</v>
      </c>
      <c r="R28" s="9">
        <v>2720</v>
      </c>
      <c r="S28" s="9">
        <v>2174</v>
      </c>
      <c r="T28" s="9">
        <v>457</v>
      </c>
      <c r="U28" s="22">
        <v>5.4820000000000002</v>
      </c>
      <c r="V28" s="23">
        <f t="shared" si="6"/>
        <v>28433.819899999999</v>
      </c>
      <c r="W28" s="11">
        <f t="shared" si="7"/>
        <v>1421.7</v>
      </c>
      <c r="X28" s="11">
        <f t="shared" si="8"/>
        <v>27012.119899999998</v>
      </c>
      <c r="Y28" s="12"/>
      <c r="AD28" s="13"/>
    </row>
    <row r="29" spans="1:30" ht="21" customHeight="1">
      <c r="A29" s="7" t="s">
        <v>51</v>
      </c>
      <c r="B29" s="8">
        <v>1484.32</v>
      </c>
      <c r="C29" s="9">
        <v>1328</v>
      </c>
      <c r="D29" s="9">
        <v>1145</v>
      </c>
      <c r="E29" s="9">
        <v>264</v>
      </c>
      <c r="F29" s="8">
        <v>7.9156680000000001</v>
      </c>
      <c r="G29" s="10">
        <f t="shared" si="0"/>
        <v>12018.4452</v>
      </c>
      <c r="H29" s="11">
        <f t="shared" si="1"/>
        <v>600.9</v>
      </c>
      <c r="I29" s="11">
        <f t="shared" si="2"/>
        <v>11417.5452</v>
      </c>
      <c r="J29" s="11">
        <v>11417.5</v>
      </c>
      <c r="K29" s="9">
        <v>1319</v>
      </c>
      <c r="L29" s="9">
        <v>1063</v>
      </c>
      <c r="M29" s="9">
        <v>358</v>
      </c>
      <c r="N29" s="22">
        <v>5.4877149999999997</v>
      </c>
      <c r="O29" s="10">
        <f t="shared" si="3"/>
        <v>8519.4046999999991</v>
      </c>
      <c r="P29" s="11">
        <f t="shared" si="4"/>
        <v>426</v>
      </c>
      <c r="Q29" s="11">
        <f t="shared" si="5"/>
        <v>8093.4046999999991</v>
      </c>
      <c r="R29" s="9">
        <v>1298</v>
      </c>
      <c r="S29" s="9">
        <v>1164</v>
      </c>
      <c r="T29" s="9">
        <v>281</v>
      </c>
      <c r="U29" s="22">
        <v>5.4820000000000002</v>
      </c>
      <c r="V29" s="23">
        <f t="shared" si="6"/>
        <v>8448.6910000000007</v>
      </c>
      <c r="W29" s="11">
        <f t="shared" si="7"/>
        <v>422.4</v>
      </c>
      <c r="X29" s="11">
        <f t="shared" si="8"/>
        <v>8026.2910000000011</v>
      </c>
      <c r="Y29" s="12"/>
      <c r="AD29" s="13"/>
    </row>
    <row r="30" spans="1:30" ht="21" customHeight="1">
      <c r="A30" s="7" t="s">
        <v>52</v>
      </c>
      <c r="B30" s="8">
        <v>2837.4</v>
      </c>
      <c r="C30" s="9">
        <v>1374</v>
      </c>
      <c r="D30" s="9">
        <v>1214</v>
      </c>
      <c r="E30" s="9">
        <v>210</v>
      </c>
      <c r="F30" s="8">
        <v>7.9156680000000001</v>
      </c>
      <c r="G30" s="10">
        <f t="shared" si="0"/>
        <v>23106.761999999999</v>
      </c>
      <c r="H30" s="11">
        <f t="shared" si="1"/>
        <v>1155.3</v>
      </c>
      <c r="I30" s="11">
        <f t="shared" si="2"/>
        <v>21951.462</v>
      </c>
      <c r="J30" s="11">
        <v>21951.5</v>
      </c>
      <c r="K30" s="9">
        <v>1386</v>
      </c>
      <c r="L30" s="9">
        <v>1222</v>
      </c>
      <c r="M30" s="9">
        <v>201</v>
      </c>
      <c r="N30" s="22">
        <v>5.4877149999999997</v>
      </c>
      <c r="O30" s="10">
        <f t="shared" si="3"/>
        <v>16020.839900000001</v>
      </c>
      <c r="P30" s="11">
        <f t="shared" si="4"/>
        <v>801</v>
      </c>
      <c r="Q30" s="11">
        <f t="shared" si="5"/>
        <v>15219.839900000001</v>
      </c>
      <c r="R30" s="9">
        <v>1385</v>
      </c>
      <c r="S30" s="9">
        <v>1220</v>
      </c>
      <c r="T30" s="9">
        <v>209</v>
      </c>
      <c r="U30" s="22">
        <v>5.4820000000000002</v>
      </c>
      <c r="V30" s="23">
        <f t="shared" si="6"/>
        <v>16072.5959</v>
      </c>
      <c r="W30" s="11">
        <f t="shared" si="7"/>
        <v>803.6</v>
      </c>
      <c r="X30" s="11">
        <f t="shared" si="8"/>
        <v>15268.9959</v>
      </c>
      <c r="Y30" s="12"/>
      <c r="AD30" s="13"/>
    </row>
    <row r="31" spans="1:30" ht="21" customHeight="1">
      <c r="A31" s="7" t="s">
        <v>53</v>
      </c>
      <c r="B31" s="8">
        <v>3224.2</v>
      </c>
      <c r="C31" s="9">
        <v>1200</v>
      </c>
      <c r="D31" s="9">
        <v>894</v>
      </c>
      <c r="E31" s="9">
        <v>166</v>
      </c>
      <c r="F31" s="8">
        <v>7.9156680000000001</v>
      </c>
      <c r="G31" s="10">
        <f t="shared" si="0"/>
        <v>20499.0268</v>
      </c>
      <c r="H31" s="11">
        <f t="shared" si="1"/>
        <v>1025</v>
      </c>
      <c r="I31" s="11">
        <f>G31-H31-0.1</f>
        <v>19473.926800000001</v>
      </c>
      <c r="J31" s="11">
        <v>19473.900000000001</v>
      </c>
      <c r="K31" s="9">
        <v>1200</v>
      </c>
      <c r="L31" s="9">
        <v>894</v>
      </c>
      <c r="M31" s="9">
        <v>166</v>
      </c>
      <c r="N31" s="22">
        <v>5.4877149999999997</v>
      </c>
      <c r="O31" s="10">
        <f t="shared" si="3"/>
        <v>14211.411699999999</v>
      </c>
      <c r="P31" s="11">
        <f t="shared" si="4"/>
        <v>710.6</v>
      </c>
      <c r="Q31" s="11">
        <f t="shared" si="5"/>
        <v>13500.811699999998</v>
      </c>
      <c r="R31" s="9">
        <v>1200</v>
      </c>
      <c r="S31" s="9">
        <v>894</v>
      </c>
      <c r="T31" s="9">
        <v>166</v>
      </c>
      <c r="U31" s="22">
        <v>5.4820000000000002</v>
      </c>
      <c r="V31" s="23">
        <f t="shared" si="6"/>
        <v>14196.611699999999</v>
      </c>
      <c r="W31" s="11">
        <f t="shared" si="7"/>
        <v>709.8</v>
      </c>
      <c r="X31" s="11">
        <f t="shared" si="8"/>
        <v>13486.8117</v>
      </c>
      <c r="Y31" s="12"/>
      <c r="AD31" s="13"/>
    </row>
    <row r="32" spans="1:30" ht="21" customHeight="1">
      <c r="A32" s="7" t="s">
        <v>54</v>
      </c>
      <c r="B32" s="8">
        <v>3027.5</v>
      </c>
      <c r="C32" s="9">
        <v>67</v>
      </c>
      <c r="D32" s="9">
        <v>59</v>
      </c>
      <c r="E32" s="9">
        <v>14</v>
      </c>
      <c r="F32" s="8">
        <v>7.9156680000000001</v>
      </c>
      <c r="G32" s="10">
        <f t="shared" si="0"/>
        <v>1262.9388999999999</v>
      </c>
      <c r="H32" s="11">
        <f t="shared" si="1"/>
        <v>63.1</v>
      </c>
      <c r="I32" s="11">
        <f>G32-H32+0.1</f>
        <v>1199.9388999999999</v>
      </c>
      <c r="J32" s="11">
        <v>1199.9000000000001</v>
      </c>
      <c r="K32" s="9">
        <v>70</v>
      </c>
      <c r="L32" s="9">
        <v>61</v>
      </c>
      <c r="M32" s="9">
        <v>14</v>
      </c>
      <c r="N32" s="22">
        <v>5.4877149999999997</v>
      </c>
      <c r="O32" s="10">
        <f t="shared" si="3"/>
        <v>902.14330000000007</v>
      </c>
      <c r="P32" s="11">
        <f xml:space="preserve"> ROUND(O32*0.05,1)</f>
        <v>45.1</v>
      </c>
      <c r="Q32" s="11">
        <f t="shared" si="5"/>
        <v>857.04330000000004</v>
      </c>
      <c r="R32" s="9">
        <v>70</v>
      </c>
      <c r="S32" s="9">
        <v>61</v>
      </c>
      <c r="T32" s="9">
        <v>14</v>
      </c>
      <c r="U32" s="22">
        <v>5.4820000000000002</v>
      </c>
      <c r="V32" s="23">
        <f t="shared" si="6"/>
        <v>901.2038</v>
      </c>
      <c r="W32" s="11">
        <f xml:space="preserve"> ROUND(V32*0.05,1)</f>
        <v>45.1</v>
      </c>
      <c r="X32" s="11">
        <f t="shared" si="8"/>
        <v>856.10379999999998</v>
      </c>
      <c r="Y32" s="12"/>
      <c r="AD32" s="13"/>
    </row>
    <row r="33" spans="1:30" ht="21" customHeight="1">
      <c r="A33" s="7" t="s">
        <v>55</v>
      </c>
      <c r="B33" s="8"/>
      <c r="C33" s="9"/>
      <c r="D33" s="9"/>
      <c r="E33" s="9"/>
      <c r="F33" s="8"/>
      <c r="G33" s="10"/>
      <c r="H33" s="11"/>
      <c r="I33" s="11">
        <f>23991.2+0.2</f>
        <v>23991.4</v>
      </c>
      <c r="J33" s="11">
        <v>23991.4</v>
      </c>
      <c r="K33" s="9"/>
      <c r="L33" s="9"/>
      <c r="M33" s="9"/>
      <c r="N33" s="22"/>
      <c r="O33" s="10"/>
      <c r="P33" s="10"/>
      <c r="Q33" s="10">
        <v>16703.3</v>
      </c>
      <c r="R33" s="9"/>
      <c r="S33" s="9"/>
      <c r="T33" s="9"/>
      <c r="U33" s="22"/>
      <c r="V33" s="23"/>
      <c r="W33" s="10"/>
      <c r="X33" s="10">
        <v>16703.3</v>
      </c>
      <c r="Y33" s="12"/>
      <c r="AD33" s="13"/>
    </row>
    <row r="34" spans="1:30" ht="21" customHeight="1">
      <c r="A34" s="14" t="s">
        <v>56</v>
      </c>
      <c r="B34" s="15">
        <v>2547.5</v>
      </c>
      <c r="C34" s="16">
        <f t="shared" ref="C34:E34" si="9">SUM(C7:C32)</f>
        <v>33178</v>
      </c>
      <c r="D34" s="16">
        <f t="shared" si="9"/>
        <v>25916</v>
      </c>
      <c r="E34" s="16">
        <f t="shared" si="9"/>
        <v>6184</v>
      </c>
      <c r="F34" s="15">
        <v>7.92</v>
      </c>
      <c r="G34" s="16">
        <f>SUM(G7:G32)</f>
        <v>479827.31150000001</v>
      </c>
      <c r="H34" s="16">
        <f>SUM(H7:H32)+0.2</f>
        <v>23991.4</v>
      </c>
      <c r="I34" s="16">
        <f>SUM(I7:I33)-0.2</f>
        <v>479827.31150000001</v>
      </c>
      <c r="J34" s="16">
        <f>SUM(J7:J33)</f>
        <v>479827.30000000005</v>
      </c>
      <c r="K34" s="16">
        <f t="shared" ref="K34:V34" si="10">SUM(K7:K32)</f>
        <v>33353</v>
      </c>
      <c r="L34" s="16">
        <f t="shared" si="10"/>
        <v>25921</v>
      </c>
      <c r="M34" s="16">
        <f t="shared" si="10"/>
        <v>6280</v>
      </c>
      <c r="N34" s="22">
        <v>5.4877149999999997</v>
      </c>
      <c r="O34" s="16">
        <f t="shared" si="10"/>
        <v>334066.59930000006</v>
      </c>
      <c r="P34" s="16">
        <f t="shared" si="10"/>
        <v>16703.3</v>
      </c>
      <c r="Q34" s="16">
        <f>SUM(Q7:Q33)</f>
        <v>334066.59930000012</v>
      </c>
      <c r="R34" s="16">
        <f t="shared" si="10"/>
        <v>33427</v>
      </c>
      <c r="S34" s="16">
        <f t="shared" si="10"/>
        <v>26048</v>
      </c>
      <c r="T34" s="16">
        <f t="shared" si="10"/>
        <v>6202</v>
      </c>
      <c r="U34" s="22">
        <v>5.4820000000000002</v>
      </c>
      <c r="V34" s="24">
        <f t="shared" si="10"/>
        <v>334066.61670000007</v>
      </c>
      <c r="W34" s="16">
        <f t="shared" ref="W34" si="11">SUM(W7:W32)</f>
        <v>16703.3</v>
      </c>
      <c r="X34" s="16">
        <f>SUM(X7:X33)</f>
        <v>334066.61670000001</v>
      </c>
      <c r="Y34" s="17"/>
    </row>
    <row r="35" spans="1:30">
      <c r="Y35" s="18"/>
    </row>
    <row r="36" spans="1:30">
      <c r="A36" s="19"/>
      <c r="Y36" s="18"/>
    </row>
    <row r="37" spans="1:30">
      <c r="O37" s="20"/>
      <c r="P37" s="20"/>
      <c r="Q37" s="20"/>
    </row>
  </sheetData>
  <mergeCells count="7">
    <mergeCell ref="B2:O2"/>
    <mergeCell ref="A3:V3"/>
    <mergeCell ref="A4:A5"/>
    <mergeCell ref="B4:B5"/>
    <mergeCell ref="C4:I4"/>
    <mergeCell ref="K4:Q4"/>
    <mergeCell ref="R4:X4"/>
  </mergeCells>
  <pageMargins left="0.59055118110236227" right="0.39370078740157483" top="0.59055118110236227" bottom="0.59055118110236227" header="0.31496062992125984" footer="0.31496062992125984"/>
  <pageSetup paperSize="9" scale="6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2018-2020 (7,9 мес) </vt:lpstr>
      <vt:lpstr>'2018-2020 (7,9 мес) '!Заголовки_для_печати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bachurihina</dc:creator>
  <cp:lastModifiedBy>minfin user</cp:lastModifiedBy>
  <cp:lastPrinted>2017-10-15T07:33:39Z</cp:lastPrinted>
  <dcterms:created xsi:type="dcterms:W3CDTF">2017-10-08T06:37:43Z</dcterms:created>
  <dcterms:modified xsi:type="dcterms:W3CDTF">2017-10-15T07:33:42Z</dcterms:modified>
</cp:coreProperties>
</file>