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635" windowHeight="12270"/>
  </bookViews>
  <sheets>
    <sheet name="жил 2018-2020 ут (пред ут 3)" sheetId="1" r:id="rId1"/>
  </sheets>
  <externalReferences>
    <externalReference r:id="rId2"/>
  </externalReferences>
  <definedNames>
    <definedName name="_xlnm.Print_Titles" localSheetId="0">'жил 2018-2020 ут (пред ут 3)'!$A:$A</definedName>
    <definedName name="_xlnm.Print_Area" localSheetId="0">'жил 2018-2020 ут (пред ут 3)'!$A$1:$AJ$35</definedName>
  </definedNames>
  <calcPr calcId="125725"/>
</workbook>
</file>

<file path=xl/calcChain.xml><?xml version="1.0" encoding="utf-8"?>
<calcChain xmlns="http://schemas.openxmlformats.org/spreadsheetml/2006/main">
  <c r="AD35" i="1"/>
  <c r="AC35"/>
  <c r="W35"/>
  <c r="B35"/>
  <c r="AJ33"/>
  <c r="AG33"/>
  <c r="AE33"/>
  <c r="Y33"/>
  <c r="S33"/>
  <c r="T33" s="1"/>
  <c r="G33"/>
  <c r="F33"/>
  <c r="Z33" s="1"/>
  <c r="E33"/>
  <c r="AJ32"/>
  <c r="AG32"/>
  <c r="AE32"/>
  <c r="Y32"/>
  <c r="S32"/>
  <c r="G32"/>
  <c r="F32"/>
  <c r="Z32" s="1"/>
  <c r="E32"/>
  <c r="AJ31"/>
  <c r="AG31"/>
  <c r="AE31"/>
  <c r="Y31"/>
  <c r="T31"/>
  <c r="S31"/>
  <c r="G31"/>
  <c r="F31"/>
  <c r="Z31" s="1"/>
  <c r="E31"/>
  <c r="AJ30"/>
  <c r="AG30"/>
  <c r="AE30"/>
  <c r="Y30"/>
  <c r="S30"/>
  <c r="G30"/>
  <c r="F30"/>
  <c r="E30"/>
  <c r="AJ29"/>
  <c r="AG29"/>
  <c r="AE29"/>
  <c r="Y29"/>
  <c r="G29"/>
  <c r="F29"/>
  <c r="E29"/>
  <c r="AJ28"/>
  <c r="AG28"/>
  <c r="AE28"/>
  <c r="Y28"/>
  <c r="T28"/>
  <c r="U28" s="1"/>
  <c r="S28"/>
  <c r="G28"/>
  <c r="F28"/>
  <c r="Z28" s="1"/>
  <c r="E28"/>
  <c r="AJ27"/>
  <c r="AG27"/>
  <c r="AE27"/>
  <c r="Y27"/>
  <c r="S27"/>
  <c r="G27"/>
  <c r="F27"/>
  <c r="E27"/>
  <c r="AJ26"/>
  <c r="AG26"/>
  <c r="AE26"/>
  <c r="Y26"/>
  <c r="S26"/>
  <c r="T26" s="1"/>
  <c r="U26" s="1"/>
  <c r="G26"/>
  <c r="F26"/>
  <c r="E26"/>
  <c r="AJ25"/>
  <c r="AG25"/>
  <c r="AE25"/>
  <c r="Y25"/>
  <c r="S25"/>
  <c r="T25" s="1"/>
  <c r="U25" s="1"/>
  <c r="G25"/>
  <c r="F25"/>
  <c r="E25"/>
  <c r="AJ24"/>
  <c r="AG24"/>
  <c r="AE24"/>
  <c r="Y24"/>
  <c r="S24"/>
  <c r="T24" s="1"/>
  <c r="U24" s="1"/>
  <c r="G24"/>
  <c r="F24"/>
  <c r="E24"/>
  <c r="AJ23"/>
  <c r="AG23"/>
  <c r="AE23"/>
  <c r="Y23"/>
  <c r="S23"/>
  <c r="G23"/>
  <c r="F23"/>
  <c r="E23"/>
  <c r="AJ22"/>
  <c r="AG22"/>
  <c r="AE22"/>
  <c r="Y22"/>
  <c r="S22"/>
  <c r="T22" s="1"/>
  <c r="U22" s="1"/>
  <c r="G22"/>
  <c r="F22"/>
  <c r="H22" s="1"/>
  <c r="L22" s="1"/>
  <c r="M22" s="1"/>
  <c r="E22"/>
  <c r="AJ21"/>
  <c r="AG21"/>
  <c r="AE21"/>
  <c r="Y21"/>
  <c r="S21"/>
  <c r="T21" s="1"/>
  <c r="U21" s="1"/>
  <c r="G21"/>
  <c r="F21"/>
  <c r="H21" s="1"/>
  <c r="L21" s="1"/>
  <c r="M21" s="1"/>
  <c r="E21"/>
  <c r="AJ20"/>
  <c r="AG20"/>
  <c r="AE20"/>
  <c r="Y20"/>
  <c r="S20"/>
  <c r="T20" s="1"/>
  <c r="U20" s="1"/>
  <c r="G20"/>
  <c r="F20"/>
  <c r="E20"/>
  <c r="AJ19"/>
  <c r="AG19"/>
  <c r="AE19"/>
  <c r="Y19"/>
  <c r="S19"/>
  <c r="G19"/>
  <c r="F19"/>
  <c r="E19"/>
  <c r="AJ18"/>
  <c r="AG18"/>
  <c r="AE18"/>
  <c r="Y18"/>
  <c r="S18"/>
  <c r="T18" s="1"/>
  <c r="U18" s="1"/>
  <c r="G18"/>
  <c r="F18"/>
  <c r="E18"/>
  <c r="AJ17"/>
  <c r="AG17"/>
  <c r="AE17"/>
  <c r="Y17"/>
  <c r="S17"/>
  <c r="T17" s="1"/>
  <c r="U17" s="1"/>
  <c r="G17"/>
  <c r="F17"/>
  <c r="E17"/>
  <c r="AJ16"/>
  <c r="AG16"/>
  <c r="AE16"/>
  <c r="Y16"/>
  <c r="S16"/>
  <c r="T16" s="1"/>
  <c r="U16" s="1"/>
  <c r="G16"/>
  <c r="F16"/>
  <c r="E16"/>
  <c r="AJ15"/>
  <c r="AG15"/>
  <c r="AE15"/>
  <c r="Y15"/>
  <c r="S15"/>
  <c r="G15"/>
  <c r="F15"/>
  <c r="Z15" s="1"/>
  <c r="E15"/>
  <c r="AJ14"/>
  <c r="AG14"/>
  <c r="AE14"/>
  <c r="Y14"/>
  <c r="S14"/>
  <c r="T14" s="1"/>
  <c r="U14" s="1"/>
  <c r="G14"/>
  <c r="F14"/>
  <c r="H14" s="1"/>
  <c r="L14" s="1"/>
  <c r="M14" s="1"/>
  <c r="E14"/>
  <c r="AJ13"/>
  <c r="AG13"/>
  <c r="AE13"/>
  <c r="Y13"/>
  <c r="S13"/>
  <c r="T13" s="1"/>
  <c r="U13" s="1"/>
  <c r="G13"/>
  <c r="F13"/>
  <c r="H13" s="1"/>
  <c r="L13" s="1"/>
  <c r="M13" s="1"/>
  <c r="E13"/>
  <c r="AJ12"/>
  <c r="AG12"/>
  <c r="AE12"/>
  <c r="Y12"/>
  <c r="S12"/>
  <c r="T12" s="1"/>
  <c r="U12" s="1"/>
  <c r="G12"/>
  <c r="F12"/>
  <c r="Z12" s="1"/>
  <c r="E12"/>
  <c r="AJ11"/>
  <c r="AG11"/>
  <c r="AE11"/>
  <c r="Y11"/>
  <c r="S11"/>
  <c r="G11"/>
  <c r="F11"/>
  <c r="Z11" s="1"/>
  <c r="E11"/>
  <c r="AJ10"/>
  <c r="AG10"/>
  <c r="AE10"/>
  <c r="Y10"/>
  <c r="S10"/>
  <c r="T10" s="1"/>
  <c r="U10" s="1"/>
  <c r="G10"/>
  <c r="F10"/>
  <c r="E10"/>
  <c r="AJ9"/>
  <c r="AG9"/>
  <c r="AE9"/>
  <c r="Y9"/>
  <c r="Y35" s="1"/>
  <c r="S9"/>
  <c r="T9" s="1"/>
  <c r="G9"/>
  <c r="G35" s="1"/>
  <c r="F9"/>
  <c r="E9"/>
  <c r="H11" l="1"/>
  <c r="L11" s="1"/>
  <c r="M11" s="1"/>
  <c r="Z16"/>
  <c r="Z19"/>
  <c r="Z20"/>
  <c r="Z24"/>
  <c r="Z26"/>
  <c r="Z27"/>
  <c r="H15"/>
  <c r="L15" s="1"/>
  <c r="M15" s="1"/>
  <c r="H9"/>
  <c r="H10"/>
  <c r="L10" s="1"/>
  <c r="M10" s="1"/>
  <c r="H19"/>
  <c r="L19" s="1"/>
  <c r="M19" s="1"/>
  <c r="Z30"/>
  <c r="H17"/>
  <c r="L17" s="1"/>
  <c r="M17" s="1"/>
  <c r="H18"/>
  <c r="L18" s="1"/>
  <c r="M18" s="1"/>
  <c r="AF11"/>
  <c r="AF15"/>
  <c r="H25"/>
  <c r="L25" s="1"/>
  <c r="M25" s="1"/>
  <c r="H29"/>
  <c r="L29" s="1"/>
  <c r="M29" s="1"/>
  <c r="AF10"/>
  <c r="AF14"/>
  <c r="AF18"/>
  <c r="AF22"/>
  <c r="Z23"/>
  <c r="H26"/>
  <c r="L26" s="1"/>
  <c r="M26" s="1"/>
  <c r="AF32"/>
  <c r="AF26"/>
  <c r="AF30"/>
  <c r="AF9"/>
  <c r="T11"/>
  <c r="U11" s="1"/>
  <c r="AF13"/>
  <c r="T15"/>
  <c r="U15" s="1"/>
  <c r="AF17"/>
  <c r="T19"/>
  <c r="U19" s="1"/>
  <c r="AF21"/>
  <c r="T23"/>
  <c r="U23" s="1"/>
  <c r="AF25"/>
  <c r="T27"/>
  <c r="U27" s="1"/>
  <c r="AJ35"/>
  <c r="Z13"/>
  <c r="Z17"/>
  <c r="AF19"/>
  <c r="Z21"/>
  <c r="H23"/>
  <c r="L23" s="1"/>
  <c r="M23" s="1"/>
  <c r="AF23"/>
  <c r="Z25"/>
  <c r="H27"/>
  <c r="L27" s="1"/>
  <c r="M27" s="1"/>
  <c r="AF27"/>
  <c r="AF29"/>
  <c r="U31"/>
  <c r="U33"/>
  <c r="Z9"/>
  <c r="E35"/>
  <c r="AG35"/>
  <c r="Z10"/>
  <c r="AB10" s="1"/>
  <c r="H12"/>
  <c r="L12" s="1"/>
  <c r="M12" s="1"/>
  <c r="AF12"/>
  <c r="AI12" s="1"/>
  <c r="Z14"/>
  <c r="AB14" s="1"/>
  <c r="H16"/>
  <c r="L16" s="1"/>
  <c r="M16" s="1"/>
  <c r="AF16"/>
  <c r="AI16" s="1"/>
  <c r="Z18"/>
  <c r="AB18" s="1"/>
  <c r="H20"/>
  <c r="L20" s="1"/>
  <c r="M20" s="1"/>
  <c r="AF20"/>
  <c r="AI20" s="1"/>
  <c r="Z22"/>
  <c r="AA22" s="1"/>
  <c r="H24"/>
  <c r="L24" s="1"/>
  <c r="M24" s="1"/>
  <c r="AF24"/>
  <c r="AH24" s="1"/>
  <c r="H28"/>
  <c r="L28" s="1"/>
  <c r="M28" s="1"/>
  <c r="AF28"/>
  <c r="AH28" s="1"/>
  <c r="T30"/>
  <c r="U30" s="1"/>
  <c r="AF31"/>
  <c r="AH31" s="1"/>
  <c r="T32"/>
  <c r="U32" s="1"/>
  <c r="AF33"/>
  <c r="AH33" s="1"/>
  <c r="AA10"/>
  <c r="AA14"/>
  <c r="AA18"/>
  <c r="AA26"/>
  <c r="AB26"/>
  <c r="AI31"/>
  <c r="AH9"/>
  <c r="AI9"/>
  <c r="AA11"/>
  <c r="AB11"/>
  <c r="AH13"/>
  <c r="AI13"/>
  <c r="AA15"/>
  <c r="AB15"/>
  <c r="AH17"/>
  <c r="AI17"/>
  <c r="AA19"/>
  <c r="AB19"/>
  <c r="AH21"/>
  <c r="AI21"/>
  <c r="AA23"/>
  <c r="AB23"/>
  <c r="AH25"/>
  <c r="AI25"/>
  <c r="AA27"/>
  <c r="AB27"/>
  <c r="AB31"/>
  <c r="AA31"/>
  <c r="AB33"/>
  <c r="AA33"/>
  <c r="AH10"/>
  <c r="AI10"/>
  <c r="AA12"/>
  <c r="AB12"/>
  <c r="AH14"/>
  <c r="AI14"/>
  <c r="AA16"/>
  <c r="AB16"/>
  <c r="AH18"/>
  <c r="AI18"/>
  <c r="AA20"/>
  <c r="AB20"/>
  <c r="AH22"/>
  <c r="AI22"/>
  <c r="AA24"/>
  <c r="AB24"/>
  <c r="AH26"/>
  <c r="AI26"/>
  <c r="AA28"/>
  <c r="AB28"/>
  <c r="AH30"/>
  <c r="AI30"/>
  <c r="AH32"/>
  <c r="AI32"/>
  <c r="AA9"/>
  <c r="AB9"/>
  <c r="AH11"/>
  <c r="AI11"/>
  <c r="AA13"/>
  <c r="AB13"/>
  <c r="AH15"/>
  <c r="AI15"/>
  <c r="AA17"/>
  <c r="AB17"/>
  <c r="AH19"/>
  <c r="AI19"/>
  <c r="AA21"/>
  <c r="AB21"/>
  <c r="AH23"/>
  <c r="AI23"/>
  <c r="AA25"/>
  <c r="AB25"/>
  <c r="AH27"/>
  <c r="AI27"/>
  <c r="AH29"/>
  <c r="AI29"/>
  <c r="AB30"/>
  <c r="AA30"/>
  <c r="AB32"/>
  <c r="AA32"/>
  <c r="H30"/>
  <c r="H31"/>
  <c r="H32"/>
  <c r="H33"/>
  <c r="AE35"/>
  <c r="P9"/>
  <c r="U9"/>
  <c r="P10"/>
  <c r="Q10" s="1"/>
  <c r="I10" s="1"/>
  <c r="J10" s="1"/>
  <c r="P11"/>
  <c r="Q11" s="1"/>
  <c r="I11" s="1"/>
  <c r="J11" s="1"/>
  <c r="P12"/>
  <c r="Q12" s="1"/>
  <c r="I12" s="1"/>
  <c r="J12" s="1"/>
  <c r="P13"/>
  <c r="Q13" s="1"/>
  <c r="I13" s="1"/>
  <c r="J13" s="1"/>
  <c r="P14"/>
  <c r="Q14" s="1"/>
  <c r="I14" s="1"/>
  <c r="J14" s="1"/>
  <c r="P15"/>
  <c r="Q15" s="1"/>
  <c r="I15" s="1"/>
  <c r="J15" s="1"/>
  <c r="P16"/>
  <c r="Q16" s="1"/>
  <c r="I16" s="1"/>
  <c r="J16" s="1"/>
  <c r="P17"/>
  <c r="Q17" s="1"/>
  <c r="I17" s="1"/>
  <c r="J17" s="1"/>
  <c r="P18"/>
  <c r="Q18" s="1"/>
  <c r="I18" s="1"/>
  <c r="J18" s="1"/>
  <c r="P19"/>
  <c r="Q19" s="1"/>
  <c r="I19" s="1"/>
  <c r="J19" s="1"/>
  <c r="P20"/>
  <c r="Q20" s="1"/>
  <c r="I20" s="1"/>
  <c r="J20" s="1"/>
  <c r="P21"/>
  <c r="Q21" s="1"/>
  <c r="I21" s="1"/>
  <c r="J21" s="1"/>
  <c r="P22"/>
  <c r="Q22" s="1"/>
  <c r="I22" s="1"/>
  <c r="J22" s="1"/>
  <c r="P23"/>
  <c r="Q23" s="1"/>
  <c r="I23" s="1"/>
  <c r="J23" s="1"/>
  <c r="P24"/>
  <c r="Q24" s="1"/>
  <c r="I24" s="1"/>
  <c r="J24" s="1"/>
  <c r="P25"/>
  <c r="Q25" s="1"/>
  <c r="I25" s="1"/>
  <c r="J25" s="1"/>
  <c r="P26"/>
  <c r="Q26" s="1"/>
  <c r="I26" s="1"/>
  <c r="J26" s="1"/>
  <c r="P27"/>
  <c r="Q27" s="1"/>
  <c r="I27" s="1"/>
  <c r="J27" s="1"/>
  <c r="P28"/>
  <c r="Q28" s="1"/>
  <c r="I28" s="1"/>
  <c r="J28" s="1"/>
  <c r="P29"/>
  <c r="Q29" s="1"/>
  <c r="I29" s="1"/>
  <c r="J29" s="1"/>
  <c r="Z29"/>
  <c r="Z35" s="1"/>
  <c r="F35"/>
  <c r="L9"/>
  <c r="AI24" l="1"/>
  <c r="AI33"/>
  <c r="AH16"/>
  <c r="AI28"/>
  <c r="AI35" s="1"/>
  <c r="AB22"/>
  <c r="AF35"/>
  <c r="AH20"/>
  <c r="AH12"/>
  <c r="AH35" s="1"/>
  <c r="M9"/>
  <c r="Q9"/>
  <c r="P32"/>
  <c r="Q32" s="1"/>
  <c r="L32"/>
  <c r="M32" s="1"/>
  <c r="I32" s="1"/>
  <c r="J32" s="1"/>
  <c r="P33"/>
  <c r="Q33" s="1"/>
  <c r="L33"/>
  <c r="M33" s="1"/>
  <c r="AB29"/>
  <c r="AB35" s="1"/>
  <c r="AA29"/>
  <c r="P30"/>
  <c r="Q30" s="1"/>
  <c r="L30"/>
  <c r="M30" s="1"/>
  <c r="X29"/>
  <c r="X35" s="1"/>
  <c r="S29"/>
  <c r="V35"/>
  <c r="P31"/>
  <c r="Q31" s="1"/>
  <c r="L31"/>
  <c r="M31" s="1"/>
  <c r="AA35"/>
  <c r="H35"/>
  <c r="I33" l="1"/>
  <c r="J33" s="1"/>
  <c r="I30"/>
  <c r="J30" s="1"/>
  <c r="M35"/>
  <c r="I9"/>
  <c r="L35"/>
  <c r="P35"/>
  <c r="T29"/>
  <c r="T35" s="1"/>
  <c r="S35"/>
  <c r="I31"/>
  <c r="J31" s="1"/>
  <c r="Q35"/>
  <c r="U29" l="1"/>
  <c r="U35" s="1"/>
  <c r="I35"/>
  <c r="J9"/>
  <c r="J35" s="1"/>
  <c r="X36" l="1"/>
</calcChain>
</file>

<file path=xl/sharedStrings.xml><?xml version="1.0" encoding="utf-8"?>
<sst xmlns="http://schemas.openxmlformats.org/spreadsheetml/2006/main" count="104" uniqueCount="91">
  <si>
    <t>приложение к письму министерства образования от 10.08.2011 г. № 209</t>
  </si>
  <si>
    <t>наименование  МО</t>
  </si>
  <si>
    <t>Прогнозная численность лиц из числа детей-сирот и детей, оставшихся без попечения родителей, состоящих на учете в качестве нуждающихся в жилых помещениях на 2018-2020  годы, чел.</t>
  </si>
  <si>
    <t xml:space="preserve"> Рыночная стоимость 1 кв. м. на вторичном рынке жилья, рублей</t>
  </si>
  <si>
    <t>Социальная норма общей площади жилья на 1 чел., кв. м.</t>
  </si>
  <si>
    <t>Общая потребность средств на приобретение жилья всем лицам из числа детей-сирот и детей, оставшихся без попечения родителей (тыс. руб)</t>
  </si>
  <si>
    <t xml:space="preserve"> на 2018 год</t>
  </si>
  <si>
    <t>на 2019 год</t>
  </si>
  <si>
    <t>на 2020 год</t>
  </si>
  <si>
    <t xml:space="preserve">Расчетная стоимость 1 жилого помещения исходя из рыночной стоимости 1 кв.м. на вторичном рынке жилья, тыс. рублей </t>
  </si>
  <si>
    <t>в т.ч. нераспеделенный остаток в  сумме 5 %</t>
  </si>
  <si>
    <t>Итого за минусом нераспределенного остатка</t>
  </si>
  <si>
    <t xml:space="preserve"> в том числе</t>
  </si>
  <si>
    <t xml:space="preserve"> по договорам специализированных жилых помещений за счет средств областного бюджета</t>
  </si>
  <si>
    <t>Кроме того по договорам социального найма по неисполненным судебным решениям</t>
  </si>
  <si>
    <t>ИТОГО  по договорам специализированных жилых помещений за счет средств областного  и федерального бюджета</t>
  </si>
  <si>
    <t>в том числе</t>
  </si>
  <si>
    <t xml:space="preserve">Предусмотрено за счет субсидий из федерального бюджета в сумме          тыс.руб. пропорционально численности нуждающихся в жилье лиц из числа сирот по договорам специализированных жилых помещений, тыс. рублей  </t>
  </si>
  <si>
    <t>требуемый процент софинансирования за счет средств ОБ</t>
  </si>
  <si>
    <t xml:space="preserve"> по договорам специализированных жилых помещений за счет средств областного бюджета в рамках соглашения с Минборнауки РФ</t>
  </si>
  <si>
    <t>требуемый процент софинансирования за счет средств ФБ</t>
  </si>
  <si>
    <t xml:space="preserve"> по договорам специализированных жилых помещений за счет средств федерального бюджета</t>
  </si>
  <si>
    <t>гр.1</t>
  </si>
  <si>
    <t>гр.2</t>
  </si>
  <si>
    <t>гр.3</t>
  </si>
  <si>
    <t>гр.4</t>
  </si>
  <si>
    <t>гр.5=(гр.2 х гр.3 х гр.4)/1000</t>
  </si>
  <si>
    <t>гр.6=(гр3 х гр4)/1000</t>
  </si>
  <si>
    <t>гр.7= (91710,66667 т.р. - 30477,7 т.р.)/1494 чел х гр.2</t>
  </si>
  <si>
    <t>гр.8=гр.6 + гр.7</t>
  </si>
  <si>
    <t>гр.8.1=гр.10.1+ гр.12.1</t>
  </si>
  <si>
    <t>гр.8.2.=гр.8 - гр. 8.1</t>
  </si>
  <si>
    <t>гр.9</t>
  </si>
  <si>
    <t>гр.10=гр.9 х гр.8</t>
  </si>
  <si>
    <t>гр.10.1=гр.10 х 0,05</t>
  </si>
  <si>
    <t>гр.11</t>
  </si>
  <si>
    <t>гр.12=гр.11 х гр.8</t>
  </si>
  <si>
    <t>гр.12.1= гр.12 х 005</t>
  </si>
  <si>
    <t>гр.13=(83182,02002-гр.10)/1494*гр.2</t>
  </si>
  <si>
    <t>гр.13.1= гр.13 х 0,05</t>
  </si>
  <si>
    <t>гр.13.2.=гр.13 - гр.13.1</t>
  </si>
  <si>
    <t>гр.14</t>
  </si>
  <si>
    <t>гр.14.1= гр.24 х 0,05</t>
  </si>
  <si>
    <t>гр.14.2.=гр.14 - гр.14.1</t>
  </si>
  <si>
    <t>гр.15= (95586,66667 т.р. - 30477,7 т.р.)/1494 чел х гр.2</t>
  </si>
  <si>
    <t>гр.16=гр.6 + гр.15</t>
  </si>
  <si>
    <t>гр.17=гр.16*10%</t>
  </si>
  <si>
    <t>гр.18=гр.16*90%</t>
  </si>
  <si>
    <t>гр.19=(100000,0-гр.17)/1494 *гр.2</t>
  </si>
  <si>
    <t>гр.20</t>
  </si>
  <si>
    <t>гр.21= (99410,11111 т.р. - 30477,7 т.р.)/1494 чел х гр.2</t>
  </si>
  <si>
    <t>гр.22=гр.21 + гр.6</t>
  </si>
  <si>
    <t>гр.19=     0/1380 чел х гр.2</t>
  </si>
  <si>
    <t>гр.24=гр.22*10%</t>
  </si>
  <si>
    <t>гр.25=гр.22*90%</t>
  </si>
  <si>
    <t>гр.26=(85000-гр.24)/1494 *гр.2</t>
  </si>
  <si>
    <t>МО "Вельский район"</t>
  </si>
  <si>
    <t>МО "Верхнетоемский район"</t>
  </si>
  <si>
    <t>МО "Вилегодский район"</t>
  </si>
  <si>
    <t>МО "Виноградовский район"</t>
  </si>
  <si>
    <t>МО "Каргопольский район"</t>
  </si>
  <si>
    <t>МО "Коношский район"</t>
  </si>
  <si>
    <t>МО "Котласский район"</t>
  </si>
  <si>
    <t>МО "Красноборский район"</t>
  </si>
  <si>
    <t>МО "Ленский район"</t>
  </si>
  <si>
    <t>МО "Лешуконский район"</t>
  </si>
  <si>
    <t>МО "Мезенский район"</t>
  </si>
  <si>
    <t>МО "Няндомский район"</t>
  </si>
  <si>
    <t>МО "Онежский район"</t>
  </si>
  <si>
    <t>МО "Пинежский район"</t>
  </si>
  <si>
    <t>МО "Плесецкий район"</t>
  </si>
  <si>
    <t>МО "Приморский район"</t>
  </si>
  <si>
    <t>МО "Устьянский район"</t>
  </si>
  <si>
    <t>МО "Холмогорский район"</t>
  </si>
  <si>
    <t xml:space="preserve">МО "Шенкурский район" </t>
  </si>
  <si>
    <t>МО "Город Архангельск "</t>
  </si>
  <si>
    <t>МО "Северодвинск"</t>
  </si>
  <si>
    <t>МО "Котлас"</t>
  </si>
  <si>
    <t>МО "Город Новодвинск"</t>
  </si>
  <si>
    <t>МО "Город Коряжма"</t>
  </si>
  <si>
    <t>МО "Город Мирный"</t>
  </si>
  <si>
    <t>Нераспределенный остаток</t>
  </si>
  <si>
    <t xml:space="preserve">Расчет субвенций бюджетам муниципальных образований Архангельской области  на осуществление государственных полномочий по обеспечению детей-сирот и детей, оставшихся без попечения родителей, а также лиц из их числа жилым помещением  на 2018-2020 годы </t>
  </si>
  <si>
    <t>из них нераспеделенный остаток в  сумме 5 %</t>
  </si>
  <si>
    <t>Предусмотрено за счет средств  областного  и федерального бюджета, тыс. рублей</t>
  </si>
  <si>
    <t>ИТОГО объем субвенций на 2018 год</t>
  </si>
  <si>
    <t xml:space="preserve">Итого </t>
  </si>
  <si>
    <t>Распределение остатка предусмотренных средств на 2018 год в размере 91710,7 тыс.руб. пропорционально численности нуждающихся в жилье лиц из числа сирот, тыс. руб. (91710,7 тыс.руб.-30477,7 тыс.руб)</t>
  </si>
  <si>
    <t>Распределение остатка предусмотренных средств на 2019 год в размере 95586,7 тыс.руб. пропорционально численности нуждающихся в жилье лиц из числа сирот, тыс. руб. (95586,7 тыс.руб.-30 477,7 тыс.руб)</t>
  </si>
  <si>
    <t>Распределение остатка предусмотренных средств на 2020 год в размере 99410,1 тыс.руб. пропорционально численности нуждающихся в жилье лиц из числа сирот, тыс. руб. (99410,1 тыс.руб.-30477,7 тыс.руб)</t>
  </si>
  <si>
    <t>тыс. рублей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</si>
</sst>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(* #,##0.0_);_(* \(#,##0.0\);_(* &quot;-&quot;??_);_(@_)"/>
    <numFmt numFmtId="168" formatCode="_-* #,##0.000000_р_._-;\-* #,##0.000000_р_._-;_-* &quot;-&quot;?_р_._-;_-@_-"/>
    <numFmt numFmtId="169" formatCode="_-* #,##0.0_р_._-;\-* #,##0.0_р_._-;_-* &quot;-&quot;?_р_._-;_-@_-"/>
    <numFmt numFmtId="170" formatCode="_-* #,##0.00000_р_._-;\-* #,##0.00000_р_._-;_-* &quot;-&quot;?_р_._-;_-@_-"/>
    <numFmt numFmtId="171" formatCode="_-* #,##0.00_р_._-;\-* #,##0.00_р_._-;_-* &quot;-&quot;?_р_._-;_-@_-"/>
    <numFmt numFmtId="172" formatCode="_(* #,##0_);_(* \(#,##0\);_(* &quot;-&quot;??_);_(@_)"/>
    <numFmt numFmtId="173" formatCode="_-* #,##0.000000_р_._-;\-* #,##0.000000_р_._-;_-* &quot;-&quot;??????_р_._-;_-@_-"/>
  </numFmts>
  <fonts count="15">
    <font>
      <sz val="10"/>
      <name val="Arial"/>
    </font>
    <font>
      <sz val="10"/>
      <color indexed="9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9"/>
      <name val="Arial Cyr"/>
      <charset val="204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6" fontId="3" fillId="0" borderId="0" applyFont="0" applyFill="0" applyBorder="0" applyAlignment="0" applyProtection="0"/>
  </cellStyleXfs>
  <cellXfs count="63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0" fillId="0" borderId="0" xfId="0" applyFill="1"/>
    <xf numFmtId="169" fontId="0" fillId="0" borderId="0" xfId="0" applyNumberFormat="1" applyFill="1"/>
    <xf numFmtId="168" fontId="0" fillId="0" borderId="0" xfId="0" applyNumberFormat="1" applyFill="1"/>
    <xf numFmtId="169" fontId="13" fillId="0" borderId="0" xfId="0" applyNumberFormat="1" applyFont="1" applyFill="1"/>
    <xf numFmtId="170" fontId="14" fillId="0" borderId="0" xfId="0" applyNumberFormat="1" applyFont="1" applyFill="1"/>
    <xf numFmtId="173" fontId="0" fillId="0" borderId="0" xfId="0" applyNumberFormat="1" applyFill="1"/>
    <xf numFmtId="167" fontId="0" fillId="0" borderId="0" xfId="1" applyNumberFormat="1" applyFont="1" applyFill="1"/>
    <xf numFmtId="0" fontId="3" fillId="0" borderId="0" xfId="0" applyFont="1" applyFill="1"/>
    <xf numFmtId="164" fontId="0" fillId="0" borderId="0" xfId="0" applyNumberFormat="1" applyFill="1"/>
    <xf numFmtId="167" fontId="0" fillId="0" borderId="0" xfId="0" applyNumberFormat="1" applyFill="1"/>
    <xf numFmtId="167" fontId="8" fillId="0" borderId="1" xfId="1" applyNumberFormat="1" applyFont="1" applyFill="1" applyBorder="1" applyAlignment="1">
      <alignment horizontal="center"/>
    </xf>
    <xf numFmtId="9" fontId="0" fillId="0" borderId="0" xfId="0" applyNumberFormat="1" applyFill="1"/>
    <xf numFmtId="171" fontId="0" fillId="0" borderId="0" xfId="0" applyNumberFormat="1" applyFill="1"/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Border="1"/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7" fontId="11" fillId="0" borderId="0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172" fontId="11" fillId="0" borderId="0" xfId="1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167" fontId="12" fillId="0" borderId="0" xfId="1" applyNumberFormat="1" applyFont="1" applyFill="1" applyBorder="1" applyAlignment="1">
      <alignment horizontal="center"/>
    </xf>
    <xf numFmtId="3" fontId="7" fillId="0" borderId="9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center" vertical="center"/>
    </xf>
    <xf numFmtId="169" fontId="8" fillId="0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172" fontId="11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7" fontId="11" fillId="0" borderId="1" xfId="1" applyNumberFormat="1" applyFont="1" applyFill="1" applyBorder="1" applyAlignment="1">
      <alignment horizontal="center" vertical="center"/>
    </xf>
    <xf numFmtId="166" fontId="11" fillId="0" borderId="1" xfId="1" applyNumberFormat="1" applyFont="1" applyFill="1" applyBorder="1" applyAlignment="1">
      <alignment horizontal="center" vertical="center"/>
    </xf>
    <xf numFmtId="169" fontId="11" fillId="0" borderId="1" xfId="1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7" fontId="9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achurihina\&#1052;&#1086;&#1080;%20&#1076;&#1086;&#1082;&#1091;&#1084;&#1077;&#1085;&#1090;&#1099;\2018%20&#1075;&#1086;&#1076;\&#1044;&#1056;&#1059;&#1043;&#1048;&#1045;%20&#1057;&#1059;&#1041;&#1042;&#1045;&#1053;&#1062;&#1048;&#1048;\&#1046;&#1048;&#1051;&#1100;&#1077;-&#1089;&#1080;&#1088;&#1086;&#1090;%202018-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жил 2018-2020 ут (пред ут 3)"/>
      <sheetName val="жил 2018-2020 ут (пред ут2)"/>
      <sheetName val="жил 2018-2020 ут (пред) (ут)"/>
      <sheetName val="жил 2018-2020 ут (пред)"/>
      <sheetName val="жил 2018-2020 ут (новый подход"/>
      <sheetName val="жил 2018-2020 ут (158,1 т.р.) "/>
      <sheetName val="жил 2018-2020 ут (100 т.р ОБ)"/>
      <sheetName val="распр"/>
      <sheetName val="жил 2017-2019 ут"/>
      <sheetName val="жил 2017-2019 ут (2)"/>
    </sheetNames>
    <sheetDataSet>
      <sheetData sheetId="0"/>
      <sheetData sheetId="1"/>
      <sheetData sheetId="2"/>
      <sheetData sheetId="3">
        <row r="37">
          <cell r="P37">
            <v>165517.99999999997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J52"/>
  <sheetViews>
    <sheetView tabSelected="1" zoomScale="95" workbookViewId="0">
      <pane xSplit="1" ySplit="8" topLeftCell="Q27" activePane="bottomRight" state="frozen"/>
      <selection pane="topRight" activeCell="B1" sqref="B1"/>
      <selection pane="bottomLeft" activeCell="A9" sqref="A9"/>
      <selection pane="bottomRight" activeCell="Y6" sqref="Y6:Y7"/>
    </sheetView>
  </sheetViews>
  <sheetFormatPr defaultRowHeight="7.5" customHeight="1"/>
  <cols>
    <col min="1" max="1" width="26" style="3" customWidth="1"/>
    <col min="2" max="2" width="13.140625" style="3" customWidth="1"/>
    <col min="3" max="3" width="14" style="3" customWidth="1"/>
    <col min="4" max="4" width="12.42578125" style="3" customWidth="1"/>
    <col min="5" max="5" width="16" style="3" customWidth="1"/>
    <col min="6" max="6" width="13.5703125" style="3" customWidth="1"/>
    <col min="7" max="7" width="16.28515625" style="3" customWidth="1"/>
    <col min="8" max="8" width="19.5703125" style="3" customWidth="1"/>
    <col min="9" max="9" width="14.28515625" style="3" customWidth="1"/>
    <col min="10" max="10" width="21.42578125" style="3" customWidth="1"/>
    <col min="11" max="11" width="10.28515625" style="3" customWidth="1"/>
    <col min="12" max="12" width="21.140625" style="3" customWidth="1"/>
    <col min="13" max="13" width="15.85546875" style="3" customWidth="1"/>
    <col min="14" max="14" width="15.85546875" style="3" hidden="1" customWidth="1"/>
    <col min="15" max="15" width="11.28515625" style="3" customWidth="1"/>
    <col min="16" max="16" width="20.7109375" style="3" customWidth="1"/>
    <col min="17" max="17" width="16.140625" style="3" customWidth="1"/>
    <col min="18" max="18" width="16.140625" style="3" hidden="1" customWidth="1"/>
    <col min="19" max="21" width="16" style="3" customWidth="1"/>
    <col min="22" max="22" width="17.42578125" style="3" customWidth="1"/>
    <col min="23" max="23" width="13.7109375" style="3" hidden="1" customWidth="1"/>
    <col min="24" max="24" width="15.85546875" style="3" hidden="1" customWidth="1"/>
    <col min="25" max="25" width="17.7109375" style="3" customWidth="1"/>
    <col min="26" max="26" width="16.7109375" style="3" customWidth="1"/>
    <col min="27" max="27" width="13.7109375" style="3" customWidth="1"/>
    <col min="28" max="28" width="16.42578125" style="3" customWidth="1"/>
    <col min="29" max="29" width="13.85546875" style="3" hidden="1" customWidth="1"/>
    <col min="30" max="30" width="9.85546875" style="3" hidden="1" customWidth="1"/>
    <col min="31" max="31" width="15.85546875" style="3" customWidth="1"/>
    <col min="32" max="32" width="14.85546875" style="3" customWidth="1"/>
    <col min="33" max="33" width="16.5703125" style="3" hidden="1" customWidth="1"/>
    <col min="34" max="34" width="13.28515625" style="3" customWidth="1"/>
    <col min="35" max="36" width="14.28515625" style="3" customWidth="1"/>
    <col min="37" max="16384" width="9.140625" style="3"/>
  </cols>
  <sheetData>
    <row r="1" spans="1:36" ht="21" customHeight="1">
      <c r="E1" s="51" t="s">
        <v>0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16"/>
      <c r="AA1" s="16"/>
      <c r="AB1" s="17"/>
      <c r="AC1" s="17"/>
      <c r="AD1" s="17"/>
    </row>
    <row r="2" spans="1:36" ht="39.75" customHeight="1">
      <c r="B2" s="47" t="s">
        <v>82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</row>
    <row r="3" spans="1:36" ht="15.75" hidden="1" customHeight="1"/>
    <row r="4" spans="1:36" ht="15.75" customHeight="1">
      <c r="AH4" s="18"/>
      <c r="AI4" s="18"/>
      <c r="AJ4" s="18" t="s">
        <v>90</v>
      </c>
    </row>
    <row r="5" spans="1:36" ht="21" customHeight="1">
      <c r="A5" s="52" t="s">
        <v>1</v>
      </c>
      <c r="B5" s="53" t="s">
        <v>2</v>
      </c>
      <c r="C5" s="54" t="s">
        <v>3</v>
      </c>
      <c r="D5" s="54" t="s">
        <v>4</v>
      </c>
      <c r="E5" s="54" t="s">
        <v>5</v>
      </c>
      <c r="F5" s="55" t="s">
        <v>6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19"/>
      <c r="X5" s="19"/>
      <c r="Y5" s="53" t="s">
        <v>7</v>
      </c>
      <c r="Z5" s="53"/>
      <c r="AA5" s="53"/>
      <c r="AB5" s="53"/>
      <c r="AC5" s="53"/>
      <c r="AD5" s="53"/>
      <c r="AE5" s="53" t="s">
        <v>8</v>
      </c>
      <c r="AF5" s="53"/>
      <c r="AG5" s="53"/>
      <c r="AH5" s="53"/>
      <c r="AI5" s="53"/>
      <c r="AJ5" s="53"/>
    </row>
    <row r="6" spans="1:36" ht="21" customHeight="1">
      <c r="A6" s="52"/>
      <c r="B6" s="54"/>
      <c r="C6" s="54"/>
      <c r="D6" s="54"/>
      <c r="E6" s="54"/>
      <c r="F6" s="54" t="s">
        <v>9</v>
      </c>
      <c r="G6" s="53" t="s">
        <v>87</v>
      </c>
      <c r="H6" s="53" t="s">
        <v>84</v>
      </c>
      <c r="I6" s="57" t="s">
        <v>83</v>
      </c>
      <c r="J6" s="57" t="s">
        <v>85</v>
      </c>
      <c r="K6" s="48" t="s">
        <v>12</v>
      </c>
      <c r="L6" s="49"/>
      <c r="M6" s="49"/>
      <c r="N6" s="49"/>
      <c r="O6" s="49"/>
      <c r="P6" s="49"/>
      <c r="Q6" s="50"/>
      <c r="R6" s="20"/>
      <c r="S6" s="53" t="s">
        <v>13</v>
      </c>
      <c r="T6" s="57" t="s">
        <v>10</v>
      </c>
      <c r="U6" s="57" t="s">
        <v>11</v>
      </c>
      <c r="V6" s="53" t="s">
        <v>14</v>
      </c>
      <c r="W6" s="57" t="s">
        <v>10</v>
      </c>
      <c r="X6" s="57" t="s">
        <v>11</v>
      </c>
      <c r="Y6" s="53" t="s">
        <v>88</v>
      </c>
      <c r="Z6" s="59" t="s">
        <v>15</v>
      </c>
      <c r="AA6" s="61" t="s">
        <v>16</v>
      </c>
      <c r="AB6" s="62"/>
      <c r="AC6" s="53" t="s">
        <v>13</v>
      </c>
      <c r="AD6" s="53" t="s">
        <v>14</v>
      </c>
      <c r="AE6" s="53" t="s">
        <v>89</v>
      </c>
      <c r="AF6" s="59" t="s">
        <v>15</v>
      </c>
      <c r="AG6" s="57" t="s">
        <v>17</v>
      </c>
      <c r="AH6" s="61" t="s">
        <v>16</v>
      </c>
      <c r="AI6" s="62"/>
      <c r="AJ6" s="53" t="s">
        <v>13</v>
      </c>
    </row>
    <row r="7" spans="1:36" ht="194.25" customHeight="1">
      <c r="A7" s="52"/>
      <c r="B7" s="54"/>
      <c r="C7" s="54"/>
      <c r="D7" s="54"/>
      <c r="E7" s="54"/>
      <c r="F7" s="54"/>
      <c r="G7" s="54"/>
      <c r="H7" s="53"/>
      <c r="I7" s="58"/>
      <c r="J7" s="58"/>
      <c r="K7" s="21" t="s">
        <v>18</v>
      </c>
      <c r="L7" s="22" t="s">
        <v>19</v>
      </c>
      <c r="M7" s="23" t="s">
        <v>83</v>
      </c>
      <c r="N7" s="22"/>
      <c r="O7" s="21" t="s">
        <v>20</v>
      </c>
      <c r="P7" s="22" t="s">
        <v>21</v>
      </c>
      <c r="Q7" s="23" t="s">
        <v>83</v>
      </c>
      <c r="R7" s="22"/>
      <c r="S7" s="53"/>
      <c r="T7" s="58"/>
      <c r="U7" s="58"/>
      <c r="V7" s="53"/>
      <c r="W7" s="58"/>
      <c r="X7" s="58"/>
      <c r="Y7" s="54"/>
      <c r="Z7" s="60"/>
      <c r="AA7" s="22" t="s">
        <v>19</v>
      </c>
      <c r="AB7" s="23" t="s">
        <v>21</v>
      </c>
      <c r="AC7" s="53"/>
      <c r="AD7" s="53"/>
      <c r="AE7" s="54"/>
      <c r="AF7" s="60"/>
      <c r="AG7" s="58"/>
      <c r="AH7" s="22" t="s">
        <v>19</v>
      </c>
      <c r="AI7" s="23" t="s">
        <v>21</v>
      </c>
      <c r="AJ7" s="53"/>
    </row>
    <row r="8" spans="1:36" ht="35.25" customHeight="1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24" t="s">
        <v>28</v>
      </c>
      <c r="H8" s="24" t="s">
        <v>29</v>
      </c>
      <c r="I8" s="24" t="s">
        <v>30</v>
      </c>
      <c r="J8" s="24" t="s">
        <v>31</v>
      </c>
      <c r="K8" s="24" t="s">
        <v>32</v>
      </c>
      <c r="L8" s="24" t="s">
        <v>33</v>
      </c>
      <c r="M8" s="24" t="s">
        <v>34</v>
      </c>
      <c r="N8" s="24"/>
      <c r="O8" s="24" t="s">
        <v>35</v>
      </c>
      <c r="P8" s="24" t="s">
        <v>36</v>
      </c>
      <c r="Q8" s="24" t="s">
        <v>37</v>
      </c>
      <c r="R8" s="24"/>
      <c r="S8" s="24" t="s">
        <v>38</v>
      </c>
      <c r="T8" s="24" t="s">
        <v>39</v>
      </c>
      <c r="U8" s="24" t="s">
        <v>40</v>
      </c>
      <c r="V8" s="24" t="s">
        <v>41</v>
      </c>
      <c r="W8" s="24" t="s">
        <v>42</v>
      </c>
      <c r="X8" s="24" t="s">
        <v>43</v>
      </c>
      <c r="Y8" s="24" t="s">
        <v>44</v>
      </c>
      <c r="Z8" s="24" t="s">
        <v>45</v>
      </c>
      <c r="AA8" s="24" t="s">
        <v>46</v>
      </c>
      <c r="AB8" s="24" t="s">
        <v>47</v>
      </c>
      <c r="AC8" s="24" t="s">
        <v>48</v>
      </c>
      <c r="AD8" s="24" t="s">
        <v>49</v>
      </c>
      <c r="AE8" s="24" t="s">
        <v>50</v>
      </c>
      <c r="AF8" s="24" t="s">
        <v>51</v>
      </c>
      <c r="AG8" s="24" t="s">
        <v>52</v>
      </c>
      <c r="AH8" s="24" t="s">
        <v>53</v>
      </c>
      <c r="AI8" s="24" t="s">
        <v>54</v>
      </c>
      <c r="AJ8" s="24" t="s">
        <v>55</v>
      </c>
    </row>
    <row r="9" spans="1:36" ht="15.75" customHeight="1">
      <c r="A9" s="2" t="s">
        <v>56</v>
      </c>
      <c r="B9" s="33">
        <v>130</v>
      </c>
      <c r="C9" s="36">
        <v>37700</v>
      </c>
      <c r="D9" s="35">
        <v>33</v>
      </c>
      <c r="E9" s="36">
        <f t="shared" ref="E9:E32" si="0">ROUND(B9*C9*D9/1000,1)</f>
        <v>161733</v>
      </c>
      <c r="F9" s="36">
        <f>ROUND(C9*D9/1000,1)</f>
        <v>1244.0999999999999</v>
      </c>
      <c r="G9" s="34">
        <f>ROUND((91710.66667-30477.7)/1494 *B9,5)+0.00001</f>
        <v>5328.1697999999997</v>
      </c>
      <c r="H9" s="37">
        <f>F9+G9</f>
        <v>6572.2698</v>
      </c>
      <c r="I9" s="37">
        <f>M9+Q9</f>
        <v>328.7</v>
      </c>
      <c r="J9" s="37">
        <f>H9-I9</f>
        <v>6243.5698000000002</v>
      </c>
      <c r="K9" s="44">
        <v>10</v>
      </c>
      <c r="L9" s="36">
        <f>ROUND(H9*K9/100,5)-0.00003</f>
        <v>657.22694999999999</v>
      </c>
      <c r="M9" s="36">
        <f>ROUND(L9*0.05,1)</f>
        <v>32.9</v>
      </c>
      <c r="N9" s="36"/>
      <c r="O9" s="45">
        <v>90</v>
      </c>
      <c r="P9" s="36">
        <f>ROUND(H9*O9/100,5)</f>
        <v>5915.0428199999997</v>
      </c>
      <c r="Q9" s="36">
        <f>ROUND(P9*0.05,1)</f>
        <v>295.8</v>
      </c>
      <c r="R9" s="36"/>
      <c r="S9" s="36">
        <f>ROUND((83182.02002-9171.06667)/1494 *B9,5)-0.02002</f>
        <v>6440.0227700000005</v>
      </c>
      <c r="T9" s="36">
        <f>ROUND(S9*0.05,1)</f>
        <v>322</v>
      </c>
      <c r="U9" s="36">
        <f>S9-T9</f>
        <v>6118.0227700000005</v>
      </c>
      <c r="V9" s="36"/>
      <c r="W9" s="36"/>
      <c r="X9" s="36"/>
      <c r="Y9" s="36">
        <f>ROUND((95586.66667-30477.7)/1494 *B9,5)</f>
        <v>5665.43887</v>
      </c>
      <c r="Z9" s="34">
        <f t="shared" ref="Z9:Z33" si="1">F9+Y9</f>
        <v>6909.5388700000003</v>
      </c>
      <c r="AA9" s="37">
        <f>ROUND(Z9*K9/100,1)</f>
        <v>691</v>
      </c>
      <c r="AB9" s="37">
        <f>ROUND(Z9*O9/100,1)+0.01</f>
        <v>6218.6100000000006</v>
      </c>
      <c r="AC9" s="36"/>
      <c r="AD9" s="36"/>
      <c r="AE9" s="34">
        <f>ROUND((99410.11111-30477.7)/1494 *B9,5)</f>
        <v>5998.1348399999997</v>
      </c>
      <c r="AF9" s="34">
        <f t="shared" ref="AF9:AF33" si="2">AE9+F9</f>
        <v>7242.2348399999992</v>
      </c>
      <c r="AG9" s="34">
        <f>ROUND(0/1380*B9,1)</f>
        <v>0</v>
      </c>
      <c r="AH9" s="37">
        <f>ROUND(AF9*K9/100,1)</f>
        <v>724.2</v>
      </c>
      <c r="AI9" s="37">
        <f t="shared" ref="AI9:AI33" si="3">ROUND(AF9*O9/100,1)</f>
        <v>6518</v>
      </c>
      <c r="AJ9" s="36">
        <f>ROUND((85000-9941.01111)/1494 *B9,1)</f>
        <v>6531.2</v>
      </c>
    </row>
    <row r="10" spans="1:36" ht="15.75" customHeight="1">
      <c r="A10" s="2" t="s">
        <v>57</v>
      </c>
      <c r="B10" s="33">
        <v>17</v>
      </c>
      <c r="C10" s="36">
        <v>23869.200000000001</v>
      </c>
      <c r="D10" s="35">
        <v>33</v>
      </c>
      <c r="E10" s="36">
        <f t="shared" si="0"/>
        <v>13390.6</v>
      </c>
      <c r="F10" s="36">
        <f>ROUND(C10*D10/1000,1)</f>
        <v>787.7</v>
      </c>
      <c r="G10" s="34">
        <f t="shared" ref="G10:G33" si="4">ROUND((91710.66667-30477.7)/1494 *B10,5)</f>
        <v>696.76066000000003</v>
      </c>
      <c r="H10" s="37">
        <f t="shared" ref="H10:H32" si="5">F10+G10</f>
        <v>1484.4606600000002</v>
      </c>
      <c r="I10" s="37">
        <f t="shared" ref="I10:I33" si="6">M10+Q10</f>
        <v>74.2</v>
      </c>
      <c r="J10" s="37">
        <f t="shared" ref="J10:J33" si="7">H10-I10</f>
        <v>1410.2606600000001</v>
      </c>
      <c r="K10" s="44">
        <v>10</v>
      </c>
      <c r="L10" s="36">
        <f t="shared" ref="L10:L33" si="8">ROUND(H10*K10/100,5)</f>
        <v>148.44606999999999</v>
      </c>
      <c r="M10" s="36">
        <f t="shared" ref="M10:M33" si="9">ROUND(L10*0.05,1)</f>
        <v>7.4</v>
      </c>
      <c r="N10" s="36"/>
      <c r="O10" s="45">
        <v>90</v>
      </c>
      <c r="P10" s="36">
        <f t="shared" ref="P10:P33" si="10">ROUND(H10*O10/100,5)</f>
        <v>1336.01459</v>
      </c>
      <c r="Q10" s="36">
        <f t="shared" ref="Q10:Q33" si="11">ROUND(P10*0.05,1)</f>
        <v>66.8</v>
      </c>
      <c r="R10" s="36"/>
      <c r="S10" s="36">
        <f t="shared" ref="S10:S33" si="12">ROUND((83182.02002-9171.06667)/1494 *B10,5)</f>
        <v>842.15944000000002</v>
      </c>
      <c r="T10" s="36">
        <f t="shared" ref="T10:T33" si="13">ROUND(S10*0.05,1)</f>
        <v>42.1</v>
      </c>
      <c r="U10" s="36">
        <f t="shared" ref="U10:U33" si="14">S10-T10</f>
        <v>800.05944</v>
      </c>
      <c r="V10" s="36"/>
      <c r="W10" s="36"/>
      <c r="X10" s="36"/>
      <c r="Y10" s="36">
        <f t="shared" ref="Y10:Y33" si="15">ROUND((95586.66667-30477.7)/1494 *B10,5)</f>
        <v>740.86508000000003</v>
      </c>
      <c r="Z10" s="34">
        <f t="shared" si="1"/>
        <v>1528.5650800000001</v>
      </c>
      <c r="AA10" s="37">
        <f>ROUND(Z10*K10/100,1)-0.1</f>
        <v>152.80000000000001</v>
      </c>
      <c r="AB10" s="37">
        <f>ROUND(Z10*O10/100,1)-0.1</f>
        <v>1375.6000000000001</v>
      </c>
      <c r="AC10" s="36"/>
      <c r="AD10" s="36"/>
      <c r="AE10" s="34">
        <f t="shared" ref="AE10:AE33" si="16">ROUND((99410.11111-30477.7)/1494 *B10,5)</f>
        <v>784.37148000000002</v>
      </c>
      <c r="AF10" s="34">
        <f t="shared" si="2"/>
        <v>1572.0714800000001</v>
      </c>
      <c r="AG10" s="34">
        <f t="shared" ref="AG10:AG33" si="17">ROUND(0/1380*B10,1)</f>
        <v>0</v>
      </c>
      <c r="AH10" s="37">
        <f t="shared" ref="AH10:AH33" si="18">ROUND(AF10*K10/100,1)</f>
        <v>157.19999999999999</v>
      </c>
      <c r="AI10" s="37">
        <f t="shared" si="3"/>
        <v>1414.9</v>
      </c>
      <c r="AJ10" s="36">
        <f t="shared" ref="AJ10:AJ33" si="19">ROUND((85000-9941.01111)/1494 *B10,1)</f>
        <v>854.1</v>
      </c>
    </row>
    <row r="11" spans="1:36" ht="15.75" customHeight="1">
      <c r="A11" s="2" t="s">
        <v>58</v>
      </c>
      <c r="B11" s="33">
        <v>7</v>
      </c>
      <c r="C11" s="36">
        <v>36500</v>
      </c>
      <c r="D11" s="35">
        <v>33</v>
      </c>
      <c r="E11" s="36">
        <f t="shared" si="0"/>
        <v>8431.5</v>
      </c>
      <c r="F11" s="36">
        <f t="shared" ref="F11:F33" si="20">ROUND(C11*D11/1000,1)</f>
        <v>1204.5</v>
      </c>
      <c r="G11" s="34">
        <f t="shared" si="4"/>
        <v>286.90145000000001</v>
      </c>
      <c r="H11" s="37">
        <f t="shared" si="5"/>
        <v>1491.4014500000001</v>
      </c>
      <c r="I11" s="37">
        <f t="shared" si="6"/>
        <v>74.599999999999994</v>
      </c>
      <c r="J11" s="37">
        <f t="shared" si="7"/>
        <v>1416.8014500000002</v>
      </c>
      <c r="K11" s="44">
        <v>10</v>
      </c>
      <c r="L11" s="36">
        <f t="shared" si="8"/>
        <v>149.14015000000001</v>
      </c>
      <c r="M11" s="36">
        <f t="shared" si="9"/>
        <v>7.5</v>
      </c>
      <c r="N11" s="36"/>
      <c r="O11" s="45">
        <v>90</v>
      </c>
      <c r="P11" s="36">
        <f t="shared" si="10"/>
        <v>1342.2613100000001</v>
      </c>
      <c r="Q11" s="36">
        <f t="shared" si="11"/>
        <v>67.099999999999994</v>
      </c>
      <c r="R11" s="36"/>
      <c r="S11" s="36">
        <f t="shared" si="12"/>
        <v>346.77154000000002</v>
      </c>
      <c r="T11" s="36">
        <f t="shared" si="13"/>
        <v>17.3</v>
      </c>
      <c r="U11" s="36">
        <f t="shared" si="14"/>
        <v>329.47154</v>
      </c>
      <c r="V11" s="36"/>
      <c r="W11" s="36"/>
      <c r="X11" s="36"/>
      <c r="Y11" s="36">
        <f t="shared" si="15"/>
        <v>305.06209000000001</v>
      </c>
      <c r="Z11" s="34">
        <f t="shared" si="1"/>
        <v>1509.5620899999999</v>
      </c>
      <c r="AA11" s="37">
        <f t="shared" ref="AA11:AA33" si="21">ROUND(Z11*K11/100,1)</f>
        <v>151</v>
      </c>
      <c r="AB11" s="37">
        <f t="shared" ref="AB11:AB33" si="22">ROUND(Z11*O11/100,1)</f>
        <v>1358.6</v>
      </c>
      <c r="AC11" s="36"/>
      <c r="AD11" s="36"/>
      <c r="AE11" s="34">
        <f t="shared" si="16"/>
        <v>322.97649000000001</v>
      </c>
      <c r="AF11" s="34">
        <f t="shared" si="2"/>
        <v>1527.47649</v>
      </c>
      <c r="AG11" s="34">
        <f t="shared" si="17"/>
        <v>0</v>
      </c>
      <c r="AH11" s="37">
        <f t="shared" si="18"/>
        <v>152.69999999999999</v>
      </c>
      <c r="AI11" s="37">
        <f t="shared" si="3"/>
        <v>1374.7</v>
      </c>
      <c r="AJ11" s="36">
        <f t="shared" si="19"/>
        <v>351.7</v>
      </c>
    </row>
    <row r="12" spans="1:36" ht="15.75" customHeight="1">
      <c r="A12" s="2" t="s">
        <v>59</v>
      </c>
      <c r="B12" s="33">
        <v>22</v>
      </c>
      <c r="C12" s="36">
        <v>29200</v>
      </c>
      <c r="D12" s="35">
        <v>33</v>
      </c>
      <c r="E12" s="36">
        <f t="shared" si="0"/>
        <v>21199.200000000001</v>
      </c>
      <c r="F12" s="36">
        <f t="shared" si="20"/>
        <v>963.6</v>
      </c>
      <c r="G12" s="34">
        <f t="shared" si="4"/>
        <v>901.69027000000006</v>
      </c>
      <c r="H12" s="37">
        <f t="shared" si="5"/>
        <v>1865.29027</v>
      </c>
      <c r="I12" s="37">
        <f t="shared" si="6"/>
        <v>93.2</v>
      </c>
      <c r="J12" s="37">
        <f t="shared" si="7"/>
        <v>1772.0902699999999</v>
      </c>
      <c r="K12" s="44">
        <v>10</v>
      </c>
      <c r="L12" s="36">
        <f t="shared" si="8"/>
        <v>186.52903000000001</v>
      </c>
      <c r="M12" s="36">
        <f t="shared" si="9"/>
        <v>9.3000000000000007</v>
      </c>
      <c r="N12" s="36"/>
      <c r="O12" s="45">
        <v>90</v>
      </c>
      <c r="P12" s="36">
        <f t="shared" si="10"/>
        <v>1678.76124</v>
      </c>
      <c r="Q12" s="36">
        <f t="shared" si="11"/>
        <v>83.9</v>
      </c>
      <c r="R12" s="36"/>
      <c r="S12" s="36">
        <f t="shared" si="12"/>
        <v>1089.8534</v>
      </c>
      <c r="T12" s="36">
        <f t="shared" si="13"/>
        <v>54.5</v>
      </c>
      <c r="U12" s="36">
        <f t="shared" si="14"/>
        <v>1035.3534</v>
      </c>
      <c r="V12" s="36"/>
      <c r="W12" s="36"/>
      <c r="X12" s="36"/>
      <c r="Y12" s="36">
        <f t="shared" si="15"/>
        <v>958.76657999999998</v>
      </c>
      <c r="Z12" s="34">
        <f t="shared" si="1"/>
        <v>1922.3665799999999</v>
      </c>
      <c r="AA12" s="37">
        <f t="shared" si="21"/>
        <v>192.2</v>
      </c>
      <c r="AB12" s="37">
        <f t="shared" si="22"/>
        <v>1730.1</v>
      </c>
      <c r="AC12" s="36"/>
      <c r="AD12" s="36"/>
      <c r="AE12" s="34">
        <f t="shared" si="16"/>
        <v>1015.06897</v>
      </c>
      <c r="AF12" s="34">
        <f t="shared" si="2"/>
        <v>1978.6689700000002</v>
      </c>
      <c r="AG12" s="34">
        <f t="shared" si="17"/>
        <v>0</v>
      </c>
      <c r="AH12" s="37">
        <f t="shared" si="18"/>
        <v>197.9</v>
      </c>
      <c r="AI12" s="37">
        <f t="shared" si="3"/>
        <v>1780.8</v>
      </c>
      <c r="AJ12" s="36">
        <f t="shared" si="19"/>
        <v>1105.3</v>
      </c>
    </row>
    <row r="13" spans="1:36" ht="15.75" customHeight="1">
      <c r="A13" s="2" t="s">
        <v>60</v>
      </c>
      <c r="B13" s="33">
        <v>26</v>
      </c>
      <c r="C13" s="36">
        <v>26242</v>
      </c>
      <c r="D13" s="35">
        <v>33</v>
      </c>
      <c r="E13" s="36">
        <f t="shared" si="0"/>
        <v>22515.599999999999</v>
      </c>
      <c r="F13" s="36">
        <f t="shared" si="20"/>
        <v>866</v>
      </c>
      <c r="G13" s="34">
        <f t="shared" si="4"/>
        <v>1065.6339599999999</v>
      </c>
      <c r="H13" s="37">
        <f t="shared" si="5"/>
        <v>1931.6339599999999</v>
      </c>
      <c r="I13" s="37">
        <f t="shared" si="6"/>
        <v>96.600000000000009</v>
      </c>
      <c r="J13" s="37">
        <f t="shared" si="7"/>
        <v>1835.03396</v>
      </c>
      <c r="K13" s="44">
        <v>10</v>
      </c>
      <c r="L13" s="36">
        <f t="shared" si="8"/>
        <v>193.1634</v>
      </c>
      <c r="M13" s="36">
        <f t="shared" si="9"/>
        <v>9.6999999999999993</v>
      </c>
      <c r="N13" s="36"/>
      <c r="O13" s="45">
        <v>90</v>
      </c>
      <c r="P13" s="36">
        <f t="shared" si="10"/>
        <v>1738.47056</v>
      </c>
      <c r="Q13" s="36">
        <f t="shared" si="11"/>
        <v>86.9</v>
      </c>
      <c r="R13" s="36"/>
      <c r="S13" s="36">
        <f t="shared" si="12"/>
        <v>1288.00856</v>
      </c>
      <c r="T13" s="36">
        <f t="shared" si="13"/>
        <v>64.400000000000006</v>
      </c>
      <c r="U13" s="36">
        <f t="shared" si="14"/>
        <v>1223.6085599999999</v>
      </c>
      <c r="V13" s="36"/>
      <c r="W13" s="36"/>
      <c r="X13" s="36"/>
      <c r="Y13" s="36">
        <f t="shared" si="15"/>
        <v>1133.0877700000001</v>
      </c>
      <c r="Z13" s="34">
        <f t="shared" si="1"/>
        <v>1999.0877700000001</v>
      </c>
      <c r="AA13" s="37">
        <f t="shared" si="21"/>
        <v>199.9</v>
      </c>
      <c r="AB13" s="37">
        <f t="shared" si="22"/>
        <v>1799.2</v>
      </c>
      <c r="AC13" s="36"/>
      <c r="AD13" s="36"/>
      <c r="AE13" s="34">
        <f t="shared" si="16"/>
        <v>1199.62697</v>
      </c>
      <c r="AF13" s="34">
        <f t="shared" si="2"/>
        <v>2065.6269700000003</v>
      </c>
      <c r="AG13" s="34">
        <f t="shared" si="17"/>
        <v>0</v>
      </c>
      <c r="AH13" s="37">
        <f t="shared" si="18"/>
        <v>206.6</v>
      </c>
      <c r="AI13" s="37">
        <f t="shared" si="3"/>
        <v>1859.1</v>
      </c>
      <c r="AJ13" s="36">
        <f t="shared" si="19"/>
        <v>1306.2</v>
      </c>
    </row>
    <row r="14" spans="1:36" ht="15.75" customHeight="1">
      <c r="A14" s="2" t="s">
        <v>61</v>
      </c>
      <c r="B14" s="33">
        <v>44</v>
      </c>
      <c r="C14" s="36">
        <v>36715</v>
      </c>
      <c r="D14" s="35">
        <v>33</v>
      </c>
      <c r="E14" s="36">
        <f t="shared" si="0"/>
        <v>53310.2</v>
      </c>
      <c r="F14" s="36">
        <f t="shared" si="20"/>
        <v>1211.5999999999999</v>
      </c>
      <c r="G14" s="34">
        <f t="shared" si="4"/>
        <v>1803.3805400000001</v>
      </c>
      <c r="H14" s="37">
        <f t="shared" si="5"/>
        <v>3014.98054</v>
      </c>
      <c r="I14" s="37">
        <f t="shared" si="6"/>
        <v>150.79999999999998</v>
      </c>
      <c r="J14" s="37">
        <f t="shared" si="7"/>
        <v>2864.1805399999998</v>
      </c>
      <c r="K14" s="44">
        <v>10</v>
      </c>
      <c r="L14" s="36">
        <f t="shared" si="8"/>
        <v>301.49804999999998</v>
      </c>
      <c r="M14" s="36">
        <f t="shared" si="9"/>
        <v>15.1</v>
      </c>
      <c r="N14" s="36"/>
      <c r="O14" s="45">
        <v>90</v>
      </c>
      <c r="P14" s="36">
        <f t="shared" si="10"/>
        <v>2713.4824899999999</v>
      </c>
      <c r="Q14" s="36">
        <f t="shared" si="11"/>
        <v>135.69999999999999</v>
      </c>
      <c r="R14" s="36"/>
      <c r="S14" s="36">
        <f t="shared" si="12"/>
        <v>2179.7067900000002</v>
      </c>
      <c r="T14" s="36">
        <f t="shared" si="13"/>
        <v>109</v>
      </c>
      <c r="U14" s="36">
        <f t="shared" si="14"/>
        <v>2070.7067900000002</v>
      </c>
      <c r="V14" s="36"/>
      <c r="W14" s="36"/>
      <c r="X14" s="36"/>
      <c r="Y14" s="36">
        <f t="shared" si="15"/>
        <v>1917.53315</v>
      </c>
      <c r="Z14" s="34">
        <f t="shared" si="1"/>
        <v>3129.1331499999997</v>
      </c>
      <c r="AA14" s="37">
        <f t="shared" si="21"/>
        <v>312.89999999999998</v>
      </c>
      <c r="AB14" s="37">
        <f t="shared" si="22"/>
        <v>2816.2</v>
      </c>
      <c r="AC14" s="36"/>
      <c r="AD14" s="36"/>
      <c r="AE14" s="34">
        <f t="shared" si="16"/>
        <v>2030.1379400000001</v>
      </c>
      <c r="AF14" s="34">
        <f t="shared" si="2"/>
        <v>3241.73794</v>
      </c>
      <c r="AG14" s="34">
        <f t="shared" si="17"/>
        <v>0</v>
      </c>
      <c r="AH14" s="37">
        <f t="shared" si="18"/>
        <v>324.2</v>
      </c>
      <c r="AI14" s="37">
        <f t="shared" si="3"/>
        <v>2917.6</v>
      </c>
      <c r="AJ14" s="36">
        <f t="shared" si="19"/>
        <v>2210.6</v>
      </c>
    </row>
    <row r="15" spans="1:36" ht="15.75" customHeight="1">
      <c r="A15" s="2" t="s">
        <v>62</v>
      </c>
      <c r="B15" s="33">
        <v>50</v>
      </c>
      <c r="C15" s="36">
        <v>33895</v>
      </c>
      <c r="D15" s="35">
        <v>33</v>
      </c>
      <c r="E15" s="36">
        <f t="shared" si="0"/>
        <v>55926.8</v>
      </c>
      <c r="F15" s="36">
        <f t="shared" si="20"/>
        <v>1118.5</v>
      </c>
      <c r="G15" s="34">
        <f t="shared" si="4"/>
        <v>2049.2960699999999</v>
      </c>
      <c r="H15" s="37">
        <f t="shared" si="5"/>
        <v>3167.7960699999999</v>
      </c>
      <c r="I15" s="37">
        <f t="shared" si="6"/>
        <v>158.4</v>
      </c>
      <c r="J15" s="37">
        <f t="shared" si="7"/>
        <v>3009.3960699999998</v>
      </c>
      <c r="K15" s="44">
        <v>10</v>
      </c>
      <c r="L15" s="36">
        <f t="shared" si="8"/>
        <v>316.77960999999999</v>
      </c>
      <c r="M15" s="36">
        <f t="shared" si="9"/>
        <v>15.8</v>
      </c>
      <c r="N15" s="36"/>
      <c r="O15" s="45">
        <v>90</v>
      </c>
      <c r="P15" s="36">
        <f t="shared" si="10"/>
        <v>2851.0164599999998</v>
      </c>
      <c r="Q15" s="36">
        <f t="shared" si="11"/>
        <v>142.6</v>
      </c>
      <c r="R15" s="36"/>
      <c r="S15" s="36">
        <f t="shared" si="12"/>
        <v>2476.9395399999999</v>
      </c>
      <c r="T15" s="36">
        <f t="shared" si="13"/>
        <v>123.8</v>
      </c>
      <c r="U15" s="36">
        <f t="shared" si="14"/>
        <v>2353.1395399999997</v>
      </c>
      <c r="V15" s="36"/>
      <c r="W15" s="36"/>
      <c r="X15" s="36"/>
      <c r="Y15" s="36">
        <f t="shared" si="15"/>
        <v>2179.0149500000002</v>
      </c>
      <c r="Z15" s="34">
        <f t="shared" si="1"/>
        <v>3297.5149500000002</v>
      </c>
      <c r="AA15" s="37">
        <f t="shared" si="21"/>
        <v>329.8</v>
      </c>
      <c r="AB15" s="37">
        <f t="shared" si="22"/>
        <v>2967.8</v>
      </c>
      <c r="AC15" s="36"/>
      <c r="AD15" s="36"/>
      <c r="AE15" s="34">
        <f t="shared" si="16"/>
        <v>2306.9749400000001</v>
      </c>
      <c r="AF15" s="34">
        <f t="shared" si="2"/>
        <v>3425.4749400000001</v>
      </c>
      <c r="AG15" s="34">
        <f t="shared" si="17"/>
        <v>0</v>
      </c>
      <c r="AH15" s="37">
        <f t="shared" si="18"/>
        <v>342.5</v>
      </c>
      <c r="AI15" s="37">
        <f t="shared" si="3"/>
        <v>3082.9</v>
      </c>
      <c r="AJ15" s="36">
        <f t="shared" si="19"/>
        <v>2512</v>
      </c>
    </row>
    <row r="16" spans="1:36" ht="15.75" customHeight="1">
      <c r="A16" s="2" t="s">
        <v>63</v>
      </c>
      <c r="B16" s="33">
        <v>31</v>
      </c>
      <c r="C16" s="36">
        <v>31178.5</v>
      </c>
      <c r="D16" s="35">
        <v>33</v>
      </c>
      <c r="E16" s="36">
        <f t="shared" si="0"/>
        <v>31895.599999999999</v>
      </c>
      <c r="F16" s="36">
        <f t="shared" si="20"/>
        <v>1028.9000000000001</v>
      </c>
      <c r="G16" s="34">
        <f t="shared" si="4"/>
        <v>1270.56357</v>
      </c>
      <c r="H16" s="37">
        <f t="shared" si="5"/>
        <v>2299.4635699999999</v>
      </c>
      <c r="I16" s="37">
        <f t="shared" si="6"/>
        <v>115</v>
      </c>
      <c r="J16" s="37">
        <f t="shared" si="7"/>
        <v>2184.4635699999999</v>
      </c>
      <c r="K16" s="44">
        <v>10</v>
      </c>
      <c r="L16" s="36">
        <f t="shared" si="8"/>
        <v>229.94636</v>
      </c>
      <c r="M16" s="36">
        <f t="shared" si="9"/>
        <v>11.5</v>
      </c>
      <c r="N16" s="36"/>
      <c r="O16" s="45">
        <v>90</v>
      </c>
      <c r="P16" s="36">
        <f t="shared" si="10"/>
        <v>2069.51721</v>
      </c>
      <c r="Q16" s="36">
        <f t="shared" si="11"/>
        <v>103.5</v>
      </c>
      <c r="R16" s="36"/>
      <c r="S16" s="36">
        <f t="shared" si="12"/>
        <v>1535.7025100000001</v>
      </c>
      <c r="T16" s="36">
        <f t="shared" si="13"/>
        <v>76.8</v>
      </c>
      <c r="U16" s="36">
        <f t="shared" si="14"/>
        <v>1458.9025100000001</v>
      </c>
      <c r="V16" s="36"/>
      <c r="W16" s="36"/>
      <c r="X16" s="36"/>
      <c r="Y16" s="36">
        <f t="shared" si="15"/>
        <v>1350.98927</v>
      </c>
      <c r="Z16" s="34">
        <f t="shared" si="1"/>
        <v>2379.8892700000001</v>
      </c>
      <c r="AA16" s="37">
        <f t="shared" si="21"/>
        <v>238</v>
      </c>
      <c r="AB16" s="37">
        <f t="shared" si="22"/>
        <v>2141.9</v>
      </c>
      <c r="AC16" s="36"/>
      <c r="AD16" s="36"/>
      <c r="AE16" s="34">
        <f t="shared" si="16"/>
        <v>1430.32446</v>
      </c>
      <c r="AF16" s="34">
        <f t="shared" si="2"/>
        <v>2459.2244600000004</v>
      </c>
      <c r="AG16" s="34">
        <f t="shared" si="17"/>
        <v>0</v>
      </c>
      <c r="AH16" s="37">
        <f t="shared" si="18"/>
        <v>245.9</v>
      </c>
      <c r="AI16" s="37">
        <f t="shared" si="3"/>
        <v>2213.3000000000002</v>
      </c>
      <c r="AJ16" s="36">
        <f t="shared" si="19"/>
        <v>1557.4</v>
      </c>
    </row>
    <row r="17" spans="1:36" ht="15.75" customHeight="1">
      <c r="A17" s="2" t="s">
        <v>64</v>
      </c>
      <c r="B17" s="33">
        <v>34</v>
      </c>
      <c r="C17" s="36">
        <v>38000</v>
      </c>
      <c r="D17" s="35">
        <v>33</v>
      </c>
      <c r="E17" s="36">
        <f t="shared" si="0"/>
        <v>42636</v>
      </c>
      <c r="F17" s="36">
        <f t="shared" si="20"/>
        <v>1254</v>
      </c>
      <c r="G17" s="34">
        <f t="shared" si="4"/>
        <v>1393.52133</v>
      </c>
      <c r="H17" s="37">
        <f t="shared" si="5"/>
        <v>2647.52133</v>
      </c>
      <c r="I17" s="37">
        <f t="shared" si="6"/>
        <v>132.29999999999998</v>
      </c>
      <c r="J17" s="37">
        <f t="shared" si="7"/>
        <v>2515.2213299999999</v>
      </c>
      <c r="K17" s="44">
        <v>10</v>
      </c>
      <c r="L17" s="36">
        <f t="shared" si="8"/>
        <v>264.75213000000002</v>
      </c>
      <c r="M17" s="36">
        <f t="shared" si="9"/>
        <v>13.2</v>
      </c>
      <c r="N17" s="36"/>
      <c r="O17" s="45">
        <v>90</v>
      </c>
      <c r="P17" s="36">
        <f t="shared" si="10"/>
        <v>2382.7692000000002</v>
      </c>
      <c r="Q17" s="36">
        <f t="shared" si="11"/>
        <v>119.1</v>
      </c>
      <c r="R17" s="36"/>
      <c r="S17" s="36">
        <f t="shared" si="12"/>
        <v>1684.31888</v>
      </c>
      <c r="T17" s="36">
        <f t="shared" si="13"/>
        <v>84.2</v>
      </c>
      <c r="U17" s="36">
        <f t="shared" si="14"/>
        <v>1600.11888</v>
      </c>
      <c r="V17" s="36"/>
      <c r="W17" s="36"/>
      <c r="X17" s="36"/>
      <c r="Y17" s="36">
        <f t="shared" si="15"/>
        <v>1481.73017</v>
      </c>
      <c r="Z17" s="34">
        <f t="shared" si="1"/>
        <v>2735.7301699999998</v>
      </c>
      <c r="AA17" s="37">
        <f t="shared" si="21"/>
        <v>273.60000000000002</v>
      </c>
      <c r="AB17" s="37">
        <f t="shared" si="22"/>
        <v>2462.1999999999998</v>
      </c>
      <c r="AC17" s="36"/>
      <c r="AD17" s="36"/>
      <c r="AE17" s="34">
        <f t="shared" si="16"/>
        <v>1568.74296</v>
      </c>
      <c r="AF17" s="34">
        <f t="shared" si="2"/>
        <v>2822.74296</v>
      </c>
      <c r="AG17" s="34">
        <f t="shared" si="17"/>
        <v>0</v>
      </c>
      <c r="AH17" s="37">
        <f t="shared" si="18"/>
        <v>282.3</v>
      </c>
      <c r="AI17" s="37">
        <f t="shared" si="3"/>
        <v>2540.5</v>
      </c>
      <c r="AJ17" s="36">
        <f t="shared" si="19"/>
        <v>1708.2</v>
      </c>
    </row>
    <row r="18" spans="1:36" ht="15.75" customHeight="1">
      <c r="A18" s="2" t="s">
        <v>65</v>
      </c>
      <c r="B18" s="33">
        <v>10</v>
      </c>
      <c r="C18" s="36">
        <v>33778</v>
      </c>
      <c r="D18" s="35">
        <v>33</v>
      </c>
      <c r="E18" s="36">
        <f t="shared" si="0"/>
        <v>11146.7</v>
      </c>
      <c r="F18" s="36">
        <f t="shared" si="20"/>
        <v>1114.7</v>
      </c>
      <c r="G18" s="34">
        <f t="shared" si="4"/>
        <v>409.85921000000002</v>
      </c>
      <c r="H18" s="37">
        <f t="shared" si="5"/>
        <v>1524.5592100000001</v>
      </c>
      <c r="I18" s="37">
        <f t="shared" si="6"/>
        <v>76.199999999999989</v>
      </c>
      <c r="J18" s="37">
        <f t="shared" si="7"/>
        <v>1448.3592100000001</v>
      </c>
      <c r="K18" s="44">
        <v>10</v>
      </c>
      <c r="L18" s="36">
        <f t="shared" si="8"/>
        <v>152.45591999999999</v>
      </c>
      <c r="M18" s="36">
        <f t="shared" si="9"/>
        <v>7.6</v>
      </c>
      <c r="N18" s="36"/>
      <c r="O18" s="45">
        <v>90</v>
      </c>
      <c r="P18" s="36">
        <f t="shared" si="10"/>
        <v>1372.10329</v>
      </c>
      <c r="Q18" s="36">
        <f t="shared" si="11"/>
        <v>68.599999999999994</v>
      </c>
      <c r="R18" s="36"/>
      <c r="S18" s="36">
        <f t="shared" si="12"/>
        <v>495.38790999999998</v>
      </c>
      <c r="T18" s="36">
        <f t="shared" si="13"/>
        <v>24.8</v>
      </c>
      <c r="U18" s="36">
        <f t="shared" si="14"/>
        <v>470.58790999999997</v>
      </c>
      <c r="V18" s="36"/>
      <c r="W18" s="36"/>
      <c r="X18" s="36"/>
      <c r="Y18" s="36">
        <f t="shared" si="15"/>
        <v>435.80299000000002</v>
      </c>
      <c r="Z18" s="34">
        <f t="shared" si="1"/>
        <v>1550.50299</v>
      </c>
      <c r="AA18" s="37">
        <f t="shared" si="21"/>
        <v>155.1</v>
      </c>
      <c r="AB18" s="37">
        <f t="shared" si="22"/>
        <v>1395.5</v>
      </c>
      <c r="AC18" s="36"/>
      <c r="AD18" s="36"/>
      <c r="AE18" s="34">
        <f t="shared" si="16"/>
        <v>461.39499000000001</v>
      </c>
      <c r="AF18" s="34">
        <f t="shared" si="2"/>
        <v>1576.0949900000001</v>
      </c>
      <c r="AG18" s="34">
        <f t="shared" si="17"/>
        <v>0</v>
      </c>
      <c r="AH18" s="37">
        <f t="shared" si="18"/>
        <v>157.6</v>
      </c>
      <c r="AI18" s="37">
        <f t="shared" si="3"/>
        <v>1418.5</v>
      </c>
      <c r="AJ18" s="36">
        <f t="shared" si="19"/>
        <v>502.4</v>
      </c>
    </row>
    <row r="19" spans="1:36" ht="15.75" customHeight="1">
      <c r="A19" s="2" t="s">
        <v>66</v>
      </c>
      <c r="B19" s="33">
        <v>10</v>
      </c>
      <c r="C19" s="36">
        <v>29432.5</v>
      </c>
      <c r="D19" s="35">
        <v>33</v>
      </c>
      <c r="E19" s="36">
        <f t="shared" si="0"/>
        <v>9712.7000000000007</v>
      </c>
      <c r="F19" s="36">
        <f t="shared" si="20"/>
        <v>971.3</v>
      </c>
      <c r="G19" s="34">
        <f t="shared" si="4"/>
        <v>409.85921000000002</v>
      </c>
      <c r="H19" s="37">
        <f t="shared" si="5"/>
        <v>1381.15921</v>
      </c>
      <c r="I19" s="37">
        <f t="shared" si="6"/>
        <v>69.100000000000009</v>
      </c>
      <c r="J19" s="37">
        <f t="shared" si="7"/>
        <v>1312.0592100000001</v>
      </c>
      <c r="K19" s="44">
        <v>10</v>
      </c>
      <c r="L19" s="36">
        <f t="shared" si="8"/>
        <v>138.11591999999999</v>
      </c>
      <c r="M19" s="36">
        <f t="shared" si="9"/>
        <v>6.9</v>
      </c>
      <c r="N19" s="36"/>
      <c r="O19" s="45">
        <v>90</v>
      </c>
      <c r="P19" s="36">
        <f t="shared" si="10"/>
        <v>1243.0432900000001</v>
      </c>
      <c r="Q19" s="36">
        <f t="shared" si="11"/>
        <v>62.2</v>
      </c>
      <c r="R19" s="36"/>
      <c r="S19" s="36">
        <f t="shared" si="12"/>
        <v>495.38790999999998</v>
      </c>
      <c r="T19" s="36">
        <f t="shared" si="13"/>
        <v>24.8</v>
      </c>
      <c r="U19" s="36">
        <f t="shared" si="14"/>
        <v>470.58790999999997</v>
      </c>
      <c r="V19" s="36"/>
      <c r="W19" s="36"/>
      <c r="X19" s="36"/>
      <c r="Y19" s="36">
        <f t="shared" si="15"/>
        <v>435.80299000000002</v>
      </c>
      <c r="Z19" s="34">
        <f t="shared" si="1"/>
        <v>1407.1029899999999</v>
      </c>
      <c r="AA19" s="37">
        <f t="shared" si="21"/>
        <v>140.69999999999999</v>
      </c>
      <c r="AB19" s="37">
        <f t="shared" si="22"/>
        <v>1266.4000000000001</v>
      </c>
      <c r="AC19" s="36"/>
      <c r="AD19" s="36"/>
      <c r="AE19" s="34">
        <f t="shared" si="16"/>
        <v>461.39499000000001</v>
      </c>
      <c r="AF19" s="34">
        <f t="shared" si="2"/>
        <v>1432.69499</v>
      </c>
      <c r="AG19" s="34">
        <f t="shared" si="17"/>
        <v>0</v>
      </c>
      <c r="AH19" s="37">
        <f t="shared" si="18"/>
        <v>143.30000000000001</v>
      </c>
      <c r="AI19" s="37">
        <f t="shared" si="3"/>
        <v>1289.4000000000001</v>
      </c>
      <c r="AJ19" s="36">
        <f t="shared" si="19"/>
        <v>502.4</v>
      </c>
    </row>
    <row r="20" spans="1:36" ht="15.75" customHeight="1">
      <c r="A20" s="2" t="s">
        <v>67</v>
      </c>
      <c r="B20" s="33">
        <v>45</v>
      </c>
      <c r="C20" s="36">
        <v>38700</v>
      </c>
      <c r="D20" s="35">
        <v>33</v>
      </c>
      <c r="E20" s="36">
        <f t="shared" si="0"/>
        <v>57469.5</v>
      </c>
      <c r="F20" s="36">
        <f t="shared" si="20"/>
        <v>1277.0999999999999</v>
      </c>
      <c r="G20" s="34">
        <f t="shared" si="4"/>
        <v>1844.3664699999999</v>
      </c>
      <c r="H20" s="37">
        <f t="shared" si="5"/>
        <v>3121.4664699999998</v>
      </c>
      <c r="I20" s="37">
        <f t="shared" si="6"/>
        <v>156.1</v>
      </c>
      <c r="J20" s="37">
        <f t="shared" si="7"/>
        <v>2965.3664699999999</v>
      </c>
      <c r="K20" s="44">
        <v>10</v>
      </c>
      <c r="L20" s="36">
        <f t="shared" si="8"/>
        <v>312.14665000000002</v>
      </c>
      <c r="M20" s="36">
        <f t="shared" si="9"/>
        <v>15.6</v>
      </c>
      <c r="N20" s="36"/>
      <c r="O20" s="45">
        <v>90</v>
      </c>
      <c r="P20" s="36">
        <f t="shared" si="10"/>
        <v>2809.3198200000002</v>
      </c>
      <c r="Q20" s="36">
        <f t="shared" si="11"/>
        <v>140.5</v>
      </c>
      <c r="R20" s="36"/>
      <c r="S20" s="36">
        <f t="shared" si="12"/>
        <v>2229.2455799999998</v>
      </c>
      <c r="T20" s="36">
        <f t="shared" si="13"/>
        <v>111.5</v>
      </c>
      <c r="U20" s="36">
        <f t="shared" si="14"/>
        <v>2117.7455799999998</v>
      </c>
      <c r="V20" s="36"/>
      <c r="W20" s="36"/>
      <c r="X20" s="36"/>
      <c r="Y20" s="36">
        <f t="shared" si="15"/>
        <v>1961.1134500000001</v>
      </c>
      <c r="Z20" s="34">
        <f t="shared" si="1"/>
        <v>3238.2134500000002</v>
      </c>
      <c r="AA20" s="37">
        <f t="shared" si="21"/>
        <v>323.8</v>
      </c>
      <c r="AB20" s="37">
        <f t="shared" si="22"/>
        <v>2914.4</v>
      </c>
      <c r="AC20" s="36"/>
      <c r="AD20" s="36"/>
      <c r="AE20" s="34">
        <f t="shared" si="16"/>
        <v>2076.2774399999998</v>
      </c>
      <c r="AF20" s="34">
        <f t="shared" si="2"/>
        <v>3353.3774399999998</v>
      </c>
      <c r="AG20" s="34">
        <f t="shared" si="17"/>
        <v>0</v>
      </c>
      <c r="AH20" s="37">
        <f t="shared" si="18"/>
        <v>335.3</v>
      </c>
      <c r="AI20" s="37">
        <f t="shared" si="3"/>
        <v>3018</v>
      </c>
      <c r="AJ20" s="36">
        <f t="shared" si="19"/>
        <v>2260.8000000000002</v>
      </c>
    </row>
    <row r="21" spans="1:36" ht="15.75" customHeight="1">
      <c r="A21" s="2" t="s">
        <v>68</v>
      </c>
      <c r="B21" s="33">
        <v>72</v>
      </c>
      <c r="C21" s="36">
        <v>40333.33</v>
      </c>
      <c r="D21" s="35">
        <v>33</v>
      </c>
      <c r="E21" s="36">
        <f t="shared" si="0"/>
        <v>95832</v>
      </c>
      <c r="F21" s="36">
        <f t="shared" si="20"/>
        <v>1331</v>
      </c>
      <c r="G21" s="34">
        <f t="shared" si="4"/>
        <v>2950.9863500000001</v>
      </c>
      <c r="H21" s="37">
        <f t="shared" si="5"/>
        <v>4281.9863500000001</v>
      </c>
      <c r="I21" s="37">
        <f t="shared" si="6"/>
        <v>214.1</v>
      </c>
      <c r="J21" s="37">
        <f t="shared" si="7"/>
        <v>4067.8863500000002</v>
      </c>
      <c r="K21" s="44">
        <v>10</v>
      </c>
      <c r="L21" s="36">
        <f t="shared" si="8"/>
        <v>428.19864000000001</v>
      </c>
      <c r="M21" s="36">
        <f t="shared" si="9"/>
        <v>21.4</v>
      </c>
      <c r="N21" s="36"/>
      <c r="O21" s="45">
        <v>90</v>
      </c>
      <c r="P21" s="36">
        <f t="shared" si="10"/>
        <v>3853.7877199999998</v>
      </c>
      <c r="Q21" s="36">
        <f t="shared" si="11"/>
        <v>192.7</v>
      </c>
      <c r="R21" s="36"/>
      <c r="S21" s="36">
        <f t="shared" si="12"/>
        <v>3566.7929300000001</v>
      </c>
      <c r="T21" s="36">
        <f t="shared" si="13"/>
        <v>178.3</v>
      </c>
      <c r="U21" s="36">
        <f t="shared" si="14"/>
        <v>3388.4929299999999</v>
      </c>
      <c r="V21" s="36"/>
      <c r="W21" s="36"/>
      <c r="X21" s="36"/>
      <c r="Y21" s="36">
        <f t="shared" si="15"/>
        <v>3137.7815300000002</v>
      </c>
      <c r="Z21" s="34">
        <f t="shared" si="1"/>
        <v>4468.7815300000002</v>
      </c>
      <c r="AA21" s="37">
        <f t="shared" si="21"/>
        <v>446.9</v>
      </c>
      <c r="AB21" s="37">
        <f t="shared" si="22"/>
        <v>4021.9</v>
      </c>
      <c r="AC21" s="36"/>
      <c r="AD21" s="36"/>
      <c r="AE21" s="34">
        <f t="shared" si="16"/>
        <v>3322.0439099999999</v>
      </c>
      <c r="AF21" s="34">
        <f t="shared" si="2"/>
        <v>4653.0439100000003</v>
      </c>
      <c r="AG21" s="34">
        <f t="shared" si="17"/>
        <v>0</v>
      </c>
      <c r="AH21" s="37">
        <f t="shared" si="18"/>
        <v>465.3</v>
      </c>
      <c r="AI21" s="37">
        <f t="shared" si="3"/>
        <v>4187.7</v>
      </c>
      <c r="AJ21" s="36">
        <f t="shared" si="19"/>
        <v>3617.3</v>
      </c>
    </row>
    <row r="22" spans="1:36" ht="15.75" customHeight="1">
      <c r="A22" s="2" t="s">
        <v>69</v>
      </c>
      <c r="B22" s="33">
        <v>24</v>
      </c>
      <c r="C22" s="36">
        <v>14970</v>
      </c>
      <c r="D22" s="35">
        <v>33</v>
      </c>
      <c r="E22" s="36">
        <f t="shared" si="0"/>
        <v>11856.2</v>
      </c>
      <c r="F22" s="36">
        <f t="shared" si="20"/>
        <v>494</v>
      </c>
      <c r="G22" s="34">
        <f t="shared" si="4"/>
        <v>983.66211999999996</v>
      </c>
      <c r="H22" s="37">
        <f t="shared" si="5"/>
        <v>1477.66212</v>
      </c>
      <c r="I22" s="37">
        <f t="shared" si="6"/>
        <v>73.900000000000006</v>
      </c>
      <c r="J22" s="37">
        <f t="shared" si="7"/>
        <v>1403.7621199999999</v>
      </c>
      <c r="K22" s="44">
        <v>10</v>
      </c>
      <c r="L22" s="36">
        <f t="shared" si="8"/>
        <v>147.76621</v>
      </c>
      <c r="M22" s="36">
        <f t="shared" si="9"/>
        <v>7.4</v>
      </c>
      <c r="N22" s="36"/>
      <c r="O22" s="45">
        <v>90</v>
      </c>
      <c r="P22" s="36">
        <f t="shared" si="10"/>
        <v>1329.89591</v>
      </c>
      <c r="Q22" s="36">
        <f t="shared" si="11"/>
        <v>66.5</v>
      </c>
      <c r="R22" s="36"/>
      <c r="S22" s="36">
        <f t="shared" si="12"/>
        <v>1188.9309800000001</v>
      </c>
      <c r="T22" s="36">
        <f t="shared" si="13"/>
        <v>59.4</v>
      </c>
      <c r="U22" s="36">
        <f t="shared" si="14"/>
        <v>1129.53098</v>
      </c>
      <c r="V22" s="36"/>
      <c r="W22" s="36"/>
      <c r="X22" s="36"/>
      <c r="Y22" s="36">
        <f t="shared" si="15"/>
        <v>1045.9271799999999</v>
      </c>
      <c r="Z22" s="34">
        <f t="shared" si="1"/>
        <v>1539.9271799999999</v>
      </c>
      <c r="AA22" s="37">
        <f t="shared" si="21"/>
        <v>154</v>
      </c>
      <c r="AB22" s="37">
        <f t="shared" si="22"/>
        <v>1385.9</v>
      </c>
      <c r="AC22" s="36"/>
      <c r="AD22" s="36"/>
      <c r="AE22" s="34">
        <f t="shared" si="16"/>
        <v>1107.34797</v>
      </c>
      <c r="AF22" s="34">
        <f t="shared" si="2"/>
        <v>1601.34797</v>
      </c>
      <c r="AG22" s="34">
        <f t="shared" si="17"/>
        <v>0</v>
      </c>
      <c r="AH22" s="37">
        <f t="shared" si="18"/>
        <v>160.1</v>
      </c>
      <c r="AI22" s="37">
        <f t="shared" si="3"/>
        <v>1441.2</v>
      </c>
      <c r="AJ22" s="36">
        <f t="shared" si="19"/>
        <v>1205.8</v>
      </c>
    </row>
    <row r="23" spans="1:36" ht="15.75" customHeight="1">
      <c r="A23" s="2" t="s">
        <v>70</v>
      </c>
      <c r="B23" s="33">
        <v>92</v>
      </c>
      <c r="C23" s="36">
        <v>42896.18</v>
      </c>
      <c r="D23" s="35">
        <v>33</v>
      </c>
      <c r="E23" s="36">
        <f t="shared" si="0"/>
        <v>130232.8</v>
      </c>
      <c r="F23" s="36">
        <f t="shared" si="20"/>
        <v>1415.6</v>
      </c>
      <c r="G23" s="34">
        <f t="shared" si="4"/>
        <v>3770.7047699999998</v>
      </c>
      <c r="H23" s="37">
        <f t="shared" si="5"/>
        <v>5186.3047699999997</v>
      </c>
      <c r="I23" s="37">
        <f t="shared" si="6"/>
        <v>259.3</v>
      </c>
      <c r="J23" s="37">
        <f t="shared" si="7"/>
        <v>4927.0047699999996</v>
      </c>
      <c r="K23" s="44">
        <v>10</v>
      </c>
      <c r="L23" s="36">
        <f t="shared" si="8"/>
        <v>518.63048000000003</v>
      </c>
      <c r="M23" s="36">
        <f t="shared" si="9"/>
        <v>25.9</v>
      </c>
      <c r="N23" s="36"/>
      <c r="O23" s="45">
        <v>90</v>
      </c>
      <c r="P23" s="36">
        <f t="shared" si="10"/>
        <v>4667.6742899999999</v>
      </c>
      <c r="Q23" s="36">
        <f t="shared" si="11"/>
        <v>233.4</v>
      </c>
      <c r="R23" s="36"/>
      <c r="S23" s="36">
        <f t="shared" si="12"/>
        <v>4557.5687500000004</v>
      </c>
      <c r="T23" s="36">
        <f t="shared" si="13"/>
        <v>227.9</v>
      </c>
      <c r="U23" s="36">
        <f t="shared" si="14"/>
        <v>4329.6687500000007</v>
      </c>
      <c r="V23" s="36"/>
      <c r="W23" s="36"/>
      <c r="X23" s="36"/>
      <c r="Y23" s="36">
        <f t="shared" si="15"/>
        <v>4009.38751</v>
      </c>
      <c r="Z23" s="34">
        <f t="shared" si="1"/>
        <v>5424.9875099999999</v>
      </c>
      <c r="AA23" s="37">
        <f t="shared" si="21"/>
        <v>542.5</v>
      </c>
      <c r="AB23" s="37">
        <f t="shared" si="22"/>
        <v>4882.5</v>
      </c>
      <c r="AC23" s="36"/>
      <c r="AD23" s="36"/>
      <c r="AE23" s="34">
        <f t="shared" si="16"/>
        <v>4244.8338800000001</v>
      </c>
      <c r="AF23" s="34">
        <f t="shared" si="2"/>
        <v>5660.4338800000005</v>
      </c>
      <c r="AG23" s="34">
        <f t="shared" si="17"/>
        <v>0</v>
      </c>
      <c r="AH23" s="37">
        <f t="shared" si="18"/>
        <v>566</v>
      </c>
      <c r="AI23" s="37">
        <f t="shared" si="3"/>
        <v>5094.3999999999996</v>
      </c>
      <c r="AJ23" s="36">
        <f t="shared" si="19"/>
        <v>4622.1000000000004</v>
      </c>
    </row>
    <row r="24" spans="1:36" ht="15.75" customHeight="1">
      <c r="A24" s="2" t="s">
        <v>71</v>
      </c>
      <c r="B24" s="33">
        <v>18</v>
      </c>
      <c r="C24" s="36">
        <v>48385</v>
      </c>
      <c r="D24" s="35">
        <v>33</v>
      </c>
      <c r="E24" s="36">
        <f t="shared" si="0"/>
        <v>28740.7</v>
      </c>
      <c r="F24" s="36">
        <f t="shared" si="20"/>
        <v>1596.7</v>
      </c>
      <c r="G24" s="34">
        <f t="shared" si="4"/>
        <v>737.74658999999997</v>
      </c>
      <c r="H24" s="37">
        <f t="shared" si="5"/>
        <v>2334.44659</v>
      </c>
      <c r="I24" s="37">
        <f t="shared" si="6"/>
        <v>116.8</v>
      </c>
      <c r="J24" s="37">
        <f t="shared" si="7"/>
        <v>2217.6465899999998</v>
      </c>
      <c r="K24" s="44">
        <v>10</v>
      </c>
      <c r="L24" s="36">
        <f t="shared" si="8"/>
        <v>233.44466</v>
      </c>
      <c r="M24" s="36">
        <f t="shared" si="9"/>
        <v>11.7</v>
      </c>
      <c r="N24" s="36"/>
      <c r="O24" s="45">
        <v>90</v>
      </c>
      <c r="P24" s="36">
        <f t="shared" si="10"/>
        <v>2101.0019299999999</v>
      </c>
      <c r="Q24" s="36">
        <f t="shared" si="11"/>
        <v>105.1</v>
      </c>
      <c r="R24" s="36"/>
      <c r="S24" s="36">
        <f t="shared" si="12"/>
        <v>891.69822999999997</v>
      </c>
      <c r="T24" s="36">
        <f t="shared" si="13"/>
        <v>44.6</v>
      </c>
      <c r="U24" s="36">
        <f t="shared" si="14"/>
        <v>847.09822999999994</v>
      </c>
      <c r="V24" s="36"/>
      <c r="W24" s="36"/>
      <c r="X24" s="36"/>
      <c r="Y24" s="36">
        <f t="shared" si="15"/>
        <v>784.44538</v>
      </c>
      <c r="Z24" s="34">
        <f t="shared" si="1"/>
        <v>2381.1453799999999</v>
      </c>
      <c r="AA24" s="37">
        <f t="shared" si="21"/>
        <v>238.1</v>
      </c>
      <c r="AB24" s="37">
        <f t="shared" si="22"/>
        <v>2143</v>
      </c>
      <c r="AC24" s="36"/>
      <c r="AD24" s="36"/>
      <c r="AE24" s="34">
        <f t="shared" si="16"/>
        <v>830.51098000000002</v>
      </c>
      <c r="AF24" s="34">
        <f t="shared" si="2"/>
        <v>2427.2109799999998</v>
      </c>
      <c r="AG24" s="34">
        <f t="shared" si="17"/>
        <v>0</v>
      </c>
      <c r="AH24" s="37">
        <f t="shared" si="18"/>
        <v>242.7</v>
      </c>
      <c r="AI24" s="37">
        <f t="shared" si="3"/>
        <v>2184.5</v>
      </c>
      <c r="AJ24" s="36">
        <f t="shared" si="19"/>
        <v>904.3</v>
      </c>
    </row>
    <row r="25" spans="1:36" ht="15.75" customHeight="1">
      <c r="A25" s="2" t="s">
        <v>72</v>
      </c>
      <c r="B25" s="33">
        <v>56</v>
      </c>
      <c r="C25" s="36">
        <v>36633.32</v>
      </c>
      <c r="D25" s="35">
        <v>33</v>
      </c>
      <c r="E25" s="36">
        <f t="shared" si="0"/>
        <v>67698.399999999994</v>
      </c>
      <c r="F25" s="36">
        <f t="shared" si="20"/>
        <v>1208.9000000000001</v>
      </c>
      <c r="G25" s="34">
        <f t="shared" si="4"/>
        <v>2295.2116000000001</v>
      </c>
      <c r="H25" s="37">
        <f t="shared" si="5"/>
        <v>3504.1116000000002</v>
      </c>
      <c r="I25" s="37">
        <f t="shared" si="6"/>
        <v>175.2</v>
      </c>
      <c r="J25" s="37">
        <f t="shared" si="7"/>
        <v>3328.9116000000004</v>
      </c>
      <c r="K25" s="44">
        <v>10</v>
      </c>
      <c r="L25" s="36">
        <f t="shared" si="8"/>
        <v>350.41116</v>
      </c>
      <c r="M25" s="36">
        <f t="shared" si="9"/>
        <v>17.5</v>
      </c>
      <c r="N25" s="36"/>
      <c r="O25" s="45">
        <v>90</v>
      </c>
      <c r="P25" s="36">
        <f t="shared" si="10"/>
        <v>3153.7004400000001</v>
      </c>
      <c r="Q25" s="36">
        <f t="shared" si="11"/>
        <v>157.69999999999999</v>
      </c>
      <c r="R25" s="36"/>
      <c r="S25" s="36">
        <f t="shared" si="12"/>
        <v>2774.1722799999998</v>
      </c>
      <c r="T25" s="36">
        <f t="shared" si="13"/>
        <v>138.69999999999999</v>
      </c>
      <c r="U25" s="36">
        <f t="shared" si="14"/>
        <v>2635.47228</v>
      </c>
      <c r="V25" s="36"/>
      <c r="W25" s="36"/>
      <c r="X25" s="36"/>
      <c r="Y25" s="36">
        <f t="shared" si="15"/>
        <v>2440.49674</v>
      </c>
      <c r="Z25" s="34">
        <f t="shared" si="1"/>
        <v>3649.3967400000001</v>
      </c>
      <c r="AA25" s="37">
        <f t="shared" si="21"/>
        <v>364.9</v>
      </c>
      <c r="AB25" s="37">
        <f t="shared" si="22"/>
        <v>3284.5</v>
      </c>
      <c r="AC25" s="36"/>
      <c r="AD25" s="36"/>
      <c r="AE25" s="34">
        <f t="shared" si="16"/>
        <v>2583.8119299999998</v>
      </c>
      <c r="AF25" s="34">
        <f t="shared" si="2"/>
        <v>3792.7119299999999</v>
      </c>
      <c r="AG25" s="34">
        <f t="shared" si="17"/>
        <v>0</v>
      </c>
      <c r="AH25" s="37">
        <f t="shared" si="18"/>
        <v>379.3</v>
      </c>
      <c r="AI25" s="37">
        <f t="shared" si="3"/>
        <v>3413.4</v>
      </c>
      <c r="AJ25" s="36">
        <f t="shared" si="19"/>
        <v>2813.5</v>
      </c>
    </row>
    <row r="26" spans="1:36" ht="15.75" customHeight="1">
      <c r="A26" s="2" t="s">
        <v>73</v>
      </c>
      <c r="B26" s="33">
        <v>33</v>
      </c>
      <c r="C26" s="36">
        <v>27978</v>
      </c>
      <c r="D26" s="35">
        <v>33</v>
      </c>
      <c r="E26" s="36">
        <f t="shared" si="0"/>
        <v>30468</v>
      </c>
      <c r="F26" s="36">
        <f t="shared" si="20"/>
        <v>923.3</v>
      </c>
      <c r="G26" s="34">
        <f t="shared" si="4"/>
        <v>1352.53541</v>
      </c>
      <c r="H26" s="37">
        <f t="shared" si="5"/>
        <v>2275.8354099999997</v>
      </c>
      <c r="I26" s="37">
        <f t="shared" si="6"/>
        <v>113.80000000000001</v>
      </c>
      <c r="J26" s="37">
        <f t="shared" si="7"/>
        <v>2162.0354099999995</v>
      </c>
      <c r="K26" s="44">
        <v>10</v>
      </c>
      <c r="L26" s="36">
        <f t="shared" si="8"/>
        <v>227.58354</v>
      </c>
      <c r="M26" s="36">
        <f t="shared" si="9"/>
        <v>11.4</v>
      </c>
      <c r="N26" s="36"/>
      <c r="O26" s="45">
        <v>90</v>
      </c>
      <c r="P26" s="36">
        <f t="shared" si="10"/>
        <v>2048.2518700000001</v>
      </c>
      <c r="Q26" s="36">
        <f t="shared" si="11"/>
        <v>102.4</v>
      </c>
      <c r="R26" s="36"/>
      <c r="S26" s="36">
        <f t="shared" si="12"/>
        <v>1634.78009</v>
      </c>
      <c r="T26" s="36">
        <f t="shared" si="13"/>
        <v>81.7</v>
      </c>
      <c r="U26" s="36">
        <f t="shared" si="14"/>
        <v>1553.0800899999999</v>
      </c>
      <c r="V26" s="36"/>
      <c r="W26" s="36"/>
      <c r="X26" s="36"/>
      <c r="Y26" s="36">
        <f t="shared" si="15"/>
        <v>1438.14987</v>
      </c>
      <c r="Z26" s="34">
        <f t="shared" si="1"/>
        <v>2361.4498699999999</v>
      </c>
      <c r="AA26" s="37">
        <f t="shared" si="21"/>
        <v>236.1</v>
      </c>
      <c r="AB26" s="37">
        <f t="shared" si="22"/>
        <v>2125.3000000000002</v>
      </c>
      <c r="AC26" s="36"/>
      <c r="AD26" s="36"/>
      <c r="AE26" s="34">
        <f t="shared" si="16"/>
        <v>1522.60346</v>
      </c>
      <c r="AF26" s="34">
        <f t="shared" si="2"/>
        <v>2445.90346</v>
      </c>
      <c r="AG26" s="34">
        <f t="shared" si="17"/>
        <v>0</v>
      </c>
      <c r="AH26" s="37">
        <f t="shared" si="18"/>
        <v>244.6</v>
      </c>
      <c r="AI26" s="37">
        <f t="shared" si="3"/>
        <v>2201.3000000000002</v>
      </c>
      <c r="AJ26" s="36">
        <f t="shared" si="19"/>
        <v>1657.9</v>
      </c>
    </row>
    <row r="27" spans="1:36" ht="15.75" customHeight="1">
      <c r="A27" s="2" t="s">
        <v>74</v>
      </c>
      <c r="B27" s="33">
        <v>23</v>
      </c>
      <c r="C27" s="36">
        <v>20450</v>
      </c>
      <c r="D27" s="35">
        <v>33</v>
      </c>
      <c r="E27" s="36">
        <f t="shared" si="0"/>
        <v>15521.6</v>
      </c>
      <c r="F27" s="36">
        <f t="shared" si="20"/>
        <v>674.9</v>
      </c>
      <c r="G27" s="34">
        <f t="shared" si="4"/>
        <v>942.67619000000002</v>
      </c>
      <c r="H27" s="37">
        <f t="shared" si="5"/>
        <v>1617.57619</v>
      </c>
      <c r="I27" s="37">
        <f t="shared" si="6"/>
        <v>80.899999999999991</v>
      </c>
      <c r="J27" s="37">
        <f t="shared" si="7"/>
        <v>1536.6761899999999</v>
      </c>
      <c r="K27" s="44">
        <v>10</v>
      </c>
      <c r="L27" s="36">
        <f t="shared" si="8"/>
        <v>161.75762</v>
      </c>
      <c r="M27" s="36">
        <f t="shared" si="9"/>
        <v>8.1</v>
      </c>
      <c r="N27" s="36"/>
      <c r="O27" s="45">
        <v>90</v>
      </c>
      <c r="P27" s="36">
        <f t="shared" si="10"/>
        <v>1455.8185699999999</v>
      </c>
      <c r="Q27" s="36">
        <f t="shared" si="11"/>
        <v>72.8</v>
      </c>
      <c r="R27" s="36"/>
      <c r="S27" s="36">
        <f t="shared" si="12"/>
        <v>1139.39219</v>
      </c>
      <c r="T27" s="36">
        <f t="shared" si="13"/>
        <v>57</v>
      </c>
      <c r="U27" s="36">
        <f t="shared" si="14"/>
        <v>1082.39219</v>
      </c>
      <c r="V27" s="36"/>
      <c r="W27" s="36"/>
      <c r="X27" s="36"/>
      <c r="Y27" s="36">
        <f t="shared" si="15"/>
        <v>1002.3468800000001</v>
      </c>
      <c r="Z27" s="34">
        <f t="shared" si="1"/>
        <v>1677.2468800000001</v>
      </c>
      <c r="AA27" s="37">
        <f t="shared" si="21"/>
        <v>167.7</v>
      </c>
      <c r="AB27" s="37">
        <f t="shared" si="22"/>
        <v>1509.5</v>
      </c>
      <c r="AC27" s="36"/>
      <c r="AD27" s="36"/>
      <c r="AE27" s="34">
        <f t="shared" si="16"/>
        <v>1061.20847</v>
      </c>
      <c r="AF27" s="34">
        <f t="shared" si="2"/>
        <v>1736.1084700000001</v>
      </c>
      <c r="AG27" s="34">
        <f t="shared" si="17"/>
        <v>0</v>
      </c>
      <c r="AH27" s="37">
        <f t="shared" si="18"/>
        <v>173.6</v>
      </c>
      <c r="AI27" s="37">
        <f t="shared" si="3"/>
        <v>1562.5</v>
      </c>
      <c r="AJ27" s="36">
        <f t="shared" si="19"/>
        <v>1155.5</v>
      </c>
    </row>
    <row r="28" spans="1:36" ht="15.75" customHeight="1">
      <c r="A28" s="2" t="s">
        <v>75</v>
      </c>
      <c r="B28" s="33">
        <v>427</v>
      </c>
      <c r="C28" s="36">
        <v>56920.959999999999</v>
      </c>
      <c r="D28" s="35">
        <v>33</v>
      </c>
      <c r="E28" s="36">
        <f t="shared" si="0"/>
        <v>802073.2</v>
      </c>
      <c r="F28" s="36">
        <f t="shared" si="20"/>
        <v>1878.4</v>
      </c>
      <c r="G28" s="34">
        <f t="shared" si="4"/>
        <v>17500.98847</v>
      </c>
      <c r="H28" s="37">
        <f t="shared" si="5"/>
        <v>19379.388470000002</v>
      </c>
      <c r="I28" s="37">
        <f t="shared" si="6"/>
        <v>969</v>
      </c>
      <c r="J28" s="37">
        <f t="shared" si="7"/>
        <v>18410.388470000002</v>
      </c>
      <c r="K28" s="44">
        <v>10</v>
      </c>
      <c r="L28" s="36">
        <f t="shared" si="8"/>
        <v>1937.93885</v>
      </c>
      <c r="M28" s="36">
        <f t="shared" si="9"/>
        <v>96.9</v>
      </c>
      <c r="N28" s="36"/>
      <c r="O28" s="45">
        <v>90</v>
      </c>
      <c r="P28" s="36">
        <f t="shared" si="10"/>
        <v>17441.449619999999</v>
      </c>
      <c r="Q28" s="36">
        <f t="shared" si="11"/>
        <v>872.1</v>
      </c>
      <c r="R28" s="36"/>
      <c r="S28" s="36">
        <f t="shared" si="12"/>
        <v>21153.06364</v>
      </c>
      <c r="T28" s="36">
        <f t="shared" si="13"/>
        <v>1057.7</v>
      </c>
      <c r="U28" s="36">
        <f t="shared" si="14"/>
        <v>20095.36364</v>
      </c>
      <c r="V28" s="36"/>
      <c r="W28" s="36"/>
      <c r="X28" s="36"/>
      <c r="Y28" s="36">
        <f t="shared" si="15"/>
        <v>18608.787660000002</v>
      </c>
      <c r="Z28" s="34">
        <f t="shared" si="1"/>
        <v>20487.187660000003</v>
      </c>
      <c r="AA28" s="37">
        <f t="shared" si="21"/>
        <v>2048.6999999999998</v>
      </c>
      <c r="AB28" s="37">
        <f t="shared" si="22"/>
        <v>18438.5</v>
      </c>
      <c r="AC28" s="36"/>
      <c r="AD28" s="36"/>
      <c r="AE28" s="34">
        <f t="shared" si="16"/>
        <v>19701.56596</v>
      </c>
      <c r="AF28" s="34">
        <f t="shared" si="2"/>
        <v>21579.965960000001</v>
      </c>
      <c r="AG28" s="34">
        <f t="shared" si="17"/>
        <v>0</v>
      </c>
      <c r="AH28" s="37">
        <f t="shared" si="18"/>
        <v>2158</v>
      </c>
      <c r="AI28" s="37">
        <f t="shared" si="3"/>
        <v>19422</v>
      </c>
      <c r="AJ28" s="36">
        <f t="shared" si="19"/>
        <v>21452.6</v>
      </c>
    </row>
    <row r="29" spans="1:36" ht="15.75" customHeight="1">
      <c r="A29" s="2" t="s">
        <v>76</v>
      </c>
      <c r="B29" s="33">
        <v>181</v>
      </c>
      <c r="C29" s="36">
        <v>68020</v>
      </c>
      <c r="D29" s="35">
        <v>33</v>
      </c>
      <c r="E29" s="36">
        <f t="shared" si="0"/>
        <v>406283.5</v>
      </c>
      <c r="F29" s="36">
        <f>ROUND(C29*D29/1000,1)</f>
        <v>2244.6999999999998</v>
      </c>
      <c r="G29" s="34">
        <f t="shared" si="4"/>
        <v>7418.4517900000001</v>
      </c>
      <c r="H29" s="37">
        <f t="shared" si="5"/>
        <v>9663.1517899999999</v>
      </c>
      <c r="I29" s="37">
        <f t="shared" si="6"/>
        <v>483.1</v>
      </c>
      <c r="J29" s="37">
        <f t="shared" si="7"/>
        <v>9180.0517899999995</v>
      </c>
      <c r="K29" s="44">
        <v>10</v>
      </c>
      <c r="L29" s="36">
        <f t="shared" si="8"/>
        <v>966.31518000000005</v>
      </c>
      <c r="M29" s="36">
        <f t="shared" si="9"/>
        <v>48.3</v>
      </c>
      <c r="N29" s="36"/>
      <c r="O29" s="45">
        <v>90</v>
      </c>
      <c r="P29" s="36">
        <f t="shared" si="10"/>
        <v>8696.8366100000003</v>
      </c>
      <c r="Q29" s="36">
        <f t="shared" si="11"/>
        <v>434.8</v>
      </c>
      <c r="R29" s="36"/>
      <c r="S29" s="36">
        <f>ROUND((83182.02002-9171.06667)/1494 *B29,5)-V29</f>
        <v>2232.4211199999991</v>
      </c>
      <c r="T29" s="36">
        <f t="shared" si="13"/>
        <v>111.6</v>
      </c>
      <c r="U29" s="36">
        <f t="shared" si="14"/>
        <v>2120.8211199999992</v>
      </c>
      <c r="V29" s="36">
        <v>6734.1</v>
      </c>
      <c r="W29" s="36"/>
      <c r="X29" s="36">
        <f t="shared" ref="X29" si="23">V29-W29</f>
        <v>6734.1</v>
      </c>
      <c r="Y29" s="36">
        <f t="shared" si="15"/>
        <v>7888.0341099999996</v>
      </c>
      <c r="Z29" s="34">
        <f t="shared" si="1"/>
        <v>10132.734109999999</v>
      </c>
      <c r="AA29" s="37">
        <f t="shared" si="21"/>
        <v>1013.3</v>
      </c>
      <c r="AB29" s="37">
        <f t="shared" si="22"/>
        <v>9119.5</v>
      </c>
      <c r="AC29" s="36"/>
      <c r="AD29" s="36"/>
      <c r="AE29" s="34">
        <f t="shared" si="16"/>
        <v>8351.2492700000003</v>
      </c>
      <c r="AF29" s="34">
        <f t="shared" si="2"/>
        <v>10595.949270000001</v>
      </c>
      <c r="AG29" s="34">
        <f t="shared" si="17"/>
        <v>0</v>
      </c>
      <c r="AH29" s="37">
        <f t="shared" si="18"/>
        <v>1059.5999999999999</v>
      </c>
      <c r="AI29" s="37">
        <f t="shared" si="3"/>
        <v>9536.4</v>
      </c>
      <c r="AJ29" s="36">
        <f t="shared" si="19"/>
        <v>9093.5</v>
      </c>
    </row>
    <row r="30" spans="1:36" ht="15.75" customHeight="1">
      <c r="A30" s="2" t="s">
        <v>77</v>
      </c>
      <c r="B30" s="33">
        <v>77</v>
      </c>
      <c r="C30" s="36">
        <v>41250</v>
      </c>
      <c r="D30" s="35">
        <v>33</v>
      </c>
      <c r="E30" s="36">
        <f t="shared" si="0"/>
        <v>104816.3</v>
      </c>
      <c r="F30" s="36">
        <f t="shared" si="20"/>
        <v>1361.3</v>
      </c>
      <c r="G30" s="34">
        <f t="shared" si="4"/>
        <v>3155.9159500000001</v>
      </c>
      <c r="H30" s="37">
        <f t="shared" si="5"/>
        <v>4517.2159499999998</v>
      </c>
      <c r="I30" s="37">
        <f t="shared" si="6"/>
        <v>225.9</v>
      </c>
      <c r="J30" s="37">
        <f t="shared" si="7"/>
        <v>4291.3159500000002</v>
      </c>
      <c r="K30" s="44">
        <v>10</v>
      </c>
      <c r="L30" s="36">
        <f t="shared" si="8"/>
        <v>451.72160000000002</v>
      </c>
      <c r="M30" s="36">
        <f t="shared" si="9"/>
        <v>22.6</v>
      </c>
      <c r="N30" s="36"/>
      <c r="O30" s="45">
        <v>90</v>
      </c>
      <c r="P30" s="36">
        <f t="shared" si="10"/>
        <v>4065.4943600000001</v>
      </c>
      <c r="Q30" s="36">
        <f t="shared" si="11"/>
        <v>203.3</v>
      </c>
      <c r="R30" s="36"/>
      <c r="S30" s="36">
        <f t="shared" si="12"/>
        <v>3814.4868900000001</v>
      </c>
      <c r="T30" s="36">
        <f t="shared" si="13"/>
        <v>190.7</v>
      </c>
      <c r="U30" s="36">
        <f t="shared" si="14"/>
        <v>3623.7868900000003</v>
      </c>
      <c r="V30" s="36"/>
      <c r="W30" s="36"/>
      <c r="X30" s="36"/>
      <c r="Y30" s="36">
        <f t="shared" si="15"/>
        <v>3355.6830199999999</v>
      </c>
      <c r="Z30" s="34">
        <f t="shared" si="1"/>
        <v>4716.9830199999997</v>
      </c>
      <c r="AA30" s="37">
        <f t="shared" si="21"/>
        <v>471.7</v>
      </c>
      <c r="AB30" s="37">
        <f t="shared" si="22"/>
        <v>4245.3</v>
      </c>
      <c r="AC30" s="36"/>
      <c r="AD30" s="36"/>
      <c r="AE30" s="34">
        <f t="shared" si="16"/>
        <v>3552.7413999999999</v>
      </c>
      <c r="AF30" s="34">
        <f t="shared" si="2"/>
        <v>4914.0414000000001</v>
      </c>
      <c r="AG30" s="34">
        <f t="shared" si="17"/>
        <v>0</v>
      </c>
      <c r="AH30" s="37">
        <f t="shared" si="18"/>
        <v>491.4</v>
      </c>
      <c r="AI30" s="37">
        <f t="shared" si="3"/>
        <v>4422.6000000000004</v>
      </c>
      <c r="AJ30" s="36">
        <f t="shared" si="19"/>
        <v>3868.5</v>
      </c>
    </row>
    <row r="31" spans="1:36" ht="15.75" customHeight="1">
      <c r="A31" s="2" t="s">
        <v>78</v>
      </c>
      <c r="B31" s="33">
        <v>36</v>
      </c>
      <c r="C31" s="36">
        <v>46200</v>
      </c>
      <c r="D31" s="35">
        <v>33</v>
      </c>
      <c r="E31" s="36">
        <f t="shared" si="0"/>
        <v>54885.599999999999</v>
      </c>
      <c r="F31" s="36">
        <f t="shared" si="20"/>
        <v>1524.6</v>
      </c>
      <c r="G31" s="34">
        <f t="shared" si="4"/>
        <v>1475.49317</v>
      </c>
      <c r="H31" s="37">
        <f t="shared" si="5"/>
        <v>3000.0931700000001</v>
      </c>
      <c r="I31" s="37">
        <f t="shared" si="6"/>
        <v>150</v>
      </c>
      <c r="J31" s="37">
        <f t="shared" si="7"/>
        <v>2850.0931700000001</v>
      </c>
      <c r="K31" s="44">
        <v>10</v>
      </c>
      <c r="L31" s="36">
        <f t="shared" si="8"/>
        <v>300.00932</v>
      </c>
      <c r="M31" s="36">
        <f t="shared" si="9"/>
        <v>15</v>
      </c>
      <c r="N31" s="36"/>
      <c r="O31" s="45">
        <v>90</v>
      </c>
      <c r="P31" s="36">
        <f t="shared" si="10"/>
        <v>2700.08385</v>
      </c>
      <c r="Q31" s="36">
        <f t="shared" si="11"/>
        <v>135</v>
      </c>
      <c r="R31" s="36"/>
      <c r="S31" s="36">
        <f t="shared" si="12"/>
        <v>1783.3964699999999</v>
      </c>
      <c r="T31" s="36">
        <f t="shared" si="13"/>
        <v>89.2</v>
      </c>
      <c r="U31" s="36">
        <f t="shared" si="14"/>
        <v>1694.1964699999999</v>
      </c>
      <c r="V31" s="36"/>
      <c r="W31" s="36"/>
      <c r="X31" s="36"/>
      <c r="Y31" s="36">
        <f t="shared" si="15"/>
        <v>1568.89076</v>
      </c>
      <c r="Z31" s="34">
        <f t="shared" si="1"/>
        <v>3093.4907599999997</v>
      </c>
      <c r="AA31" s="37">
        <f t="shared" si="21"/>
        <v>309.3</v>
      </c>
      <c r="AB31" s="37">
        <f t="shared" si="22"/>
        <v>2784.1</v>
      </c>
      <c r="AC31" s="36"/>
      <c r="AD31" s="36"/>
      <c r="AE31" s="34">
        <f t="shared" si="16"/>
        <v>1661.0219500000001</v>
      </c>
      <c r="AF31" s="34">
        <f t="shared" si="2"/>
        <v>3185.6219499999997</v>
      </c>
      <c r="AG31" s="34">
        <f t="shared" si="17"/>
        <v>0</v>
      </c>
      <c r="AH31" s="37">
        <f t="shared" si="18"/>
        <v>318.60000000000002</v>
      </c>
      <c r="AI31" s="37">
        <f t="shared" si="3"/>
        <v>2867.1</v>
      </c>
      <c r="AJ31" s="36">
        <f t="shared" si="19"/>
        <v>1808.7</v>
      </c>
    </row>
    <row r="32" spans="1:36" ht="15.75" customHeight="1">
      <c r="A32" s="2" t="s">
        <v>79</v>
      </c>
      <c r="B32" s="33">
        <v>20</v>
      </c>
      <c r="C32" s="36">
        <v>39000</v>
      </c>
      <c r="D32" s="35">
        <v>33</v>
      </c>
      <c r="E32" s="36">
        <f t="shared" si="0"/>
        <v>25740</v>
      </c>
      <c r="F32" s="36">
        <f t="shared" si="20"/>
        <v>1287</v>
      </c>
      <c r="G32" s="34">
        <f t="shared" si="4"/>
        <v>819.71843000000001</v>
      </c>
      <c r="H32" s="37">
        <f t="shared" si="5"/>
        <v>2106.7184299999999</v>
      </c>
      <c r="I32" s="37">
        <f t="shared" si="6"/>
        <v>105.3</v>
      </c>
      <c r="J32" s="37">
        <f t="shared" si="7"/>
        <v>2001.4184299999999</v>
      </c>
      <c r="K32" s="44">
        <v>10</v>
      </c>
      <c r="L32" s="36">
        <f t="shared" si="8"/>
        <v>210.67184</v>
      </c>
      <c r="M32" s="36">
        <f t="shared" si="9"/>
        <v>10.5</v>
      </c>
      <c r="N32" s="36"/>
      <c r="O32" s="45">
        <v>90</v>
      </c>
      <c r="P32" s="36">
        <f t="shared" si="10"/>
        <v>1896.0465899999999</v>
      </c>
      <c r="Q32" s="36">
        <f t="shared" si="11"/>
        <v>94.8</v>
      </c>
      <c r="R32" s="36"/>
      <c r="S32" s="36">
        <f t="shared" si="12"/>
        <v>990.77580999999998</v>
      </c>
      <c r="T32" s="36">
        <f t="shared" si="13"/>
        <v>49.5</v>
      </c>
      <c r="U32" s="36">
        <f t="shared" si="14"/>
        <v>941.27580999999998</v>
      </c>
      <c r="V32" s="36"/>
      <c r="W32" s="36"/>
      <c r="X32" s="36"/>
      <c r="Y32" s="36">
        <f t="shared" si="15"/>
        <v>871.60598000000005</v>
      </c>
      <c r="Z32" s="34">
        <f t="shared" si="1"/>
        <v>2158.6059800000003</v>
      </c>
      <c r="AA32" s="37">
        <f t="shared" si="21"/>
        <v>215.9</v>
      </c>
      <c r="AB32" s="37">
        <f t="shared" si="22"/>
        <v>1942.7</v>
      </c>
      <c r="AC32" s="36"/>
      <c r="AD32" s="36"/>
      <c r="AE32" s="34">
        <f t="shared" si="16"/>
        <v>922.78997000000004</v>
      </c>
      <c r="AF32" s="34">
        <f t="shared" si="2"/>
        <v>2209.7899699999998</v>
      </c>
      <c r="AG32" s="34">
        <f t="shared" si="17"/>
        <v>0</v>
      </c>
      <c r="AH32" s="37">
        <f t="shared" si="18"/>
        <v>221</v>
      </c>
      <c r="AI32" s="37">
        <f t="shared" si="3"/>
        <v>1988.8</v>
      </c>
      <c r="AJ32" s="36">
        <f t="shared" si="19"/>
        <v>1004.8</v>
      </c>
    </row>
    <row r="33" spans="1:36" ht="15.75" customHeight="1">
      <c r="A33" s="2" t="s">
        <v>80</v>
      </c>
      <c r="B33" s="33">
        <v>9</v>
      </c>
      <c r="C33" s="36">
        <v>45311</v>
      </c>
      <c r="D33" s="35">
        <v>33</v>
      </c>
      <c r="E33" s="36">
        <f>ROUND(B33*C33*D33/1000,1)</f>
        <v>13457.4</v>
      </c>
      <c r="F33" s="36">
        <f t="shared" si="20"/>
        <v>1495.3</v>
      </c>
      <c r="G33" s="34">
        <f t="shared" si="4"/>
        <v>368.87329</v>
      </c>
      <c r="H33" s="37">
        <f>F33+G33</f>
        <v>1864.17329</v>
      </c>
      <c r="I33" s="37">
        <f t="shared" si="6"/>
        <v>93.2</v>
      </c>
      <c r="J33" s="37">
        <f t="shared" si="7"/>
        <v>1770.9732899999999</v>
      </c>
      <c r="K33" s="44">
        <v>10</v>
      </c>
      <c r="L33" s="36">
        <f t="shared" si="8"/>
        <v>186.41732999999999</v>
      </c>
      <c r="M33" s="36">
        <f t="shared" si="9"/>
        <v>9.3000000000000007</v>
      </c>
      <c r="N33" s="36"/>
      <c r="O33" s="45">
        <v>90</v>
      </c>
      <c r="P33" s="36">
        <f t="shared" si="10"/>
        <v>1677.75596</v>
      </c>
      <c r="Q33" s="36">
        <f t="shared" si="11"/>
        <v>83.9</v>
      </c>
      <c r="R33" s="36"/>
      <c r="S33" s="36">
        <f t="shared" si="12"/>
        <v>445.84912000000003</v>
      </c>
      <c r="T33" s="36">
        <f t="shared" si="13"/>
        <v>22.3</v>
      </c>
      <c r="U33" s="36">
        <f t="shared" si="14"/>
        <v>423.54912000000002</v>
      </c>
      <c r="V33" s="36"/>
      <c r="W33" s="36"/>
      <c r="X33" s="36"/>
      <c r="Y33" s="36">
        <f t="shared" si="15"/>
        <v>392.22269</v>
      </c>
      <c r="Z33" s="34">
        <f t="shared" si="1"/>
        <v>1887.52269</v>
      </c>
      <c r="AA33" s="37">
        <f t="shared" si="21"/>
        <v>188.8</v>
      </c>
      <c r="AB33" s="37">
        <f t="shared" si="22"/>
        <v>1698.8</v>
      </c>
      <c r="AC33" s="36"/>
      <c r="AD33" s="36"/>
      <c r="AE33" s="34">
        <f t="shared" si="16"/>
        <v>415.25549000000001</v>
      </c>
      <c r="AF33" s="34">
        <f t="shared" si="2"/>
        <v>1910.55549</v>
      </c>
      <c r="AG33" s="34">
        <f t="shared" si="17"/>
        <v>0</v>
      </c>
      <c r="AH33" s="37">
        <f t="shared" si="18"/>
        <v>191.1</v>
      </c>
      <c r="AI33" s="37">
        <f t="shared" si="3"/>
        <v>1719.5</v>
      </c>
      <c r="AJ33" s="36">
        <f t="shared" si="19"/>
        <v>452.2</v>
      </c>
    </row>
    <row r="34" spans="1:36" ht="15.75" customHeight="1">
      <c r="A34" s="2" t="s">
        <v>81</v>
      </c>
      <c r="B34" s="38"/>
      <c r="C34" s="36"/>
      <c r="D34" s="35"/>
      <c r="E34" s="36"/>
      <c r="F34" s="36"/>
      <c r="G34" s="34"/>
      <c r="H34" s="37"/>
      <c r="I34" s="37"/>
      <c r="J34" s="37">
        <v>4585.7</v>
      </c>
      <c r="K34" s="44"/>
      <c r="L34" s="36"/>
      <c r="M34" s="36"/>
      <c r="N34" s="36"/>
      <c r="O34" s="45"/>
      <c r="P34" s="36"/>
      <c r="Q34" s="36"/>
      <c r="R34" s="36"/>
      <c r="S34" s="36"/>
      <c r="T34" s="36"/>
      <c r="U34" s="36">
        <v>3363.8</v>
      </c>
      <c r="V34" s="36"/>
      <c r="W34" s="36"/>
      <c r="X34" s="36"/>
      <c r="Y34" s="36"/>
      <c r="Z34" s="34"/>
      <c r="AA34" s="37"/>
      <c r="AB34" s="37"/>
      <c r="AC34" s="36"/>
      <c r="AD34" s="36"/>
      <c r="AE34" s="34"/>
      <c r="AF34" s="34"/>
      <c r="AG34" s="34"/>
      <c r="AH34" s="37"/>
      <c r="AI34" s="37"/>
      <c r="AJ34" s="36"/>
    </row>
    <row r="35" spans="1:36" ht="44.45" customHeight="1">
      <c r="A35" s="25" t="s">
        <v>86</v>
      </c>
      <c r="B35" s="39">
        <f>SUM(B9:B33)</f>
        <v>1494</v>
      </c>
      <c r="C35" s="41">
        <v>36942.32</v>
      </c>
      <c r="D35" s="40">
        <v>33</v>
      </c>
      <c r="E35" s="41">
        <f t="shared" ref="E35:AJ35" si="24">SUM(E9:E33)</f>
        <v>2276973.0999999996</v>
      </c>
      <c r="F35" s="42">
        <f t="shared" si="24"/>
        <v>30477.7</v>
      </c>
      <c r="G35" s="41">
        <f t="shared" si="24"/>
        <v>61232.966670000002</v>
      </c>
      <c r="H35" s="43">
        <f t="shared" si="24"/>
        <v>91710.666669999991</v>
      </c>
      <c r="I35" s="41">
        <f t="shared" si="24"/>
        <v>4585.7</v>
      </c>
      <c r="J35" s="43">
        <f>SUM(J9:J34)</f>
        <v>91710.666669999977</v>
      </c>
      <c r="K35" s="43">
        <v>10</v>
      </c>
      <c r="L35" s="41">
        <f>SUM(L9:L33)</f>
        <v>9171.0666700000002</v>
      </c>
      <c r="M35" s="41">
        <f t="shared" si="24"/>
        <v>458.50000000000006</v>
      </c>
      <c r="N35" s="41"/>
      <c r="O35" s="41">
        <v>90</v>
      </c>
      <c r="P35" s="41">
        <f>SUM(P9:P33)</f>
        <v>82539.599999999991</v>
      </c>
      <c r="Q35" s="41">
        <f>SUM(Q9:Q33)</f>
        <v>4127.2000000000007</v>
      </c>
      <c r="R35" s="41"/>
      <c r="S35" s="41">
        <f t="shared" si="24"/>
        <v>67276.833330000009</v>
      </c>
      <c r="T35" s="41">
        <f t="shared" si="24"/>
        <v>3363.7999999999997</v>
      </c>
      <c r="U35" s="41">
        <f>SUM(U9:U34)</f>
        <v>67276.833330000009</v>
      </c>
      <c r="V35" s="41">
        <f t="shared" si="24"/>
        <v>6734.1</v>
      </c>
      <c r="W35" s="41">
        <f t="shared" si="24"/>
        <v>0</v>
      </c>
      <c r="X35" s="41">
        <f>SUM(X9:X34)</f>
        <v>6734.1</v>
      </c>
      <c r="Y35" s="41">
        <f>SUM(Y9:Y33)</f>
        <v>65108.966670000009</v>
      </c>
      <c r="Z35" s="41">
        <f t="shared" si="24"/>
        <v>95586.666669999991</v>
      </c>
      <c r="AA35" s="41">
        <f>SUM(AA9:AA33)</f>
        <v>9558.6999999999989</v>
      </c>
      <c r="AB35" s="41">
        <f t="shared" si="24"/>
        <v>86028.010000000024</v>
      </c>
      <c r="AC35" s="41">
        <f t="shared" si="24"/>
        <v>0</v>
      </c>
      <c r="AD35" s="41">
        <f t="shared" si="24"/>
        <v>0</v>
      </c>
      <c r="AE35" s="41">
        <f t="shared" si="24"/>
        <v>68932.411109999986</v>
      </c>
      <c r="AF35" s="41">
        <f t="shared" si="24"/>
        <v>99410.111109999998</v>
      </c>
      <c r="AG35" s="41">
        <f t="shared" si="24"/>
        <v>0</v>
      </c>
      <c r="AH35" s="41">
        <f t="shared" si="24"/>
        <v>9941.0000000000018</v>
      </c>
      <c r="AI35" s="41">
        <f t="shared" si="24"/>
        <v>89469.10000000002</v>
      </c>
      <c r="AJ35" s="41">
        <f t="shared" si="24"/>
        <v>75059</v>
      </c>
    </row>
    <row r="36" spans="1:36" ht="18.75" customHeight="1">
      <c r="A36" s="27"/>
      <c r="B36" s="28"/>
      <c r="C36" s="29"/>
      <c r="D36" s="30"/>
      <c r="E36" s="26"/>
      <c r="F36" s="31"/>
      <c r="G36" s="26"/>
      <c r="H36" s="26"/>
      <c r="I36" s="26"/>
      <c r="J36" s="26"/>
      <c r="K36" s="31"/>
      <c r="L36" s="26"/>
      <c r="M36" s="26"/>
      <c r="N36" s="26"/>
      <c r="O36" s="31"/>
      <c r="P36" s="26"/>
      <c r="Q36" s="26"/>
      <c r="R36" s="26"/>
      <c r="S36" s="26"/>
      <c r="T36" s="26"/>
      <c r="U36" s="26"/>
      <c r="V36" s="26"/>
      <c r="W36" s="26"/>
      <c r="X36" s="32">
        <f>'[1]жил 2018-2020 ут (пред)'!P37-'жил 2018-2020 ут (пред ут 3)'!J35-'жил 2018-2020 ут (пред ут 3)'!U35-'жил 2018-2020 ут (пред ут 3)'!X35</f>
        <v>-203.60000000001492</v>
      </c>
      <c r="Y36" s="26"/>
      <c r="Z36" s="26"/>
      <c r="AA36" s="26"/>
      <c r="AB36" s="32"/>
      <c r="AC36" s="26"/>
      <c r="AD36" s="26"/>
      <c r="AE36" s="26"/>
      <c r="AF36" s="26"/>
      <c r="AG36" s="26"/>
      <c r="AH36" s="26"/>
      <c r="AI36" s="26"/>
      <c r="AJ36" s="32"/>
    </row>
    <row r="37" spans="1:36" ht="15.75" customHeight="1">
      <c r="H37" s="4"/>
      <c r="I37" s="4"/>
      <c r="J37" s="4"/>
      <c r="L37" s="5"/>
      <c r="M37" s="4"/>
      <c r="N37" s="4"/>
      <c r="P37" s="6"/>
      <c r="Q37" s="7"/>
      <c r="R37" s="6"/>
      <c r="Z37" s="6"/>
      <c r="AI37" s="6"/>
      <c r="AJ37" s="4"/>
    </row>
    <row r="38" spans="1:36" ht="21" customHeight="1">
      <c r="L38" s="8"/>
      <c r="P38" s="9"/>
      <c r="Q38" s="9"/>
      <c r="R38" s="9"/>
      <c r="V38" s="4"/>
      <c r="W38" s="4"/>
      <c r="X38" s="4"/>
      <c r="Z38" s="4"/>
      <c r="AB38" s="9"/>
      <c r="AD38" s="4"/>
      <c r="AE38" s="10"/>
      <c r="AI38" s="9"/>
    </row>
    <row r="39" spans="1:36" ht="22.5" hidden="1" customHeight="1">
      <c r="H39" s="11"/>
      <c r="I39" s="11"/>
      <c r="J39" s="11"/>
      <c r="K39" s="11"/>
      <c r="L39" s="11"/>
      <c r="M39" s="11"/>
      <c r="N39" s="11"/>
      <c r="O39" s="11"/>
      <c r="P39" s="9"/>
      <c r="Q39" s="9"/>
      <c r="R39" s="9"/>
      <c r="S39" s="11"/>
      <c r="T39" s="11"/>
      <c r="U39" s="11"/>
      <c r="V39" s="11"/>
      <c r="W39" s="11"/>
      <c r="X39" s="11"/>
      <c r="Z39" s="12"/>
      <c r="AB39" s="9"/>
      <c r="AC39" s="11"/>
      <c r="AD39" s="11"/>
      <c r="AF39" s="12"/>
      <c r="AI39" s="9"/>
      <c r="AJ39" s="11"/>
    </row>
    <row r="40" spans="1:36" ht="7.5" hidden="1" customHeight="1">
      <c r="P40" s="9"/>
      <c r="Q40" s="9"/>
      <c r="R40" s="9"/>
      <c r="AB40" s="9"/>
      <c r="AI40" s="9"/>
    </row>
    <row r="41" spans="1:36" ht="7.5" hidden="1" customHeight="1">
      <c r="P41" s="9"/>
      <c r="Q41" s="9"/>
      <c r="R41" s="9"/>
      <c r="AB41" s="9"/>
      <c r="AI41" s="9"/>
    </row>
    <row r="42" spans="1:36" ht="18.75" hidden="1" customHeight="1">
      <c r="E42" s="13"/>
      <c r="P42" s="9"/>
      <c r="Q42" s="9"/>
      <c r="R42" s="9"/>
      <c r="AB42" s="9"/>
      <c r="AI42" s="9"/>
    </row>
    <row r="43" spans="1:36" ht="30.75" hidden="1" customHeight="1">
      <c r="E43" s="4"/>
      <c r="P43" s="9"/>
      <c r="Q43" s="9"/>
      <c r="R43" s="9"/>
      <c r="AB43" s="9"/>
      <c r="AI43" s="9"/>
    </row>
    <row r="44" spans="1:36" ht="30.75" hidden="1" customHeight="1">
      <c r="B44" s="4"/>
      <c r="E44" s="4"/>
      <c r="P44" s="9"/>
      <c r="Q44" s="9"/>
      <c r="R44" s="9"/>
      <c r="AB44" s="9"/>
      <c r="AI44" s="9"/>
    </row>
    <row r="45" spans="1:36" ht="30.75" hidden="1" customHeight="1">
      <c r="B45" s="4"/>
      <c r="E45" s="4"/>
      <c r="P45" s="9"/>
      <c r="Q45" s="9"/>
      <c r="R45" s="9"/>
      <c r="AB45" s="9"/>
      <c r="AI45" s="9"/>
    </row>
    <row r="46" spans="1:36" ht="25.5" hidden="1" customHeight="1">
      <c r="B46" s="4"/>
      <c r="P46" s="9"/>
      <c r="Q46" s="9"/>
      <c r="R46" s="9"/>
      <c r="AB46" s="9"/>
      <c r="AI46" s="9"/>
    </row>
    <row r="47" spans="1:36" ht="7.5" hidden="1" customHeight="1">
      <c r="P47" s="9"/>
      <c r="Q47" s="9"/>
      <c r="R47" s="9"/>
      <c r="AB47" s="9"/>
      <c r="AI47" s="9"/>
    </row>
    <row r="48" spans="1:36" ht="22.5" customHeight="1">
      <c r="F48" s="4"/>
      <c r="O48" s="14"/>
      <c r="P48" s="9"/>
      <c r="Q48" s="9"/>
      <c r="R48" s="9"/>
      <c r="V48" s="12"/>
      <c r="AB48" s="9"/>
      <c r="AI48" s="9"/>
    </row>
    <row r="49" spans="3:35" ht="13.5" customHeight="1">
      <c r="C49" s="4"/>
      <c r="L49" s="4"/>
      <c r="M49" s="4"/>
      <c r="N49" s="4"/>
      <c r="P49" s="15"/>
      <c r="Q49" s="5"/>
      <c r="R49" s="15"/>
      <c r="AB49" s="4"/>
    </row>
    <row r="50" spans="3:35" ht="20.25" customHeight="1">
      <c r="L50" s="4"/>
      <c r="M50" s="4"/>
      <c r="N50" s="4"/>
      <c r="P50" s="4"/>
      <c r="Q50" s="4"/>
      <c r="R50" s="4"/>
      <c r="S50" s="4"/>
      <c r="T50" s="4"/>
      <c r="U50" s="4"/>
      <c r="V50" s="4"/>
      <c r="W50" s="4"/>
      <c r="X50" s="4"/>
      <c r="AB50" s="4"/>
      <c r="AC50" s="4"/>
      <c r="AD50" s="4"/>
      <c r="AI50" s="4"/>
    </row>
    <row r="51" spans="3:35" ht="13.5" customHeight="1">
      <c r="P51" s="12"/>
      <c r="S51" s="4"/>
      <c r="T51" s="4"/>
      <c r="U51" s="4"/>
      <c r="V51" s="12"/>
      <c r="W51" s="12"/>
      <c r="X51" s="12"/>
    </row>
    <row r="52" spans="3:35" ht="18" customHeight="1"/>
  </sheetData>
  <mergeCells count="32">
    <mergeCell ref="AF6:AF7"/>
    <mergeCell ref="AG6:AG7"/>
    <mergeCell ref="AH6:AI6"/>
    <mergeCell ref="AJ6:AJ7"/>
    <mergeCell ref="AE5:AJ5"/>
    <mergeCell ref="F6:F7"/>
    <mergeCell ref="G6:G7"/>
    <mergeCell ref="H6:H7"/>
    <mergeCell ref="I6:I7"/>
    <mergeCell ref="J6:J7"/>
    <mergeCell ref="AE6:AE7"/>
    <mergeCell ref="S6:S7"/>
    <mergeCell ref="T6:T7"/>
    <mergeCell ref="U6:U7"/>
    <mergeCell ref="V6:V7"/>
    <mergeCell ref="W6:W7"/>
    <mergeCell ref="X6:X7"/>
    <mergeCell ref="Y6:Y7"/>
    <mergeCell ref="Z6:Z7"/>
    <mergeCell ref="AA6:AB6"/>
    <mergeCell ref="B2:P2"/>
    <mergeCell ref="K6:Q6"/>
    <mergeCell ref="E1:Y1"/>
    <mergeCell ref="A5:A7"/>
    <mergeCell ref="B5:B7"/>
    <mergeCell ref="C5:C7"/>
    <mergeCell ref="D5:D7"/>
    <mergeCell ref="E5:E7"/>
    <mergeCell ref="F5:V5"/>
    <mergeCell ref="Y5:AD5"/>
    <mergeCell ref="AC6:AC7"/>
    <mergeCell ref="AD6:AD7"/>
  </mergeCells>
  <pageMargins left="0.59055118110236227" right="0.39370078740157483" top="0.78740157480314965" bottom="0.59055118110236227" header="0.51181102362204722" footer="0.31496062992125984"/>
  <pageSetup paperSize="9" scale="55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жил 2018-2020 ут (пред ут 3)</vt:lpstr>
      <vt:lpstr>'жил 2018-2020 ут (пред ут 3)'!Заголовки_для_печати</vt:lpstr>
      <vt:lpstr>'жил 2018-2020 ут (пред ут 3)'!Область_печати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bachurihina</dc:creator>
  <cp:lastModifiedBy>minfin user</cp:lastModifiedBy>
  <cp:lastPrinted>2017-10-10T13:52:14Z</cp:lastPrinted>
  <dcterms:created xsi:type="dcterms:W3CDTF">2017-10-10T08:38:55Z</dcterms:created>
  <dcterms:modified xsi:type="dcterms:W3CDTF">2017-10-10T13:52:17Z</dcterms:modified>
</cp:coreProperties>
</file>