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Лист1!$7:$8</definedName>
    <definedName name="_xlnm.Print_Area" localSheetId="0">Лист1!$A$1:$V$82</definedName>
  </definedNames>
  <calcPr calcId="125725"/>
</workbook>
</file>

<file path=xl/calcChain.xml><?xml version="1.0" encoding="utf-8"?>
<calcChain xmlns="http://schemas.openxmlformats.org/spreadsheetml/2006/main">
  <c r="T39" i="2"/>
  <c r="S39"/>
  <c r="R39"/>
  <c r="Q39"/>
  <c r="P39"/>
  <c r="O39"/>
  <c r="N39"/>
  <c r="L39"/>
  <c r="M45"/>
  <c r="M39" s="1"/>
  <c r="P45"/>
  <c r="L81"/>
  <c r="T10" l="1"/>
  <c r="R10"/>
  <c r="Q10"/>
  <c r="N10"/>
  <c r="K10"/>
  <c r="T80"/>
  <c r="S80"/>
  <c r="R80"/>
  <c r="Q80"/>
  <c r="P80"/>
  <c r="O80"/>
  <c r="N80"/>
  <c r="L80"/>
  <c r="K80"/>
  <c r="M81"/>
  <c r="M80" s="1"/>
  <c r="P81"/>
  <c r="O81"/>
  <c r="M56" l="1"/>
  <c r="S56"/>
  <c r="P56"/>
  <c r="R62" l="1"/>
  <c r="O62"/>
  <c r="L62"/>
  <c r="P70"/>
  <c r="M70"/>
  <c r="M69" s="1"/>
  <c r="V69"/>
  <c r="U69"/>
  <c r="T69"/>
  <c r="S69"/>
  <c r="R69"/>
  <c r="Q69"/>
  <c r="P69"/>
  <c r="O69"/>
  <c r="N69"/>
  <c r="L69"/>
  <c r="O59"/>
  <c r="L59"/>
  <c r="M61"/>
  <c r="P61"/>
  <c r="M44"/>
  <c r="P44"/>
  <c r="I44"/>
  <c r="U21"/>
  <c r="T21"/>
  <c r="R21"/>
  <c r="Q21"/>
  <c r="O21"/>
  <c r="N21"/>
  <c r="K21"/>
  <c r="L21"/>
  <c r="S23"/>
  <c r="P23"/>
  <c r="M23"/>
  <c r="G24"/>
  <c r="I24" s="1"/>
  <c r="H24"/>
  <c r="J24"/>
  <c r="K24"/>
  <c r="M24"/>
  <c r="N24"/>
  <c r="P24" s="1"/>
  <c r="O24"/>
  <c r="Q24"/>
  <c r="S24" s="1"/>
  <c r="R24"/>
  <c r="T24"/>
  <c r="V24" s="1"/>
  <c r="U24"/>
  <c r="L24"/>
  <c r="P28"/>
  <c r="M28"/>
  <c r="M79" l="1"/>
  <c r="M78"/>
  <c r="M77"/>
  <c r="M76"/>
  <c r="M75"/>
  <c r="M74"/>
  <c r="M73"/>
  <c r="M72"/>
  <c r="M71"/>
  <c r="M68"/>
  <c r="M67"/>
  <c r="M66"/>
  <c r="M65"/>
  <c r="M64"/>
  <c r="M63"/>
  <c r="M62"/>
  <c r="M60"/>
  <c r="M59"/>
  <c r="M58"/>
  <c r="M57"/>
  <c r="M55"/>
  <c r="M54"/>
  <c r="M53"/>
  <c r="M51"/>
  <c r="M50"/>
  <c r="M49"/>
  <c r="M48"/>
  <c r="M47"/>
  <c r="M43"/>
  <c r="M42"/>
  <c r="M41"/>
  <c r="M40"/>
  <c r="M38"/>
  <c r="M37"/>
  <c r="M36"/>
  <c r="M35"/>
  <c r="M34"/>
  <c r="M33"/>
  <c r="M32"/>
  <c r="M31"/>
  <c r="M30"/>
  <c r="M29"/>
  <c r="M27"/>
  <c r="M26"/>
  <c r="M25"/>
  <c r="M22"/>
  <c r="M20"/>
  <c r="M19"/>
  <c r="M18"/>
  <c r="M17"/>
  <c r="M16"/>
  <c r="M15"/>
  <c r="M14"/>
  <c r="L78"/>
  <c r="L75"/>
  <c r="L71"/>
  <c r="L65"/>
  <c r="L63"/>
  <c r="L57"/>
  <c r="L52"/>
  <c r="M52" s="1"/>
  <c r="L49"/>
  <c r="L46"/>
  <c r="L10" s="1"/>
  <c r="L34"/>
  <c r="L29" s="1"/>
  <c r="L30"/>
  <c r="M21"/>
  <c r="L14"/>
  <c r="V79"/>
  <c r="V77"/>
  <c r="V76"/>
  <c r="V74"/>
  <c r="V73"/>
  <c r="V72"/>
  <c r="V68"/>
  <c r="V67"/>
  <c r="V66"/>
  <c r="V64"/>
  <c r="V60"/>
  <c r="V58"/>
  <c r="V55"/>
  <c r="V54"/>
  <c r="V53"/>
  <c r="V51"/>
  <c r="V50"/>
  <c r="V48"/>
  <c r="V47"/>
  <c r="V43"/>
  <c r="V42"/>
  <c r="V41"/>
  <c r="V40"/>
  <c r="V38"/>
  <c r="V37"/>
  <c r="V36"/>
  <c r="V35"/>
  <c r="V33"/>
  <c r="V32"/>
  <c r="V31"/>
  <c r="V27"/>
  <c r="V26"/>
  <c r="V25"/>
  <c r="V22"/>
  <c r="V21" s="1"/>
  <c r="V20"/>
  <c r="V19"/>
  <c r="V18"/>
  <c r="V17"/>
  <c r="V16"/>
  <c r="V15"/>
  <c r="U78"/>
  <c r="U75"/>
  <c r="U71"/>
  <c r="U65"/>
  <c r="U63"/>
  <c r="U62" s="1"/>
  <c r="U59"/>
  <c r="U57"/>
  <c r="U52" s="1"/>
  <c r="U49"/>
  <c r="U46"/>
  <c r="U39"/>
  <c r="U34"/>
  <c r="U30"/>
  <c r="U14"/>
  <c r="S79"/>
  <c r="S77"/>
  <c r="S76"/>
  <c r="S74"/>
  <c r="S73"/>
  <c r="S72"/>
  <c r="S68"/>
  <c r="S67"/>
  <c r="S66"/>
  <c r="S64"/>
  <c r="S60"/>
  <c r="S58"/>
  <c r="S55"/>
  <c r="S54"/>
  <c r="S53"/>
  <c r="S51"/>
  <c r="S50"/>
  <c r="S48"/>
  <c r="S47"/>
  <c r="S43"/>
  <c r="S42"/>
  <c r="S41"/>
  <c r="S40"/>
  <c r="S38"/>
  <c r="S37"/>
  <c r="S36"/>
  <c r="S35"/>
  <c r="S33"/>
  <c r="S32"/>
  <c r="S31"/>
  <c r="S27"/>
  <c r="S26"/>
  <c r="S25"/>
  <c r="S22"/>
  <c r="S21" s="1"/>
  <c r="S20"/>
  <c r="S19"/>
  <c r="S18"/>
  <c r="S17"/>
  <c r="S16"/>
  <c r="S15"/>
  <c r="R78"/>
  <c r="R75"/>
  <c r="R71"/>
  <c r="R65"/>
  <c r="R63"/>
  <c r="R59"/>
  <c r="R57"/>
  <c r="R52" s="1"/>
  <c r="R49"/>
  <c r="R46" s="1"/>
  <c r="R34"/>
  <c r="R30"/>
  <c r="R14"/>
  <c r="O78"/>
  <c r="M46" l="1"/>
  <c r="M10" s="1"/>
  <c r="L13"/>
  <c r="U29"/>
  <c r="U13"/>
  <c r="R29"/>
  <c r="R13"/>
  <c r="R11" s="1"/>
  <c r="R12" s="1"/>
  <c r="P79"/>
  <c r="P77"/>
  <c r="P76"/>
  <c r="P74"/>
  <c r="P73"/>
  <c r="P72"/>
  <c r="P68"/>
  <c r="P67"/>
  <c r="P66"/>
  <c r="P64"/>
  <c r="P60"/>
  <c r="P58"/>
  <c r="P55"/>
  <c r="P54"/>
  <c r="P53"/>
  <c r="P51"/>
  <c r="P50"/>
  <c r="P48"/>
  <c r="P47"/>
  <c r="P41"/>
  <c r="P40"/>
  <c r="P38"/>
  <c r="P37"/>
  <c r="P36"/>
  <c r="P35"/>
  <c r="P33"/>
  <c r="P32"/>
  <c r="P31"/>
  <c r="P27"/>
  <c r="P26"/>
  <c r="P25"/>
  <c r="P22"/>
  <c r="P21" s="1"/>
  <c r="P20"/>
  <c r="P19"/>
  <c r="P18"/>
  <c r="P17"/>
  <c r="P16"/>
  <c r="P15"/>
  <c r="O75"/>
  <c r="O71"/>
  <c r="O65"/>
  <c r="O63"/>
  <c r="O57"/>
  <c r="O52" s="1"/>
  <c r="O49"/>
  <c r="O34"/>
  <c r="O30"/>
  <c r="O14"/>
  <c r="T46"/>
  <c r="V46" s="1"/>
  <c r="T49"/>
  <c r="V49" s="1"/>
  <c r="Q49"/>
  <c r="S49" s="1"/>
  <c r="N49"/>
  <c r="N46" s="1"/>
  <c r="K49"/>
  <c r="K46" s="1"/>
  <c r="U10" l="1"/>
  <c r="Q46"/>
  <c r="S46" s="1"/>
  <c r="P49"/>
  <c r="O46"/>
  <c r="O29"/>
  <c r="O13"/>
  <c r="P46" l="1"/>
  <c r="P10" s="1"/>
  <c r="O10"/>
  <c r="U11"/>
  <c r="U12" s="1"/>
  <c r="O11"/>
  <c r="O12" s="1"/>
  <c r="T30"/>
  <c r="V30" s="1"/>
  <c r="Q30"/>
  <c r="S30" s="1"/>
  <c r="N30"/>
  <c r="P30" s="1"/>
  <c r="K30"/>
  <c r="N34"/>
  <c r="P34" s="1"/>
  <c r="Q34"/>
  <c r="S34" s="1"/>
  <c r="T34"/>
  <c r="V34" s="1"/>
  <c r="K34"/>
  <c r="N42" l="1"/>
  <c r="P42" s="1"/>
  <c r="N43"/>
  <c r="P43" s="1"/>
  <c r="K39" l="1"/>
  <c r="K29"/>
  <c r="K14"/>
  <c r="K13" s="1"/>
  <c r="M13" s="1"/>
  <c r="V39" l="1"/>
  <c r="Q14" l="1"/>
  <c r="T14"/>
  <c r="T13" l="1"/>
  <c r="V13" s="1"/>
  <c r="V14"/>
  <c r="Q13"/>
  <c r="S13" s="1"/>
  <c r="S14"/>
  <c r="H20"/>
  <c r="I20" s="1"/>
  <c r="N59" l="1"/>
  <c r="P59" s="1"/>
  <c r="Q59"/>
  <c r="S59" s="1"/>
  <c r="T59"/>
  <c r="V59" s="1"/>
  <c r="K59"/>
  <c r="N57" l="1"/>
  <c r="Q57"/>
  <c r="T57"/>
  <c r="K57"/>
  <c r="K52" s="1"/>
  <c r="N14"/>
  <c r="T52" l="1"/>
  <c r="V52" s="1"/>
  <c r="V57"/>
  <c r="N13"/>
  <c r="P13" s="1"/>
  <c r="P14"/>
  <c r="Q52"/>
  <c r="S52" s="1"/>
  <c r="S57"/>
  <c r="N52"/>
  <c r="P52" s="1"/>
  <c r="P57"/>
  <c r="K77"/>
  <c r="K75" s="1"/>
  <c r="N65" l="1"/>
  <c r="P65" s="1"/>
  <c r="Q65"/>
  <c r="S65" s="1"/>
  <c r="T65"/>
  <c r="V65" s="1"/>
  <c r="N63"/>
  <c r="P63" s="1"/>
  <c r="Q63"/>
  <c r="S63" s="1"/>
  <c r="T63"/>
  <c r="V63" s="1"/>
  <c r="K63"/>
  <c r="N78"/>
  <c r="P78" s="1"/>
  <c r="Q78"/>
  <c r="S78" s="1"/>
  <c r="T78"/>
  <c r="V78" s="1"/>
  <c r="K78"/>
  <c r="N71"/>
  <c r="P71" s="1"/>
  <c r="N75"/>
  <c r="P75" s="1"/>
  <c r="Q75"/>
  <c r="S75" s="1"/>
  <c r="T75"/>
  <c r="V75" s="1"/>
  <c r="K72"/>
  <c r="K73"/>
  <c r="Q71"/>
  <c r="S71" s="1"/>
  <c r="T71"/>
  <c r="V71" s="1"/>
  <c r="H16"/>
  <c r="H14" s="1"/>
  <c r="H30"/>
  <c r="H34"/>
  <c r="H39"/>
  <c r="H46"/>
  <c r="H52"/>
  <c r="H65"/>
  <c r="H62" s="1"/>
  <c r="H71"/>
  <c r="H75"/>
  <c r="H78"/>
  <c r="G14"/>
  <c r="G30"/>
  <c r="G34"/>
  <c r="G39"/>
  <c r="G46"/>
  <c r="G52"/>
  <c r="G65"/>
  <c r="G62" s="1"/>
  <c r="G71"/>
  <c r="G75"/>
  <c r="G78"/>
  <c r="I30"/>
  <c r="I36"/>
  <c r="I34" s="1"/>
  <c r="I39"/>
  <c r="I46"/>
  <c r="I53"/>
  <c r="I52" s="1"/>
  <c r="I63"/>
  <c r="I66"/>
  <c r="K66" s="1"/>
  <c r="K65" s="1"/>
  <c r="I68"/>
  <c r="I71"/>
  <c r="I75"/>
  <c r="J14"/>
  <c r="J30"/>
  <c r="J34"/>
  <c r="J39"/>
  <c r="J46"/>
  <c r="J52"/>
  <c r="J65"/>
  <c r="J62" s="1"/>
  <c r="J71"/>
  <c r="J75"/>
  <c r="J78"/>
  <c r="G63"/>
  <c r="K71" l="1"/>
  <c r="K62"/>
  <c r="I78"/>
  <c r="T62"/>
  <c r="V62" s="1"/>
  <c r="N62"/>
  <c r="P62" s="1"/>
  <c r="I16"/>
  <c r="I14" s="1"/>
  <c r="I65"/>
  <c r="I62" s="1"/>
  <c r="G29"/>
  <c r="G13"/>
  <c r="H13"/>
  <c r="Q62"/>
  <c r="S62" s="1"/>
  <c r="H29"/>
  <c r="Q29"/>
  <c r="S29" s="1"/>
  <c r="N29"/>
  <c r="P29" s="1"/>
  <c r="J13"/>
  <c r="T29"/>
  <c r="V29" s="1"/>
  <c r="J29"/>
  <c r="I29"/>
  <c r="H10" l="1"/>
  <c r="I13"/>
  <c r="I10" s="1"/>
  <c r="G10"/>
  <c r="J10"/>
  <c r="T11" l="1"/>
  <c r="T12" s="1"/>
  <c r="V10"/>
  <c r="Q11"/>
  <c r="Q12" s="1"/>
  <c r="S10"/>
  <c r="N11"/>
  <c r="N12" s="1"/>
</calcChain>
</file>

<file path=xl/sharedStrings.xml><?xml version="1.0" encoding="utf-8"?>
<sst xmlns="http://schemas.openxmlformats.org/spreadsheetml/2006/main" count="344" uniqueCount="206">
  <si>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</si>
  <si>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</si>
  <si>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</si>
  <si>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</si>
  <si>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</si>
  <si>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</si>
  <si>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</si>
  <si>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</si>
  <si>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</si>
  <si>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</si>
  <si>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</si>
  <si>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</si>
  <si>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</si>
  <si>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</si>
  <si>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</si>
  <si>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</si>
  <si>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</si>
  <si>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</si>
  <si>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</si>
  <si>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</si>
  <si>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</si>
  <si>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</si>
  <si>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</si>
  <si>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</si>
  <si>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</si>
  <si>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</si>
  <si>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</si>
  <si>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</si>
  <si>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</si>
  <si>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</si>
  <si>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</si>
  <si>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</si>
  <si>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</si>
  <si>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</si>
  <si>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</si>
  <si>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</si>
  <si>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</si>
  <si>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</si>
  <si>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</si>
  <si>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</si>
  <si>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</si>
  <si>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</si>
  <si>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</si>
  <si>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</si>
  <si>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</si>
  <si>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</si>
  <si>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</si>
  <si>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</si>
  <si>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</si>
  <si>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4 306,5 кв.м.</t>
  </si>
  <si>
    <t>81 чел./смену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</si>
  <si>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</si>
  <si>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</si>
  <si>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535 м3 / сутки</t>
  </si>
  <si>
    <t>администрация муниципального образования «Пинежский муниципальный район»</t>
  </si>
  <si>
    <t>2009 / 2018</t>
  </si>
  <si>
    <t>62 жилых дома                                                                                                                      (166 663,6 кв. м)</t>
  </si>
  <si>
    <t>администрация муниципального образования «Мирный»</t>
  </si>
  <si>
    <t>1) создание "под ключ"                                                                                           300-квартирного дома по пр. Московскому в г. Архангельске</t>
  </si>
  <si>
    <t>2018 / 2018</t>
  </si>
  <si>
    <t>2018 / 2021</t>
  </si>
  <si>
    <t>40 земельных участков</t>
  </si>
  <si>
    <t>89 земельных участков</t>
  </si>
  <si>
    <t>67 земельных участков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</si>
  <si>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</si>
  <si>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</si>
  <si>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</si>
  <si>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</si>
  <si>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</si>
  <si>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</si>
  <si>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</si>
  <si>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</si>
  <si>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</si>
  <si>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</si>
  <si>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</si>
  <si>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</si>
  <si>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</si>
  <si>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</si>
  <si>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</si>
  <si>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</si>
  <si>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4.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</si>
  <si>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</si>
  <si>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</si>
  <si>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</si>
  <si>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</si>
  <si>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</si>
  <si>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</si>
  <si>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</si>
  <si>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</si>
  <si>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</si>
  <si>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</si>
  <si>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</si>
  <si>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1. Укрепление правого берега реки Северная Двина в Соломбальском территориальном округе                                                      г. Архангельска на участке от улицы Маяковского до улицы Кедрова (I этап, 1 подэтап)</t>
  </si>
  <si>
    <t>2) обеспечение объектами инженерной инфраструктуры 300-квартирного                   дома по пр. Московскому                                                                    в г. Архангельске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</si>
  <si>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</si>
  <si>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</si>
  <si>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</si>
  <si>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</si>
  <si>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</si>
  <si>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</si>
  <si>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</si>
  <si>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</si>
  <si>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</si>
  <si>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</si>
  <si>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</si>
  <si>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</si>
  <si>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</si>
  <si>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</si>
  <si>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</si>
  <si>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</si>
  <si>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 для сохранения музейного фонда Российской Федерации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</si>
  <si>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</si>
  <si>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</si>
  <si>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300 квартир                                                     (11 738,2 кв. м)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</si>
  <si>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</si>
  <si>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</si>
  <si>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</si>
  <si>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</si>
  <si>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</si>
  <si>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</si>
  <si>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</si>
  <si>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</si>
  <si>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</si>
  <si>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администрация муниципального образования  "Мезенский муниципального район"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</si>
  <si>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</si>
  <si>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</si>
  <si>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</si>
  <si>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</si>
  <si>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</si>
  <si>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</si>
  <si>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</si>
  <si>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</si>
  <si>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1. Перевод жилищного фонда города Мирный Архангельской области на природный газ (перевод на природный газ жилых домов по ул. Ленина 21, 23, 25, 26, 27, 28, 29, 30, 37, 41; ул. Пушкина 5, 7, 9, 11, 15, 4, 6; ул. Овчинникова 3, 4, 5, 6, 7, 8, 10, 15, 19, 22, 26; ул. Мира 4, 6, 8, 10, 12, 16; ул. Неделина 4, 6, 8, 16, 14, 22, 24, 26, 30; ул. Гагарина 1, 3, 5, 7, 9, 11, 12, 13, 14, 14а, 16; ул. Чайковского 2, 4, 5, 6, 8, 10, 12, 14; ул. Ломоносова 9, 9а, 11, 13)*</t>
  </si>
  <si>
    <t>2. Строительство центра культурного развития в г. Каргополе по адресу: Архангельская область,                                               г. Каргополь, ул. Гагарина</t>
  </si>
  <si>
    <t xml:space="preserve">2) газопровод высокого, среднего и низкого давления в МО «Аргуновское» Вельского района Архангельской области
</t>
  </si>
  <si>
    <t>2. Укрепление правого берега реки Северная Двина в Соломбальском территориальном округе                                                  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</si>
  <si>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от ул. Маяковского до ул. Кедрова                               (I этап, 1 подэтап, I этап,                                                                                                                                                                          2 подэтап и II этап)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</si>
  <si>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</si>
  <si>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</si>
  <si>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2. Физкультурно-оздоровительный комплекс с универсальным игровым залом  42 х 24 м по адресу: Архангельская обл.,   г. Северодвинск, о. Ягры, пр. Машиностроителей*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</si>
  <si>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</si>
  <si>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</si>
  <si>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4) строительство средней общеобразовательной школы на 860 учащихся по ул. Дзержинского г. Вельска Архангельской области</t>
  </si>
  <si>
    <t>250 мест</t>
  </si>
  <si>
    <t>860 мест</t>
  </si>
  <si>
    <t>администрация муниципального образования "Шенкурский муниципальный район"</t>
  </si>
  <si>
    <t>2013 / -</t>
  </si>
  <si>
    <t>2020 / -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</si>
  <si>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</si>
  <si>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</t>
  </si>
  <si>
    <t>1) детский сад на 60 мест в пос. Турдеевск
г. Архангельска</t>
  </si>
  <si>
    <t>2) детский сад на 120 мест в пос. Катунино Приморского района Архангельской области</t>
  </si>
  <si>
    <t>3) детский сад на 120 мест                                                                                   в п. Каменка МО "Мезенский муниципальный район"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</si>
  <si>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в дер. Боброво (грунтовые дороги)</t>
  </si>
  <si>
    <t xml:space="preserve">бюджетные инвестиции в объекты государственной собственности Архангельской области,  проетирование и строительство </t>
  </si>
  <si>
    <t>2)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в с. Емецк (грунтовые дороги)</t>
  </si>
  <si>
    <t>3)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в с. Матигоры (грунтовые дороги)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</si>
  <si>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</si>
  <si>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</si>
  <si>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</si>
  <si>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1) фельдшерско-акушерский пункт
в д. Окулово Приморского района
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</si>
  <si>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</si>
  <si>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</si>
  <si>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 xml:space="preserve">2) фельдшерско-акушерский пункт
в пос. Верховской Плесецкого района
</t>
  </si>
  <si>
    <t>3. Строительство (приобретение) фельдшерско-акушерских пунктов, в том числе:</t>
  </si>
  <si>
    <t>Общий (предельный) объем бюджетных ассигнований областного бюджета на 2018 год с учетом изменений,                                                 тыс. рублей</t>
  </si>
  <si>
    <t>Общий (предельный) объем бюджетных ассигнований областного бюджета на 2019 год с учетом изменений,                                                 тыс. рублей</t>
  </si>
  <si>
    <t xml:space="preserve">Предлагаемые изменения в областную адресную инвестиционную программу на 2018 год и на плановый период 2019 и 2020 годов  </t>
  </si>
  <si>
    <t>Предлагаемые изменения</t>
  </si>
  <si>
    <t>Общий (предельный) объем бюджетных ассигнований областного бюджета на 2020 год с учетом изменений,                                                 тыс. рублей</t>
  </si>
  <si>
    <t>администрация муниципального образования «Город Архангельск»</t>
  </si>
  <si>
    <t>Общий объем капитальных вложений за счет всех источников с учетом изменений,              тыс. рублей</t>
  </si>
  <si>
    <t>4) строительство инженерной инфраструктуры (водоснабжение)                                                              к земельным участкам                                                        для строительства индивидуальных жилых домов многодетным семьям                                                                 в районе ул. Южная, д. 19,                                                                      г. Новодвинск. Строительство водопровода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</si>
  <si>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</si>
  <si>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</si>
  <si>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</si>
  <si>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 xml:space="preserve">бюджетные инвестиции в объекты государственной собственности Архангельской области,  строительство 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</si>
  <si>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</si>
  <si>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</si>
  <si>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</si>
  <si>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</si>
  <si>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2. Реконструкция аэропортового комплекса «Соловки», о. Соловецкий, Архангельская область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</si>
  <si>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</si>
  <si>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</si>
  <si>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</si>
  <si>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</si>
  <si>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</si>
  <si>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субсидии на софинансиро-вание капитальных вложений в объекты муниципальной собственности, проектирование и строительство</t>
  </si>
  <si>
    <t>администрация муниципально-го образования "Город Архангельск"</t>
  </si>
  <si>
    <t>4. Реконструкция пр-та Ленинградского от ул. Первомайской до ул. Смольный Буян в г. Архангельске</t>
  </si>
  <si>
    <t>XI.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2018 годы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</si>
  <si>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</si>
  <si>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</si>
  <si>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</si>
  <si>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</si>
  <si>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</si>
  <si>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</si>
  <si>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</si>
  <si>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к пояснительной записке</t>
  </si>
  <si>
    <t>Приложение № 11</t>
  </si>
  <si>
    <t>7.1</t>
  </si>
  <si>
    <t>7.2</t>
  </si>
  <si>
    <t>8.1</t>
  </si>
  <si>
    <t>8.2</t>
  </si>
  <si>
    <t>9.1</t>
  </si>
  <si>
    <t>9.2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</si>
</sst>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vertical="center" wrapText="1"/>
    </xf>
    <xf numFmtId="165" fontId="2" fillId="0" borderId="1" xfId="2" applyNumberFormat="1" applyFont="1" applyBorder="1" applyAlignment="1">
      <alignment horizontal="center" vertical="center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0" fontId="0" fillId="4" borderId="0" xfId="0" applyFont="1" applyFill="1" applyBorder="1"/>
    <xf numFmtId="0" fontId="0" fillId="4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Border="1" applyAlignment="1"/>
    <xf numFmtId="165" fontId="2" fillId="0" borderId="0" xfId="0" applyNumberFormat="1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2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F96"/>
  <sheetViews>
    <sheetView showGridLines="0" tabSelected="1" view="pageBreakPreview" zoomScale="63" zoomScaleNormal="100" zoomScaleSheetLayoutView="63" workbookViewId="0">
      <pane ySplit="8" topLeftCell="A9" activePane="bottomLeft" state="frozen"/>
      <selection pane="bottomLeft" activeCell="S10" sqref="S10"/>
    </sheetView>
  </sheetViews>
  <sheetFormatPr defaultRowHeight="15" outlineLevelRow="1"/>
  <cols>
    <col min="1" max="1" width="37.28515625" style="2" customWidth="1"/>
    <col min="2" max="2" width="19.85546875" style="2" customWidth="1"/>
    <col min="3" max="3" width="20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6" width="15.85546875" style="2" customWidth="1"/>
    <col min="17" max="20" width="15" style="2" customWidth="1"/>
    <col min="21" max="22" width="15" style="2" hidden="1" customWidth="1"/>
    <col min="23" max="27" width="9.140625" style="1"/>
    <col min="28" max="16384" width="9.140625" style="2"/>
  </cols>
  <sheetData>
    <row r="1" spans="1:27" ht="16.5">
      <c r="N1" s="32"/>
      <c r="O1" s="32"/>
      <c r="P1" s="32"/>
      <c r="R1" s="57"/>
      <c r="S1" s="57" t="s">
        <v>199</v>
      </c>
    </row>
    <row r="2" spans="1:27" ht="16.5">
      <c r="N2" s="32"/>
      <c r="O2" s="32"/>
      <c r="P2" s="32"/>
      <c r="R2" s="58"/>
      <c r="S2" s="58" t="s">
        <v>198</v>
      </c>
    </row>
    <row r="3" spans="1:27" ht="16.5">
      <c r="Q3" s="32"/>
      <c r="R3" s="32"/>
      <c r="S3" s="32"/>
    </row>
    <row r="4" spans="1:27" ht="17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2"/>
      <c r="R4" s="32"/>
      <c r="S4" s="32"/>
      <c r="T4" s="3"/>
      <c r="U4" s="3"/>
      <c r="V4" s="3"/>
    </row>
    <row r="5" spans="1:27" ht="23.25" customHeight="1">
      <c r="A5" s="91" t="s">
        <v>167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38"/>
      <c r="V5" s="38"/>
    </row>
    <row r="6" spans="1:27" ht="17.2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41"/>
      <c r="V6" s="41"/>
    </row>
    <row r="7" spans="1:27" ht="49.5" customHeight="1">
      <c r="A7" s="81" t="s">
        <v>3</v>
      </c>
      <c r="B7" s="81" t="s">
        <v>0</v>
      </c>
      <c r="C7" s="81" t="s">
        <v>4</v>
      </c>
      <c r="D7" s="81" t="s">
        <v>2</v>
      </c>
      <c r="E7" s="81" t="s">
        <v>1</v>
      </c>
      <c r="F7" s="81" t="s">
        <v>12</v>
      </c>
      <c r="G7" s="86" t="s">
        <v>31</v>
      </c>
      <c r="H7" s="86" t="s">
        <v>47</v>
      </c>
      <c r="I7" s="86" t="s">
        <v>31</v>
      </c>
      <c r="J7" s="86" t="s">
        <v>47</v>
      </c>
      <c r="K7" s="81" t="s">
        <v>52</v>
      </c>
      <c r="L7" s="74" t="s">
        <v>168</v>
      </c>
      <c r="M7" s="81" t="s">
        <v>171</v>
      </c>
      <c r="N7" s="81" t="s">
        <v>120</v>
      </c>
      <c r="O7" s="74" t="s">
        <v>168</v>
      </c>
      <c r="P7" s="81" t="s">
        <v>165</v>
      </c>
      <c r="Q7" s="81" t="s">
        <v>65</v>
      </c>
      <c r="R7" s="74" t="s">
        <v>168</v>
      </c>
      <c r="S7" s="81" t="s">
        <v>166</v>
      </c>
      <c r="T7" s="81" t="s">
        <v>121</v>
      </c>
      <c r="U7" s="79" t="s">
        <v>168</v>
      </c>
      <c r="V7" s="81" t="s">
        <v>169</v>
      </c>
    </row>
    <row r="8" spans="1:27" ht="135.75" customHeight="1">
      <c r="A8" s="81"/>
      <c r="B8" s="81"/>
      <c r="C8" s="82"/>
      <c r="D8" s="82"/>
      <c r="E8" s="82"/>
      <c r="F8" s="82"/>
      <c r="G8" s="87"/>
      <c r="H8" s="87"/>
      <c r="I8" s="87"/>
      <c r="J8" s="87"/>
      <c r="K8" s="82"/>
      <c r="L8" s="75"/>
      <c r="M8" s="82"/>
      <c r="N8" s="82"/>
      <c r="O8" s="75"/>
      <c r="P8" s="82"/>
      <c r="Q8" s="82"/>
      <c r="R8" s="75"/>
      <c r="S8" s="82"/>
      <c r="T8" s="82"/>
      <c r="U8" s="80"/>
      <c r="V8" s="82"/>
    </row>
    <row r="9" spans="1:27" ht="15" customHeight="1">
      <c r="A9" s="48">
        <v>1</v>
      </c>
      <c r="B9" s="48">
        <v>2</v>
      </c>
      <c r="C9" s="49">
        <v>3</v>
      </c>
      <c r="D9" s="49">
        <v>4</v>
      </c>
      <c r="E9" s="49">
        <v>5</v>
      </c>
      <c r="F9" s="49">
        <v>6</v>
      </c>
      <c r="G9" s="56"/>
      <c r="H9" s="56"/>
      <c r="I9" s="56"/>
      <c r="J9" s="56"/>
      <c r="K9" s="49">
        <v>7</v>
      </c>
      <c r="L9" s="105" t="s">
        <v>200</v>
      </c>
      <c r="M9" s="105" t="s">
        <v>201</v>
      </c>
      <c r="N9" s="49">
        <v>8</v>
      </c>
      <c r="O9" s="105" t="s">
        <v>202</v>
      </c>
      <c r="P9" s="105" t="s">
        <v>203</v>
      </c>
      <c r="Q9" s="49">
        <v>9</v>
      </c>
      <c r="R9" s="105" t="s">
        <v>204</v>
      </c>
      <c r="S9" s="105" t="s">
        <v>205</v>
      </c>
      <c r="T9" s="49">
        <v>10</v>
      </c>
      <c r="U9" s="37">
        <v>10</v>
      </c>
      <c r="V9" s="37">
        <v>10</v>
      </c>
    </row>
    <row r="10" spans="1:27" ht="21.75" customHeight="1">
      <c r="A10" s="76" t="s">
        <v>8</v>
      </c>
      <c r="B10" s="97"/>
      <c r="C10" s="97"/>
      <c r="D10" s="97"/>
      <c r="E10" s="48"/>
      <c r="F10" s="48"/>
      <c r="G10" s="9" t="e">
        <f>G13+G29+G39+G46+#REF!+#REF!+G52+G62+G71+G75+G78+#REF!</f>
        <v>#REF!</v>
      </c>
      <c r="H10" s="9" t="e">
        <f>H13+H29+H39+H46+#REF!+#REF!+H52+H62+H71+H75+H78+#REF!</f>
        <v>#REF!</v>
      </c>
      <c r="I10" s="9" t="e">
        <f>I13+I29+I39+I46+#REF!+#REF!+I52+I62+I71+I75+I78+#REF!</f>
        <v>#REF!</v>
      </c>
      <c r="J10" s="9" t="e">
        <f>J13+J29+J39+J46+#REF!+#REF!+J52+J62+J71+J75+J78+#REF!</f>
        <v>#REF!</v>
      </c>
      <c r="K10" s="9">
        <f>K13+K29+K39+K46+K52+K62+K71+K75+K78+K59+K80</f>
        <v>12395290.74</v>
      </c>
      <c r="L10" s="9">
        <f>L13+L29+L39+L46+L52+L62+L71+L75+L78+L59+L80</f>
        <v>3781332.4999999995</v>
      </c>
      <c r="M10" s="9">
        <f t="shared" ref="M10:P10" si="0">M13+M29+M39+M46+M52+M62+M71+M75+M78+M59+M80</f>
        <v>16176623.240000002</v>
      </c>
      <c r="N10" s="9">
        <f t="shared" si="0"/>
        <v>1149753.3799999999</v>
      </c>
      <c r="O10" s="9">
        <f>O13+O29+O39+O46+O52+O62+O71+O75+O78+O59+O80</f>
        <v>273339</v>
      </c>
      <c r="P10" s="9">
        <f t="shared" si="0"/>
        <v>1423092.3799999997</v>
      </c>
      <c r="Q10" s="9">
        <f t="shared" ref="Q10:R10" si="1">Q13+Q29+Q39+Q46+Q52+Q62+Q71+Q75+Q78+Q59+Q80</f>
        <v>727713.10000000009</v>
      </c>
      <c r="R10" s="9">
        <f t="shared" si="1"/>
        <v>79054.5</v>
      </c>
      <c r="S10" s="9">
        <f>Q10+R10</f>
        <v>806767.60000000009</v>
      </c>
      <c r="T10" s="9">
        <f>T13+T29+T39+T46+T52+T62+T71+T75+T78+T59+T80</f>
        <v>743073.40000000014</v>
      </c>
      <c r="U10" s="9">
        <f>U13+U29+U39+U46+U52+U62+U71+U75+U78+U59</f>
        <v>0</v>
      </c>
      <c r="V10" s="9">
        <f>T10+U10</f>
        <v>743073.40000000014</v>
      </c>
      <c r="W10" s="2"/>
      <c r="X10" s="2"/>
      <c r="Y10" s="2"/>
      <c r="Z10" s="2"/>
      <c r="AA10" s="2"/>
    </row>
    <row r="11" spans="1:27" ht="21.75" hidden="1" customHeight="1">
      <c r="A11" s="51"/>
      <c r="B11" s="53"/>
      <c r="C11" s="53"/>
      <c r="D11" s="53"/>
      <c r="E11" s="48"/>
      <c r="F11" s="48" t="s">
        <v>100</v>
      </c>
      <c r="G11" s="9"/>
      <c r="H11" s="9"/>
      <c r="I11" s="9"/>
      <c r="J11" s="9"/>
      <c r="K11" s="9"/>
      <c r="L11" s="9"/>
      <c r="M11" s="9"/>
      <c r="N11" s="9">
        <f>N10-N53-N54-N55</f>
        <v>937260.77999999991</v>
      </c>
      <c r="O11" s="9">
        <f>O10-O53-O54-O55</f>
        <v>273339</v>
      </c>
      <c r="P11" s="9"/>
      <c r="Q11" s="9">
        <f>Q10-Q42-Q53-Q54-Q55</f>
        <v>535784.10000000009</v>
      </c>
      <c r="R11" s="9">
        <f>R10-R42-R53-R54-R55</f>
        <v>79054.5</v>
      </c>
      <c r="S11" s="9"/>
      <c r="T11" s="9">
        <f>T10-T42-T53-T54-T55</f>
        <v>543343.20000000019</v>
      </c>
      <c r="U11" s="30">
        <f>U10-U42-U53-U54-U55</f>
        <v>0</v>
      </c>
      <c r="V11" s="30"/>
      <c r="W11" s="2"/>
      <c r="X11" s="2"/>
      <c r="Y11" s="2"/>
      <c r="Z11" s="2"/>
      <c r="AA11" s="2"/>
    </row>
    <row r="12" spans="1:27" ht="21.75" hidden="1" customHeight="1">
      <c r="A12" s="51"/>
      <c r="B12" s="53"/>
      <c r="C12" s="53"/>
      <c r="D12" s="53"/>
      <c r="E12" s="48"/>
      <c r="F12" s="48" t="s">
        <v>101</v>
      </c>
      <c r="G12" s="9"/>
      <c r="H12" s="9"/>
      <c r="I12" s="9"/>
      <c r="J12" s="9"/>
      <c r="K12" s="9"/>
      <c r="L12" s="9"/>
      <c r="M12" s="9"/>
      <c r="N12" s="9">
        <f>N11-N43-N58-N65-N79-N59</f>
        <v>746824.48</v>
      </c>
      <c r="O12" s="9">
        <f>O11-O43-O58-O65-O79-O59</f>
        <v>240005.7</v>
      </c>
      <c r="P12" s="9"/>
      <c r="Q12" s="9">
        <f>Q11-Q43-Q58-Q65-Q79-Q59</f>
        <v>372924.10000000009</v>
      </c>
      <c r="R12" s="9">
        <f>R11-R43-R58-R65-R79-R59</f>
        <v>79054.5</v>
      </c>
      <c r="S12" s="9"/>
      <c r="T12" s="9">
        <f>T11-T43-T58-T65-T79-T59</f>
        <v>448343.20000000019</v>
      </c>
      <c r="U12" s="30">
        <f>U11-U43-U58-U65-U79-U59</f>
        <v>0</v>
      </c>
      <c r="V12" s="30"/>
      <c r="W12" s="2"/>
      <c r="X12" s="2"/>
      <c r="Y12" s="2"/>
      <c r="Z12" s="2"/>
      <c r="AA12" s="2"/>
    </row>
    <row r="13" spans="1:27" ht="50.25" customHeight="1">
      <c r="A13" s="76" t="s">
        <v>32</v>
      </c>
      <c r="B13" s="77"/>
      <c r="C13" s="77"/>
      <c r="D13" s="77"/>
      <c r="E13" s="52"/>
      <c r="F13" s="52"/>
      <c r="G13" s="9">
        <f>G14+G24</f>
        <v>238051.1</v>
      </c>
      <c r="H13" s="9" t="e">
        <f>H14+H24</f>
        <v>#REF!</v>
      </c>
      <c r="I13" s="9" t="e">
        <f>I14+I24</f>
        <v>#REF!</v>
      </c>
      <c r="J13" s="9" t="e">
        <f>J14+J24</f>
        <v>#REF!</v>
      </c>
      <c r="K13" s="9">
        <f>K14+K21+K24</f>
        <v>6074111.6500000004</v>
      </c>
      <c r="L13" s="9">
        <f>L14+L21+L24</f>
        <v>11667</v>
      </c>
      <c r="M13" s="9">
        <f t="shared" ref="M13:M81" si="2">K13+L13</f>
        <v>6085778.6500000004</v>
      </c>
      <c r="N13" s="9">
        <f>N14+N21+N24</f>
        <v>204957.69999999998</v>
      </c>
      <c r="O13" s="9">
        <f>O14+O21+O24</f>
        <v>-59116.5</v>
      </c>
      <c r="P13" s="9">
        <f t="shared" ref="P13:P81" si="3">N13+O13</f>
        <v>145841.19999999998</v>
      </c>
      <c r="Q13" s="9">
        <f>Q14+Q21+Q24</f>
        <v>210627.90000000002</v>
      </c>
      <c r="R13" s="9">
        <f>R14+R21+R24</f>
        <v>0</v>
      </c>
      <c r="S13" s="9">
        <f t="shared" ref="S13:S79" si="4">Q13+R13</f>
        <v>210627.90000000002</v>
      </c>
      <c r="T13" s="9">
        <f>T14+T21+T24</f>
        <v>82795.399999999994</v>
      </c>
      <c r="U13" s="9">
        <f>U14+U21+U24</f>
        <v>0</v>
      </c>
      <c r="V13" s="9">
        <f t="shared" ref="V13:V79" si="5">T13+U13</f>
        <v>82795.399999999994</v>
      </c>
      <c r="W13" s="2"/>
      <c r="X13" s="2"/>
      <c r="Y13" s="2"/>
      <c r="Z13" s="2"/>
      <c r="AA13" s="2"/>
    </row>
    <row r="14" spans="1:27" ht="85.5" customHeight="1">
      <c r="A14" s="88" t="s">
        <v>33</v>
      </c>
      <c r="B14" s="95"/>
      <c r="C14" s="95"/>
      <c r="D14" s="96"/>
      <c r="E14" s="10"/>
      <c r="F14" s="11"/>
      <c r="G14" s="9">
        <f>SUM(G16:G16)</f>
        <v>238051.1</v>
      </c>
      <c r="H14" s="9" t="e">
        <f>H16+#REF!</f>
        <v>#REF!</v>
      </c>
      <c r="I14" s="9" t="e">
        <f>I16+#REF!+#REF!</f>
        <v>#REF!</v>
      </c>
      <c r="J14" s="9" t="e">
        <f>J16+#REF!+#REF!</f>
        <v>#REF!</v>
      </c>
      <c r="K14" s="9">
        <f>SUM(K15:K20)</f>
        <v>5782567.5500000007</v>
      </c>
      <c r="L14" s="9">
        <f>SUM(L15:L20)</f>
        <v>0</v>
      </c>
      <c r="M14" s="9">
        <f t="shared" si="2"/>
        <v>5782567.5500000007</v>
      </c>
      <c r="N14" s="9">
        <f>SUM(N15:N19)</f>
        <v>179953.3</v>
      </c>
      <c r="O14" s="9">
        <f t="shared" ref="O14" si="6">SUM(O15:O19)</f>
        <v>-64616.5</v>
      </c>
      <c r="P14" s="9">
        <f t="shared" si="3"/>
        <v>115336.79999999999</v>
      </c>
      <c r="Q14" s="9">
        <f>SUM(Q15:Q20)</f>
        <v>63329.7</v>
      </c>
      <c r="R14" s="9">
        <f>SUM(R15:R20)</f>
        <v>0</v>
      </c>
      <c r="S14" s="9">
        <f t="shared" si="4"/>
        <v>63329.7</v>
      </c>
      <c r="T14" s="9">
        <f>SUM(T15:T20)</f>
        <v>82795.399999999994</v>
      </c>
      <c r="U14" s="9">
        <f>SUM(U15:U20)</f>
        <v>0</v>
      </c>
      <c r="V14" s="9">
        <f t="shared" si="5"/>
        <v>82795.399999999994</v>
      </c>
    </row>
    <row r="15" spans="1:27" ht="161.25" customHeight="1">
      <c r="A15" s="51" t="s">
        <v>58</v>
      </c>
      <c r="B15" s="24" t="s">
        <v>113</v>
      </c>
      <c r="C15" s="48" t="s">
        <v>5</v>
      </c>
      <c r="D15" s="48" t="s">
        <v>7</v>
      </c>
      <c r="E15" s="48" t="s">
        <v>34</v>
      </c>
      <c r="F15" s="48" t="s">
        <v>28</v>
      </c>
      <c r="G15" s="9"/>
      <c r="H15" s="9"/>
      <c r="I15" s="9"/>
      <c r="J15" s="9"/>
      <c r="K15" s="9">
        <v>419054.45</v>
      </c>
      <c r="L15" s="9"/>
      <c r="M15" s="9">
        <f t="shared" si="2"/>
        <v>419054.45</v>
      </c>
      <c r="N15" s="33">
        <v>68906.2</v>
      </c>
      <c r="O15" s="33">
        <v>-64616.5</v>
      </c>
      <c r="P15" s="9">
        <f t="shared" si="3"/>
        <v>4289.6999999999971</v>
      </c>
      <c r="Q15" s="9">
        <v>0</v>
      </c>
      <c r="R15" s="9">
        <v>0</v>
      </c>
      <c r="S15" s="9">
        <f t="shared" si="4"/>
        <v>0</v>
      </c>
      <c r="T15" s="9">
        <v>0</v>
      </c>
      <c r="U15" s="9">
        <v>0</v>
      </c>
      <c r="V15" s="9">
        <f t="shared" si="5"/>
        <v>0</v>
      </c>
    </row>
    <row r="16" spans="1:27" ht="142.5" customHeight="1">
      <c r="A16" s="51" t="s">
        <v>93</v>
      </c>
      <c r="B16" s="24" t="s">
        <v>94</v>
      </c>
      <c r="C16" s="48" t="s">
        <v>5</v>
      </c>
      <c r="D16" s="48" t="s">
        <v>7</v>
      </c>
      <c r="E16" s="48" t="s">
        <v>14</v>
      </c>
      <c r="F16" s="48" t="s">
        <v>16</v>
      </c>
      <c r="G16" s="9">
        <v>238051.1</v>
      </c>
      <c r="H16" s="9">
        <f>15000+17938.4+9719.5</f>
        <v>42657.9</v>
      </c>
      <c r="I16" s="9">
        <f>G16+H16</f>
        <v>280709</v>
      </c>
      <c r="J16" s="9">
        <v>8409.5</v>
      </c>
      <c r="K16" s="9">
        <v>22219</v>
      </c>
      <c r="L16" s="9"/>
      <c r="M16" s="9">
        <f t="shared" si="2"/>
        <v>22219</v>
      </c>
      <c r="N16" s="9">
        <v>13933.2</v>
      </c>
      <c r="O16" s="9"/>
      <c r="P16" s="9">
        <f t="shared" si="3"/>
        <v>13933.2</v>
      </c>
      <c r="Q16" s="9">
        <v>0</v>
      </c>
      <c r="R16" s="9">
        <v>0</v>
      </c>
      <c r="S16" s="9">
        <f t="shared" si="4"/>
        <v>0</v>
      </c>
      <c r="T16" s="9">
        <v>0</v>
      </c>
      <c r="U16" s="9">
        <v>0</v>
      </c>
      <c r="V16" s="9">
        <f t="shared" si="5"/>
        <v>0</v>
      </c>
    </row>
    <row r="17" spans="1:27" ht="121.5" customHeight="1">
      <c r="A17" s="51" t="s">
        <v>79</v>
      </c>
      <c r="B17" s="48" t="s">
        <v>53</v>
      </c>
      <c r="C17" s="48" t="s">
        <v>20</v>
      </c>
      <c r="D17" s="48" t="s">
        <v>7</v>
      </c>
      <c r="E17" s="48" t="s">
        <v>54</v>
      </c>
      <c r="F17" s="48" t="s">
        <v>55</v>
      </c>
      <c r="G17" s="9"/>
      <c r="H17" s="9"/>
      <c r="I17" s="9"/>
      <c r="J17" s="9"/>
      <c r="K17" s="9">
        <v>59108.5</v>
      </c>
      <c r="L17" s="9"/>
      <c r="M17" s="9">
        <f t="shared" si="2"/>
        <v>59108.5</v>
      </c>
      <c r="N17" s="9">
        <v>33753.9</v>
      </c>
      <c r="O17" s="9"/>
      <c r="P17" s="9">
        <f t="shared" si="3"/>
        <v>33753.9</v>
      </c>
      <c r="Q17" s="9">
        <v>0</v>
      </c>
      <c r="R17" s="9">
        <v>0</v>
      </c>
      <c r="S17" s="9">
        <f t="shared" si="4"/>
        <v>0</v>
      </c>
      <c r="T17" s="9">
        <v>0</v>
      </c>
      <c r="U17" s="9">
        <v>0</v>
      </c>
      <c r="V17" s="9">
        <f t="shared" si="5"/>
        <v>0</v>
      </c>
    </row>
    <row r="18" spans="1:27" ht="121.5" customHeight="1">
      <c r="A18" s="51" t="s">
        <v>95</v>
      </c>
      <c r="B18" s="48" t="s">
        <v>56</v>
      </c>
      <c r="C18" s="48" t="s">
        <v>20</v>
      </c>
      <c r="D18" s="48" t="s">
        <v>7</v>
      </c>
      <c r="E18" s="48" t="s">
        <v>57</v>
      </c>
      <c r="F18" s="48" t="s">
        <v>117</v>
      </c>
      <c r="G18" s="9"/>
      <c r="H18" s="9"/>
      <c r="I18" s="9"/>
      <c r="J18" s="9"/>
      <c r="K18" s="9">
        <v>4237022.4000000004</v>
      </c>
      <c r="L18" s="9"/>
      <c r="M18" s="9">
        <f t="shared" si="2"/>
        <v>4237022.4000000004</v>
      </c>
      <c r="N18" s="33">
        <v>42250</v>
      </c>
      <c r="O18" s="33"/>
      <c r="P18" s="9">
        <f t="shared" si="3"/>
        <v>42250</v>
      </c>
      <c r="Q18" s="34">
        <v>52050</v>
      </c>
      <c r="R18" s="34"/>
      <c r="S18" s="9">
        <f t="shared" si="4"/>
        <v>52050</v>
      </c>
      <c r="T18" s="34">
        <v>60410</v>
      </c>
      <c r="U18" s="12"/>
      <c r="V18" s="9">
        <f t="shared" si="5"/>
        <v>60410</v>
      </c>
    </row>
    <row r="19" spans="1:27" ht="123.75" customHeight="1">
      <c r="A19" s="51" t="s">
        <v>107</v>
      </c>
      <c r="B19" s="48" t="s">
        <v>77</v>
      </c>
      <c r="C19" s="48" t="s">
        <v>20</v>
      </c>
      <c r="D19" s="48" t="s">
        <v>7</v>
      </c>
      <c r="E19" s="48" t="s">
        <v>57</v>
      </c>
      <c r="F19" s="48" t="s">
        <v>118</v>
      </c>
      <c r="G19" s="9"/>
      <c r="H19" s="9"/>
      <c r="I19" s="9"/>
      <c r="J19" s="9"/>
      <c r="K19" s="13">
        <v>807409.2</v>
      </c>
      <c r="L19" s="13"/>
      <c r="M19" s="9">
        <f t="shared" si="2"/>
        <v>807409.2</v>
      </c>
      <c r="N19" s="33">
        <v>21110</v>
      </c>
      <c r="O19" s="33"/>
      <c r="P19" s="9">
        <f t="shared" si="3"/>
        <v>21110</v>
      </c>
      <c r="Q19" s="34">
        <v>3820</v>
      </c>
      <c r="R19" s="34"/>
      <c r="S19" s="9">
        <f t="shared" si="4"/>
        <v>3820</v>
      </c>
      <c r="T19" s="34">
        <v>0</v>
      </c>
      <c r="U19" s="34">
        <v>0</v>
      </c>
      <c r="V19" s="9">
        <f t="shared" si="5"/>
        <v>0</v>
      </c>
    </row>
    <row r="20" spans="1:27" ht="153" customHeight="1">
      <c r="A20" s="51" t="s">
        <v>138</v>
      </c>
      <c r="B20" s="24" t="s">
        <v>105</v>
      </c>
      <c r="C20" s="48" t="s">
        <v>13</v>
      </c>
      <c r="D20" s="48" t="s">
        <v>7</v>
      </c>
      <c r="E20" s="48" t="s">
        <v>14</v>
      </c>
      <c r="F20" s="48" t="s">
        <v>104</v>
      </c>
      <c r="G20" s="9">
        <v>205680.1</v>
      </c>
      <c r="H20" s="9">
        <f>-17922.3-11000-1875.3-9719.5-755</f>
        <v>-41272.1</v>
      </c>
      <c r="I20" s="9">
        <f>G20+H20</f>
        <v>164408</v>
      </c>
      <c r="J20" s="9">
        <v>73166</v>
      </c>
      <c r="K20" s="13">
        <v>237754</v>
      </c>
      <c r="L20" s="13"/>
      <c r="M20" s="9">
        <f t="shared" si="2"/>
        <v>237754</v>
      </c>
      <c r="N20" s="9">
        <v>0</v>
      </c>
      <c r="O20" s="9"/>
      <c r="P20" s="9">
        <f t="shared" si="3"/>
        <v>0</v>
      </c>
      <c r="Q20" s="9">
        <v>7459.7</v>
      </c>
      <c r="R20" s="9"/>
      <c r="S20" s="9">
        <f t="shared" si="4"/>
        <v>7459.7</v>
      </c>
      <c r="T20" s="9">
        <v>22385.4</v>
      </c>
      <c r="U20" s="9"/>
      <c r="V20" s="9">
        <f t="shared" si="5"/>
        <v>22385.4</v>
      </c>
    </row>
    <row r="21" spans="1:27" ht="45" customHeight="1">
      <c r="A21" s="88" t="s">
        <v>148</v>
      </c>
      <c r="B21" s="89"/>
      <c r="C21" s="89"/>
      <c r="D21" s="90"/>
      <c r="E21" s="48"/>
      <c r="F21" s="48"/>
      <c r="G21" s="9"/>
      <c r="H21" s="9"/>
      <c r="I21" s="9"/>
      <c r="J21" s="9"/>
      <c r="K21" s="9">
        <f>K22+K23</f>
        <v>287582.3</v>
      </c>
      <c r="L21" s="9">
        <f>L22+L23</f>
        <v>0</v>
      </c>
      <c r="M21" s="9">
        <f t="shared" si="2"/>
        <v>287582.3</v>
      </c>
      <c r="N21" s="9">
        <f t="shared" ref="N21:V21" si="7">N22+N23</f>
        <v>21042.6</v>
      </c>
      <c r="O21" s="9">
        <f t="shared" si="7"/>
        <v>0</v>
      </c>
      <c r="P21" s="9">
        <f t="shared" si="7"/>
        <v>21042.6</v>
      </c>
      <c r="Q21" s="9">
        <f t="shared" si="7"/>
        <v>147298.20000000001</v>
      </c>
      <c r="R21" s="9">
        <f t="shared" si="7"/>
        <v>0</v>
      </c>
      <c r="S21" s="9">
        <f t="shared" si="7"/>
        <v>147298.20000000001</v>
      </c>
      <c r="T21" s="9">
        <f t="shared" si="7"/>
        <v>0</v>
      </c>
      <c r="U21" s="9">
        <f t="shared" si="7"/>
        <v>0</v>
      </c>
      <c r="V21" s="9">
        <f t="shared" si="7"/>
        <v>0</v>
      </c>
    </row>
    <row r="22" spans="1:27" s="36" customFormat="1" ht="133.5" customHeight="1">
      <c r="A22" s="51" t="s">
        <v>149</v>
      </c>
      <c r="B22" s="24" t="s">
        <v>98</v>
      </c>
      <c r="C22" s="48" t="s">
        <v>176</v>
      </c>
      <c r="D22" s="48" t="s">
        <v>18</v>
      </c>
      <c r="E22" s="48" t="s">
        <v>14</v>
      </c>
      <c r="F22" s="48" t="s">
        <v>26</v>
      </c>
      <c r="G22" s="9"/>
      <c r="H22" s="9"/>
      <c r="I22" s="9"/>
      <c r="J22" s="9"/>
      <c r="K22" s="9">
        <v>287582.3</v>
      </c>
      <c r="L22" s="9">
        <v>-287582.3</v>
      </c>
      <c r="M22" s="9">
        <f t="shared" si="2"/>
        <v>0</v>
      </c>
      <c r="N22" s="9">
        <v>21042.6</v>
      </c>
      <c r="O22" s="9">
        <v>-21042.6</v>
      </c>
      <c r="P22" s="9">
        <f t="shared" si="3"/>
        <v>0</v>
      </c>
      <c r="Q22" s="9">
        <v>147298.20000000001</v>
      </c>
      <c r="R22" s="9">
        <v>-147298.20000000001</v>
      </c>
      <c r="S22" s="9">
        <f t="shared" si="4"/>
        <v>0</v>
      </c>
      <c r="T22" s="9">
        <v>0</v>
      </c>
      <c r="U22" s="9">
        <v>0</v>
      </c>
      <c r="V22" s="9">
        <f t="shared" si="5"/>
        <v>0</v>
      </c>
      <c r="W22" s="35"/>
      <c r="X22" s="35"/>
      <c r="Y22" s="35"/>
      <c r="Z22" s="35"/>
      <c r="AA22" s="35"/>
    </row>
    <row r="23" spans="1:27" s="36" customFormat="1" ht="118.5" customHeight="1">
      <c r="A23" s="51" t="s">
        <v>149</v>
      </c>
      <c r="B23" s="24" t="s">
        <v>98</v>
      </c>
      <c r="C23" s="48" t="s">
        <v>20</v>
      </c>
      <c r="D23" s="48" t="s">
        <v>18</v>
      </c>
      <c r="E23" s="48" t="s">
        <v>170</v>
      </c>
      <c r="F23" s="48" t="s">
        <v>26</v>
      </c>
      <c r="G23" s="9"/>
      <c r="H23" s="9"/>
      <c r="I23" s="9"/>
      <c r="J23" s="9"/>
      <c r="K23" s="9"/>
      <c r="L23" s="9">
        <v>287582.3</v>
      </c>
      <c r="M23" s="9">
        <f t="shared" si="2"/>
        <v>287582.3</v>
      </c>
      <c r="N23" s="9"/>
      <c r="O23" s="9">
        <v>21042.6</v>
      </c>
      <c r="P23" s="9">
        <f t="shared" si="3"/>
        <v>21042.6</v>
      </c>
      <c r="Q23" s="9"/>
      <c r="R23" s="9">
        <v>147298.20000000001</v>
      </c>
      <c r="S23" s="9">
        <f t="shared" si="4"/>
        <v>147298.20000000001</v>
      </c>
      <c r="T23" s="9"/>
      <c r="U23" s="9"/>
      <c r="V23" s="9"/>
      <c r="W23" s="35"/>
      <c r="X23" s="35"/>
      <c r="Y23" s="35"/>
      <c r="Z23" s="35"/>
      <c r="AA23" s="35"/>
    </row>
    <row r="24" spans="1:27" ht="50.25" customHeight="1">
      <c r="A24" s="88" t="s">
        <v>157</v>
      </c>
      <c r="B24" s="95"/>
      <c r="C24" s="95"/>
      <c r="D24" s="96"/>
      <c r="E24" s="48"/>
      <c r="F24" s="48"/>
      <c r="G24" s="9">
        <f>G25</f>
        <v>0</v>
      </c>
      <c r="H24" s="9">
        <f>H25</f>
        <v>0</v>
      </c>
      <c r="I24" s="9">
        <f>G24+H24</f>
        <v>0</v>
      </c>
      <c r="J24" s="9">
        <f>J25</f>
        <v>0</v>
      </c>
      <c r="K24" s="9">
        <f>SUM(K25:K27)</f>
        <v>3961.7999999999997</v>
      </c>
      <c r="L24" s="9">
        <f>SUM(L25:L28)</f>
        <v>11667</v>
      </c>
      <c r="M24" s="9">
        <f t="shared" si="2"/>
        <v>15628.8</v>
      </c>
      <c r="N24" s="9">
        <f>SUM(N25:N28)</f>
        <v>3961.7999999999997</v>
      </c>
      <c r="O24" s="9">
        <f>SUM(O25:O28)</f>
        <v>5500</v>
      </c>
      <c r="P24" s="9">
        <f t="shared" si="3"/>
        <v>9461.7999999999993</v>
      </c>
      <c r="Q24" s="9">
        <f t="shared" ref="Q24:T24" si="8">SUM(Q25:Q27)</f>
        <v>0</v>
      </c>
      <c r="R24" s="9">
        <f t="shared" ref="R24" si="9">SUM(R25:R27)</f>
        <v>0</v>
      </c>
      <c r="S24" s="9">
        <f t="shared" si="4"/>
        <v>0</v>
      </c>
      <c r="T24" s="9">
        <f t="shared" si="8"/>
        <v>0</v>
      </c>
      <c r="U24" s="9">
        <f t="shared" ref="U24" si="10">SUM(U25:U27)</f>
        <v>0</v>
      </c>
      <c r="V24" s="9">
        <f t="shared" si="5"/>
        <v>0</v>
      </c>
    </row>
    <row r="25" spans="1:27" ht="153.75" customHeight="1">
      <c r="A25" s="51" t="s">
        <v>153</v>
      </c>
      <c r="B25" s="48" t="s">
        <v>61</v>
      </c>
      <c r="C25" s="48" t="s">
        <v>154</v>
      </c>
      <c r="D25" s="48" t="s">
        <v>7</v>
      </c>
      <c r="E25" s="48" t="s">
        <v>14</v>
      </c>
      <c r="F25" s="48" t="s">
        <v>42</v>
      </c>
      <c r="G25" s="9"/>
      <c r="H25" s="9"/>
      <c r="I25" s="9"/>
      <c r="J25" s="9"/>
      <c r="K25" s="9">
        <v>914.3</v>
      </c>
      <c r="L25" s="9"/>
      <c r="M25" s="9">
        <f t="shared" si="2"/>
        <v>914.3</v>
      </c>
      <c r="N25" s="9">
        <v>914.3</v>
      </c>
      <c r="O25" s="9"/>
      <c r="P25" s="9">
        <f t="shared" si="3"/>
        <v>914.3</v>
      </c>
      <c r="Q25" s="9">
        <v>0</v>
      </c>
      <c r="R25" s="9">
        <v>0</v>
      </c>
      <c r="S25" s="9">
        <f t="shared" si="4"/>
        <v>0</v>
      </c>
      <c r="T25" s="9">
        <v>0</v>
      </c>
      <c r="U25" s="9">
        <v>0</v>
      </c>
      <c r="V25" s="9">
        <f t="shared" si="5"/>
        <v>0</v>
      </c>
    </row>
    <row r="26" spans="1:27" ht="159" customHeight="1">
      <c r="A26" s="51" t="s">
        <v>155</v>
      </c>
      <c r="B26" s="48" t="s">
        <v>62</v>
      </c>
      <c r="C26" s="48" t="s">
        <v>154</v>
      </c>
      <c r="D26" s="48" t="s">
        <v>7</v>
      </c>
      <c r="E26" s="48" t="s">
        <v>14</v>
      </c>
      <c r="F26" s="48" t="s">
        <v>42</v>
      </c>
      <c r="G26" s="9"/>
      <c r="H26" s="9"/>
      <c r="I26" s="9"/>
      <c r="J26" s="9"/>
      <c r="K26" s="10">
        <v>1543.6</v>
      </c>
      <c r="L26" s="10"/>
      <c r="M26" s="9">
        <f t="shared" si="2"/>
        <v>1543.6</v>
      </c>
      <c r="N26" s="10">
        <v>1543.6</v>
      </c>
      <c r="O26" s="10"/>
      <c r="P26" s="9">
        <f t="shared" si="3"/>
        <v>1543.6</v>
      </c>
      <c r="Q26" s="9">
        <v>0</v>
      </c>
      <c r="R26" s="9">
        <v>0</v>
      </c>
      <c r="S26" s="9">
        <f t="shared" si="4"/>
        <v>0</v>
      </c>
      <c r="T26" s="9">
        <v>0</v>
      </c>
      <c r="U26" s="9">
        <v>0</v>
      </c>
      <c r="V26" s="9">
        <f t="shared" si="5"/>
        <v>0</v>
      </c>
    </row>
    <row r="27" spans="1:27" ht="151.5" customHeight="1">
      <c r="A27" s="51" t="s">
        <v>156</v>
      </c>
      <c r="B27" s="48" t="s">
        <v>63</v>
      </c>
      <c r="C27" s="48" t="s">
        <v>154</v>
      </c>
      <c r="D27" s="48" t="s">
        <v>7</v>
      </c>
      <c r="E27" s="48" t="s">
        <v>14</v>
      </c>
      <c r="F27" s="48" t="s">
        <v>42</v>
      </c>
      <c r="G27" s="9"/>
      <c r="H27" s="9"/>
      <c r="I27" s="9"/>
      <c r="J27" s="9"/>
      <c r="K27" s="10">
        <v>1503.9</v>
      </c>
      <c r="L27" s="10"/>
      <c r="M27" s="9">
        <f t="shared" si="2"/>
        <v>1503.9</v>
      </c>
      <c r="N27" s="10">
        <v>1503.9</v>
      </c>
      <c r="O27" s="10"/>
      <c r="P27" s="9">
        <f t="shared" si="3"/>
        <v>1503.9</v>
      </c>
      <c r="Q27" s="9">
        <v>0</v>
      </c>
      <c r="R27" s="9">
        <v>0</v>
      </c>
      <c r="S27" s="9">
        <f t="shared" si="4"/>
        <v>0</v>
      </c>
      <c r="T27" s="9">
        <v>0</v>
      </c>
      <c r="U27" s="9">
        <v>0</v>
      </c>
      <c r="V27" s="9">
        <f t="shared" si="5"/>
        <v>0</v>
      </c>
    </row>
    <row r="28" spans="1:27" ht="129.75" customHeight="1">
      <c r="A28" s="51" t="s">
        <v>172</v>
      </c>
      <c r="B28" s="48" t="s">
        <v>173</v>
      </c>
      <c r="C28" s="48" t="s">
        <v>20</v>
      </c>
      <c r="D28" s="48" t="s">
        <v>7</v>
      </c>
      <c r="E28" s="48" t="s">
        <v>174</v>
      </c>
      <c r="F28" s="48" t="s">
        <v>175</v>
      </c>
      <c r="G28" s="9"/>
      <c r="H28" s="9"/>
      <c r="I28" s="9"/>
      <c r="J28" s="9"/>
      <c r="K28" s="10"/>
      <c r="L28" s="10">
        <v>11667</v>
      </c>
      <c r="M28" s="9">
        <f t="shared" si="2"/>
        <v>11667</v>
      </c>
      <c r="N28" s="10"/>
      <c r="O28" s="10">
        <v>5500</v>
      </c>
      <c r="P28" s="9">
        <f t="shared" si="3"/>
        <v>5500</v>
      </c>
      <c r="Q28" s="9"/>
      <c r="R28" s="9"/>
      <c r="S28" s="9"/>
      <c r="T28" s="9"/>
      <c r="U28" s="9"/>
      <c r="V28" s="9"/>
    </row>
    <row r="29" spans="1:27" s="36" customFormat="1" ht="40.5" customHeight="1">
      <c r="A29" s="76" t="s">
        <v>112</v>
      </c>
      <c r="B29" s="77"/>
      <c r="C29" s="77"/>
      <c r="D29" s="77"/>
      <c r="E29" s="48"/>
      <c r="F29" s="51"/>
      <c r="G29" s="9">
        <f t="shared" ref="G29:T29" si="11">G30+G34</f>
        <v>728943.5</v>
      </c>
      <c r="H29" s="9" t="e">
        <f t="shared" si="11"/>
        <v>#REF!</v>
      </c>
      <c r="I29" s="9" t="e">
        <f t="shared" si="11"/>
        <v>#REF!</v>
      </c>
      <c r="J29" s="9" t="e">
        <f t="shared" si="11"/>
        <v>#REF!</v>
      </c>
      <c r="K29" s="9">
        <f t="shared" si="11"/>
        <v>2038937.5</v>
      </c>
      <c r="L29" s="9">
        <f t="shared" ref="L29" si="12">L30+L34</f>
        <v>0</v>
      </c>
      <c r="M29" s="9">
        <f t="shared" si="2"/>
        <v>2038937.5</v>
      </c>
      <c r="N29" s="9">
        <f t="shared" si="11"/>
        <v>129114.37999999999</v>
      </c>
      <c r="O29" s="9">
        <f t="shared" ref="O29" si="13">O30+O34</f>
        <v>7381.6</v>
      </c>
      <c r="P29" s="9">
        <f t="shared" si="3"/>
        <v>136495.97999999998</v>
      </c>
      <c r="Q29" s="9">
        <f t="shared" si="11"/>
        <v>75506.399999999994</v>
      </c>
      <c r="R29" s="9">
        <f t="shared" ref="R29" si="14">R30+R34</f>
        <v>0</v>
      </c>
      <c r="S29" s="9">
        <f t="shared" si="4"/>
        <v>75506.399999999994</v>
      </c>
      <c r="T29" s="9">
        <f t="shared" si="11"/>
        <v>182834.5</v>
      </c>
      <c r="U29" s="9">
        <f t="shared" ref="U29" si="15">U30+U34</f>
        <v>0</v>
      </c>
      <c r="V29" s="9">
        <f t="shared" si="5"/>
        <v>182834.5</v>
      </c>
      <c r="W29" s="35"/>
      <c r="X29" s="35"/>
      <c r="Y29" s="35"/>
      <c r="Z29" s="35"/>
      <c r="AA29" s="35"/>
    </row>
    <row r="30" spans="1:27" ht="36.75" customHeight="1">
      <c r="A30" s="76" t="s">
        <v>19</v>
      </c>
      <c r="B30" s="93"/>
      <c r="C30" s="93"/>
      <c r="D30" s="93"/>
      <c r="E30" s="48"/>
      <c r="F30" s="51"/>
      <c r="G30" s="9">
        <f>SUM(G31:G31)</f>
        <v>79058</v>
      </c>
      <c r="H30" s="9" t="e">
        <f>#REF!+#REF!+#REF!+#REF!</f>
        <v>#REF!</v>
      </c>
      <c r="I30" s="9" t="e">
        <f>#REF!+#REF!+#REF!+#REF!</f>
        <v>#REF!</v>
      </c>
      <c r="J30" s="9" t="e">
        <f>#REF!+#REF!+#REF!+#REF!</f>
        <v>#REF!</v>
      </c>
      <c r="K30" s="9">
        <f>SUM(K31:K33)</f>
        <v>301422.09999999998</v>
      </c>
      <c r="L30" s="9">
        <f>SUM(L31:L33)</f>
        <v>0</v>
      </c>
      <c r="M30" s="9">
        <f t="shared" si="2"/>
        <v>301422.09999999998</v>
      </c>
      <c r="N30" s="9">
        <f t="shared" ref="N30:T30" si="16">SUM(N31:N33)</f>
        <v>59711.7</v>
      </c>
      <c r="O30" s="9">
        <f t="shared" ref="O30" si="17">SUM(O31:O33)</f>
        <v>7381.6</v>
      </c>
      <c r="P30" s="9">
        <f t="shared" si="3"/>
        <v>67093.3</v>
      </c>
      <c r="Q30" s="9">
        <f t="shared" si="16"/>
        <v>31247</v>
      </c>
      <c r="R30" s="9">
        <f t="shared" ref="R30" si="18">SUM(R31:R33)</f>
        <v>0</v>
      </c>
      <c r="S30" s="9">
        <f t="shared" si="4"/>
        <v>31247</v>
      </c>
      <c r="T30" s="9">
        <f t="shared" si="16"/>
        <v>131011</v>
      </c>
      <c r="U30" s="9">
        <f t="shared" ref="U30" si="19">SUM(U31:U33)</f>
        <v>0</v>
      </c>
      <c r="V30" s="9">
        <f t="shared" si="5"/>
        <v>131011</v>
      </c>
    </row>
    <row r="31" spans="1:27" ht="121.5" customHeight="1" outlineLevel="1">
      <c r="A31" s="51" t="s">
        <v>150</v>
      </c>
      <c r="B31" s="48" t="s">
        <v>24</v>
      </c>
      <c r="C31" s="48" t="s">
        <v>20</v>
      </c>
      <c r="D31" s="48" t="s">
        <v>7</v>
      </c>
      <c r="E31" s="48" t="s">
        <v>99</v>
      </c>
      <c r="F31" s="48" t="s">
        <v>16</v>
      </c>
      <c r="G31" s="13">
        <v>79058</v>
      </c>
      <c r="H31" s="13"/>
      <c r="I31" s="13">
        <v>79058</v>
      </c>
      <c r="J31" s="13"/>
      <c r="K31" s="13">
        <v>67764.2</v>
      </c>
      <c r="L31" s="13"/>
      <c r="M31" s="9">
        <f t="shared" si="2"/>
        <v>67764.2</v>
      </c>
      <c r="N31" s="9">
        <v>29705</v>
      </c>
      <c r="O31" s="9">
        <v>7381.6</v>
      </c>
      <c r="P31" s="9">
        <f t="shared" si="3"/>
        <v>37086.6</v>
      </c>
      <c r="Q31" s="13">
        <v>0</v>
      </c>
      <c r="R31" s="13">
        <v>0</v>
      </c>
      <c r="S31" s="9">
        <f t="shared" si="4"/>
        <v>0</v>
      </c>
      <c r="T31" s="13">
        <v>0</v>
      </c>
      <c r="U31" s="13">
        <v>0</v>
      </c>
      <c r="V31" s="9">
        <f t="shared" si="5"/>
        <v>0</v>
      </c>
    </row>
    <row r="32" spans="1:27" ht="120.75" customHeight="1" outlineLevel="1">
      <c r="A32" s="51" t="s">
        <v>151</v>
      </c>
      <c r="B32" s="48" t="s">
        <v>17</v>
      </c>
      <c r="C32" s="48" t="s">
        <v>20</v>
      </c>
      <c r="D32" s="48" t="s">
        <v>7</v>
      </c>
      <c r="E32" s="14" t="s">
        <v>102</v>
      </c>
      <c r="F32" s="48" t="s">
        <v>103</v>
      </c>
      <c r="G32" s="9">
        <v>101257.9</v>
      </c>
      <c r="H32" s="13"/>
      <c r="I32" s="9">
        <v>101257.9</v>
      </c>
      <c r="J32" s="13"/>
      <c r="K32" s="9">
        <v>101257.9</v>
      </c>
      <c r="L32" s="9"/>
      <c r="M32" s="9">
        <f t="shared" si="2"/>
        <v>101257.9</v>
      </c>
      <c r="N32" s="9">
        <v>20006.7</v>
      </c>
      <c r="O32" s="9"/>
      <c r="P32" s="9">
        <f t="shared" si="3"/>
        <v>20006.7</v>
      </c>
      <c r="Q32" s="9">
        <v>19247</v>
      </c>
      <c r="R32" s="9"/>
      <c r="S32" s="9">
        <f t="shared" si="4"/>
        <v>19247</v>
      </c>
      <c r="T32" s="13">
        <v>32231</v>
      </c>
      <c r="U32" s="20"/>
      <c r="V32" s="9">
        <f t="shared" si="5"/>
        <v>32231</v>
      </c>
    </row>
    <row r="33" spans="1:27" ht="123.75" customHeight="1" outlineLevel="1">
      <c r="A33" s="51" t="s">
        <v>152</v>
      </c>
      <c r="B33" s="48" t="s">
        <v>17</v>
      </c>
      <c r="C33" s="48" t="s">
        <v>20</v>
      </c>
      <c r="D33" s="48" t="s">
        <v>7</v>
      </c>
      <c r="E33" s="48" t="s">
        <v>123</v>
      </c>
      <c r="F33" s="48" t="s">
        <v>106</v>
      </c>
      <c r="G33" s="13">
        <v>79058</v>
      </c>
      <c r="H33" s="13"/>
      <c r="I33" s="13">
        <v>79058</v>
      </c>
      <c r="J33" s="13"/>
      <c r="K33" s="13">
        <v>132400</v>
      </c>
      <c r="L33" s="13"/>
      <c r="M33" s="9">
        <f t="shared" si="2"/>
        <v>132400</v>
      </c>
      <c r="N33" s="9">
        <v>10000</v>
      </c>
      <c r="O33" s="9"/>
      <c r="P33" s="9">
        <f t="shared" si="3"/>
        <v>10000</v>
      </c>
      <c r="Q33" s="13">
        <v>12000</v>
      </c>
      <c r="R33" s="13"/>
      <c r="S33" s="9">
        <f t="shared" si="4"/>
        <v>12000</v>
      </c>
      <c r="T33" s="13">
        <v>98780</v>
      </c>
      <c r="U33" s="20"/>
      <c r="V33" s="9">
        <f t="shared" si="5"/>
        <v>98780</v>
      </c>
    </row>
    <row r="34" spans="1:27" ht="32.25" customHeight="1">
      <c r="A34" s="76" t="s">
        <v>21</v>
      </c>
      <c r="B34" s="93"/>
      <c r="C34" s="93"/>
      <c r="D34" s="93"/>
      <c r="E34" s="48"/>
      <c r="F34" s="51"/>
      <c r="G34" s="9">
        <f>SUM(G35:G36)</f>
        <v>649885.5</v>
      </c>
      <c r="H34" s="9">
        <f>H35+H36</f>
        <v>17147.099999999999</v>
      </c>
      <c r="I34" s="9" t="e">
        <f>I35+I36+#REF!</f>
        <v>#REF!</v>
      </c>
      <c r="J34" s="9" t="e">
        <f>J35+J36+#REF!</f>
        <v>#REF!</v>
      </c>
      <c r="K34" s="9">
        <f>SUM(K35:K38)</f>
        <v>1737515.4</v>
      </c>
      <c r="L34" s="9">
        <f>SUM(L35:L38)</f>
        <v>0</v>
      </c>
      <c r="M34" s="9">
        <f t="shared" si="2"/>
        <v>1737515.4</v>
      </c>
      <c r="N34" s="9">
        <f t="shared" ref="N34:T34" si="20">SUM(N35:N38)</f>
        <v>69402.679999999993</v>
      </c>
      <c r="O34" s="9">
        <f t="shared" ref="O34" si="21">SUM(O35:O38)</f>
        <v>0</v>
      </c>
      <c r="P34" s="9">
        <f t="shared" si="3"/>
        <v>69402.679999999993</v>
      </c>
      <c r="Q34" s="9">
        <f t="shared" si="20"/>
        <v>44259.4</v>
      </c>
      <c r="R34" s="9">
        <f t="shared" ref="R34" si="22">SUM(R35:R38)</f>
        <v>0</v>
      </c>
      <c r="S34" s="9">
        <f t="shared" si="4"/>
        <v>44259.4</v>
      </c>
      <c r="T34" s="9">
        <f t="shared" si="20"/>
        <v>51823.5</v>
      </c>
      <c r="U34" s="9">
        <f t="shared" ref="U34" si="23">SUM(U35:U38)</f>
        <v>0</v>
      </c>
      <c r="V34" s="9">
        <f t="shared" si="5"/>
        <v>51823.5</v>
      </c>
    </row>
    <row r="35" spans="1:27" ht="127.5" customHeight="1" outlineLevel="1">
      <c r="A35" s="51" t="s">
        <v>140</v>
      </c>
      <c r="B35" s="48" t="s">
        <v>22</v>
      </c>
      <c r="C35" s="48" t="s">
        <v>20</v>
      </c>
      <c r="D35" s="48" t="s">
        <v>7</v>
      </c>
      <c r="E35" s="48" t="s">
        <v>37</v>
      </c>
      <c r="F35" s="48" t="s">
        <v>66</v>
      </c>
      <c r="G35" s="9">
        <v>316480</v>
      </c>
      <c r="H35" s="9"/>
      <c r="I35" s="9">
        <v>316480</v>
      </c>
      <c r="J35" s="9"/>
      <c r="K35" s="9">
        <v>316480</v>
      </c>
      <c r="L35" s="9"/>
      <c r="M35" s="9">
        <f t="shared" si="2"/>
        <v>316480</v>
      </c>
      <c r="N35" s="9">
        <v>3741.28</v>
      </c>
      <c r="O35" s="9"/>
      <c r="P35" s="9">
        <f t="shared" si="3"/>
        <v>3741.28</v>
      </c>
      <c r="Q35" s="13">
        <v>0</v>
      </c>
      <c r="R35" s="13">
        <v>0</v>
      </c>
      <c r="S35" s="9">
        <f t="shared" si="4"/>
        <v>0</v>
      </c>
      <c r="T35" s="13">
        <v>0</v>
      </c>
      <c r="U35" s="13">
        <v>0</v>
      </c>
      <c r="V35" s="9">
        <f t="shared" si="5"/>
        <v>0</v>
      </c>
    </row>
    <row r="36" spans="1:27" ht="134.25" customHeight="1" outlineLevel="1">
      <c r="A36" s="51" t="s">
        <v>48</v>
      </c>
      <c r="B36" s="48" t="s">
        <v>23</v>
      </c>
      <c r="C36" s="48" t="s">
        <v>5</v>
      </c>
      <c r="D36" s="48" t="s">
        <v>7</v>
      </c>
      <c r="E36" s="48" t="s">
        <v>14</v>
      </c>
      <c r="F36" s="48" t="s">
        <v>16</v>
      </c>
      <c r="G36" s="9">
        <v>333405.5</v>
      </c>
      <c r="H36" s="13">
        <v>17147.099999999999</v>
      </c>
      <c r="I36" s="9">
        <f>G36+H36</f>
        <v>350552.6</v>
      </c>
      <c r="J36" s="13"/>
      <c r="K36" s="9">
        <v>352526.8</v>
      </c>
      <c r="L36" s="9"/>
      <c r="M36" s="9">
        <f t="shared" si="2"/>
        <v>352526.8</v>
      </c>
      <c r="N36" s="9">
        <v>65661.399999999994</v>
      </c>
      <c r="O36" s="9"/>
      <c r="P36" s="9">
        <f t="shared" si="3"/>
        <v>65661.399999999994</v>
      </c>
      <c r="Q36" s="13">
        <v>0</v>
      </c>
      <c r="R36" s="13">
        <v>0</v>
      </c>
      <c r="S36" s="9">
        <f t="shared" si="4"/>
        <v>0</v>
      </c>
      <c r="T36" s="13">
        <v>0</v>
      </c>
      <c r="U36" s="13">
        <v>0</v>
      </c>
      <c r="V36" s="9">
        <f t="shared" si="5"/>
        <v>0</v>
      </c>
    </row>
    <row r="37" spans="1:27" ht="115.5" customHeight="1" outlineLevel="1">
      <c r="A37" s="51" t="s">
        <v>141</v>
      </c>
      <c r="B37" s="48" t="s">
        <v>143</v>
      </c>
      <c r="C37" s="48" t="s">
        <v>20</v>
      </c>
      <c r="D37" s="48" t="s">
        <v>7</v>
      </c>
      <c r="E37" s="48" t="s">
        <v>145</v>
      </c>
      <c r="F37" s="48" t="s">
        <v>146</v>
      </c>
      <c r="G37" s="9"/>
      <c r="H37" s="13"/>
      <c r="I37" s="9"/>
      <c r="J37" s="13"/>
      <c r="K37" s="9">
        <v>374983.1</v>
      </c>
      <c r="L37" s="9"/>
      <c r="M37" s="9">
        <f t="shared" si="2"/>
        <v>374983.1</v>
      </c>
      <c r="N37" s="9">
        <v>0</v>
      </c>
      <c r="O37" s="9">
        <v>0</v>
      </c>
      <c r="P37" s="9">
        <f t="shared" si="3"/>
        <v>0</v>
      </c>
      <c r="Q37" s="13">
        <v>44259.4</v>
      </c>
      <c r="R37" s="13"/>
      <c r="S37" s="9">
        <f t="shared" si="4"/>
        <v>44259.4</v>
      </c>
      <c r="T37" s="13">
        <v>0</v>
      </c>
      <c r="U37" s="13">
        <v>0</v>
      </c>
      <c r="V37" s="9">
        <f t="shared" si="5"/>
        <v>0</v>
      </c>
    </row>
    <row r="38" spans="1:27" ht="125.25" customHeight="1" outlineLevel="1">
      <c r="A38" s="51" t="s">
        <v>142</v>
      </c>
      <c r="B38" s="48" t="s">
        <v>144</v>
      </c>
      <c r="C38" s="48" t="s">
        <v>20</v>
      </c>
      <c r="D38" s="48" t="s">
        <v>7</v>
      </c>
      <c r="E38" s="48" t="s">
        <v>38</v>
      </c>
      <c r="F38" s="48" t="s">
        <v>147</v>
      </c>
      <c r="G38" s="9"/>
      <c r="H38" s="13"/>
      <c r="I38" s="9"/>
      <c r="J38" s="13"/>
      <c r="K38" s="9">
        <v>693525.5</v>
      </c>
      <c r="L38" s="9"/>
      <c r="M38" s="9">
        <f t="shared" si="2"/>
        <v>693525.5</v>
      </c>
      <c r="N38" s="9">
        <v>0</v>
      </c>
      <c r="O38" s="9">
        <v>0</v>
      </c>
      <c r="P38" s="9">
        <f t="shared" si="3"/>
        <v>0</v>
      </c>
      <c r="Q38" s="13">
        <v>0</v>
      </c>
      <c r="R38" s="13">
        <v>0</v>
      </c>
      <c r="S38" s="9">
        <f t="shared" si="4"/>
        <v>0</v>
      </c>
      <c r="T38" s="13">
        <v>51823.5</v>
      </c>
      <c r="U38" s="13"/>
      <c r="V38" s="9">
        <f t="shared" si="5"/>
        <v>51823.5</v>
      </c>
    </row>
    <row r="39" spans="1:27" ht="41.25" customHeight="1">
      <c r="A39" s="99" t="s">
        <v>39</v>
      </c>
      <c r="B39" s="99"/>
      <c r="C39" s="99"/>
      <c r="D39" s="99"/>
      <c r="E39" s="15"/>
      <c r="F39" s="15"/>
      <c r="G39" s="16">
        <f>SUM(G40:G42)</f>
        <v>724590.7</v>
      </c>
      <c r="H39" s="16">
        <f>H40+H41+H42</f>
        <v>29059.200000000001</v>
      </c>
      <c r="I39" s="16" t="e">
        <f>I40+I41+I42+#REF!</f>
        <v>#REF!</v>
      </c>
      <c r="J39" s="16" t="e">
        <f>J40+J41+J42+#REF!</f>
        <v>#REF!</v>
      </c>
      <c r="K39" s="16">
        <f>SUM(K40:K43)</f>
        <v>767376.64999999991</v>
      </c>
      <c r="L39" s="16">
        <f>SUM(L40:L45)</f>
        <v>258050.9</v>
      </c>
      <c r="M39" s="16">
        <f t="shared" ref="M39:T39" si="24">SUM(M40:M45)</f>
        <v>1025427.5499999999</v>
      </c>
      <c r="N39" s="16">
        <f t="shared" si="24"/>
        <v>262420.39999999997</v>
      </c>
      <c r="O39" s="16">
        <f t="shared" si="24"/>
        <v>11622.6</v>
      </c>
      <c r="P39" s="16">
        <f t="shared" si="24"/>
        <v>274042.99999999994</v>
      </c>
      <c r="Q39" s="16">
        <f t="shared" si="24"/>
        <v>0</v>
      </c>
      <c r="R39" s="16">
        <f t="shared" si="24"/>
        <v>0</v>
      </c>
      <c r="S39" s="16">
        <f t="shared" si="24"/>
        <v>0</v>
      </c>
      <c r="T39" s="16">
        <f t="shared" si="24"/>
        <v>0</v>
      </c>
      <c r="U39" s="16">
        <f>SUM(U40:U43)</f>
        <v>0</v>
      </c>
      <c r="V39" s="9">
        <f t="shared" si="5"/>
        <v>0</v>
      </c>
    </row>
    <row r="40" spans="1:27" ht="153" customHeight="1" outlineLevel="1">
      <c r="A40" s="51" t="s">
        <v>96</v>
      </c>
      <c r="B40" s="48" t="s">
        <v>9</v>
      </c>
      <c r="C40" s="48" t="s">
        <v>13</v>
      </c>
      <c r="D40" s="48" t="s">
        <v>7</v>
      </c>
      <c r="E40" s="48" t="s">
        <v>14</v>
      </c>
      <c r="F40" s="48" t="s">
        <v>66</v>
      </c>
      <c r="G40" s="13">
        <v>574511.9</v>
      </c>
      <c r="H40" s="13"/>
      <c r="I40" s="13">
        <v>574511.9</v>
      </c>
      <c r="J40" s="13"/>
      <c r="K40" s="13">
        <v>574511.9</v>
      </c>
      <c r="L40" s="13"/>
      <c r="M40" s="9">
        <f t="shared" si="2"/>
        <v>574511.9</v>
      </c>
      <c r="N40" s="9">
        <v>194634.4</v>
      </c>
      <c r="O40" s="9"/>
      <c r="P40" s="9">
        <f t="shared" si="3"/>
        <v>194634.4</v>
      </c>
      <c r="Q40" s="13">
        <v>0</v>
      </c>
      <c r="R40" s="13">
        <v>0</v>
      </c>
      <c r="S40" s="9">
        <f t="shared" si="4"/>
        <v>0</v>
      </c>
      <c r="T40" s="13">
        <v>0</v>
      </c>
      <c r="U40" s="13">
        <v>0</v>
      </c>
      <c r="V40" s="9">
        <f t="shared" si="5"/>
        <v>0</v>
      </c>
      <c r="W40" s="2"/>
      <c r="X40" s="2"/>
      <c r="Y40" s="2"/>
      <c r="Z40" s="2"/>
      <c r="AA40" s="2"/>
    </row>
    <row r="41" spans="1:27" ht="127.5" customHeight="1" outlineLevel="1">
      <c r="A41" s="51" t="s">
        <v>133</v>
      </c>
      <c r="B41" s="48" t="s">
        <v>17</v>
      </c>
      <c r="C41" s="48" t="s">
        <v>20</v>
      </c>
      <c r="D41" s="48" t="s">
        <v>18</v>
      </c>
      <c r="E41" s="48" t="s">
        <v>35</v>
      </c>
      <c r="F41" s="48" t="s">
        <v>16</v>
      </c>
      <c r="G41" s="13">
        <v>150078.79999999999</v>
      </c>
      <c r="H41" s="13"/>
      <c r="I41" s="13">
        <v>150078.79999999999</v>
      </c>
      <c r="J41" s="13"/>
      <c r="K41" s="13">
        <v>150078.79999999999</v>
      </c>
      <c r="L41" s="13"/>
      <c r="M41" s="9">
        <f t="shared" si="2"/>
        <v>150078.79999999999</v>
      </c>
      <c r="N41" s="9">
        <v>30000</v>
      </c>
      <c r="O41" s="9"/>
      <c r="P41" s="9">
        <f t="shared" si="3"/>
        <v>30000</v>
      </c>
      <c r="Q41" s="13">
        <v>0</v>
      </c>
      <c r="R41" s="13">
        <v>0</v>
      </c>
      <c r="S41" s="9">
        <f t="shared" si="4"/>
        <v>0</v>
      </c>
      <c r="T41" s="13">
        <v>0</v>
      </c>
      <c r="U41" s="13">
        <v>0</v>
      </c>
      <c r="V41" s="9">
        <f t="shared" si="5"/>
        <v>0</v>
      </c>
      <c r="W41" s="2"/>
      <c r="X41" s="2"/>
      <c r="Y41" s="2"/>
      <c r="Z41" s="2"/>
      <c r="AA41" s="2"/>
    </row>
    <row r="42" spans="1:27" ht="181.5" customHeight="1" outlineLevel="1">
      <c r="A42" s="51" t="s">
        <v>110</v>
      </c>
      <c r="B42" s="48" t="s">
        <v>49</v>
      </c>
      <c r="C42" s="48" t="s">
        <v>13</v>
      </c>
      <c r="D42" s="48" t="s">
        <v>7</v>
      </c>
      <c r="E42" s="48" t="s">
        <v>14</v>
      </c>
      <c r="F42" s="48" t="s">
        <v>43</v>
      </c>
      <c r="G42" s="59">
        <v>0</v>
      </c>
      <c r="H42" s="59">
        <v>29059.200000000001</v>
      </c>
      <c r="I42" s="60"/>
      <c r="J42" s="13">
        <v>29059.200000000001</v>
      </c>
      <c r="K42" s="13">
        <v>26484.85</v>
      </c>
      <c r="L42" s="13"/>
      <c r="M42" s="9">
        <f t="shared" si="2"/>
        <v>26484.85</v>
      </c>
      <c r="N42" s="13">
        <f>26786-301.2</f>
        <v>26484.799999999999</v>
      </c>
      <c r="O42" s="13"/>
      <c r="P42" s="9">
        <f t="shared" si="3"/>
        <v>26484.799999999999</v>
      </c>
      <c r="Q42" s="13">
        <v>0</v>
      </c>
      <c r="R42" s="13">
        <v>0</v>
      </c>
      <c r="S42" s="9">
        <f t="shared" si="4"/>
        <v>0</v>
      </c>
      <c r="T42" s="13">
        <v>0</v>
      </c>
      <c r="U42" s="17">
        <v>0</v>
      </c>
      <c r="V42" s="9">
        <f t="shared" si="5"/>
        <v>0</v>
      </c>
      <c r="W42" s="2"/>
      <c r="X42" s="2"/>
      <c r="Y42" s="2"/>
      <c r="Z42" s="2"/>
      <c r="AA42" s="2"/>
    </row>
    <row r="43" spans="1:27" ht="201" customHeight="1" outlineLevel="1">
      <c r="A43" s="51" t="s">
        <v>124</v>
      </c>
      <c r="B43" s="48" t="s">
        <v>25</v>
      </c>
      <c r="C43" s="48" t="s">
        <v>111</v>
      </c>
      <c r="D43" s="48" t="s">
        <v>90</v>
      </c>
      <c r="E43" s="48" t="s">
        <v>91</v>
      </c>
      <c r="F43" s="48" t="s">
        <v>72</v>
      </c>
      <c r="G43" s="59">
        <v>0</v>
      </c>
      <c r="H43" s="59">
        <v>29059.200000000001</v>
      </c>
      <c r="I43" s="60"/>
      <c r="J43" s="13">
        <v>29059.200000000001</v>
      </c>
      <c r="K43" s="13">
        <v>16301.1</v>
      </c>
      <c r="L43" s="13"/>
      <c r="M43" s="9">
        <f t="shared" si="2"/>
        <v>16301.1</v>
      </c>
      <c r="N43" s="13">
        <f>11000+301.2</f>
        <v>11301.2</v>
      </c>
      <c r="O43" s="13"/>
      <c r="P43" s="9">
        <f t="shared" si="3"/>
        <v>11301.2</v>
      </c>
      <c r="Q43" s="13">
        <v>0</v>
      </c>
      <c r="R43" s="13">
        <v>0</v>
      </c>
      <c r="S43" s="9">
        <f t="shared" si="4"/>
        <v>0</v>
      </c>
      <c r="T43" s="13">
        <v>0</v>
      </c>
      <c r="U43" s="17">
        <v>0</v>
      </c>
      <c r="V43" s="9">
        <f t="shared" si="5"/>
        <v>0</v>
      </c>
      <c r="W43" s="2"/>
      <c r="X43" s="2"/>
      <c r="Y43" s="2"/>
      <c r="Z43" s="2"/>
      <c r="AA43" s="2"/>
    </row>
    <row r="44" spans="1:27" ht="161.25" customHeight="1" outlineLevel="1">
      <c r="A44" s="51" t="s">
        <v>179</v>
      </c>
      <c r="B44" s="48" t="s">
        <v>177</v>
      </c>
      <c r="C44" s="48" t="s">
        <v>13</v>
      </c>
      <c r="D44" s="48" t="s">
        <v>7</v>
      </c>
      <c r="E44" s="48" t="s">
        <v>14</v>
      </c>
      <c r="F44" s="48" t="s">
        <v>178</v>
      </c>
      <c r="G44" s="60">
        <v>0</v>
      </c>
      <c r="H44" s="60">
        <v>251050.9</v>
      </c>
      <c r="I44" s="13">
        <f t="shared" ref="I44" si="25">G44+H44</f>
        <v>251050.9</v>
      </c>
      <c r="J44" s="13">
        <v>0</v>
      </c>
      <c r="K44" s="13"/>
      <c r="L44" s="33">
        <v>251050.9</v>
      </c>
      <c r="M44" s="9">
        <f t="shared" si="2"/>
        <v>251050.9</v>
      </c>
      <c r="N44" s="13">
        <v>0</v>
      </c>
      <c r="O44" s="13">
        <v>4622.6000000000004</v>
      </c>
      <c r="P44" s="9">
        <f t="shared" si="3"/>
        <v>4622.6000000000004</v>
      </c>
      <c r="Q44" s="13"/>
      <c r="R44" s="13"/>
      <c r="S44" s="9"/>
      <c r="T44" s="13"/>
      <c r="U44" s="17"/>
      <c r="V44" s="9"/>
      <c r="W44" s="2"/>
      <c r="X44" s="2"/>
      <c r="Y44" s="2"/>
      <c r="Z44" s="2"/>
      <c r="AA44" s="2"/>
    </row>
    <row r="45" spans="1:27" ht="161.25" customHeight="1" outlineLevel="1">
      <c r="A45" s="51" t="s">
        <v>196</v>
      </c>
      <c r="B45" s="48" t="s">
        <v>197</v>
      </c>
      <c r="C45" s="48" t="s">
        <v>81</v>
      </c>
      <c r="D45" s="48" t="s">
        <v>90</v>
      </c>
      <c r="E45" s="48" t="s">
        <v>195</v>
      </c>
      <c r="F45" s="48" t="s">
        <v>175</v>
      </c>
      <c r="G45" s="60"/>
      <c r="H45" s="60"/>
      <c r="I45" s="13"/>
      <c r="J45" s="13"/>
      <c r="K45" s="13"/>
      <c r="L45" s="33">
        <v>7000</v>
      </c>
      <c r="M45" s="9">
        <f t="shared" si="2"/>
        <v>7000</v>
      </c>
      <c r="N45" s="13"/>
      <c r="O45" s="13">
        <v>7000</v>
      </c>
      <c r="P45" s="9">
        <f t="shared" si="3"/>
        <v>7000</v>
      </c>
      <c r="Q45" s="13"/>
      <c r="R45" s="13"/>
      <c r="S45" s="9"/>
      <c r="T45" s="13"/>
      <c r="U45" s="17"/>
      <c r="V45" s="9"/>
      <c r="W45" s="2"/>
      <c r="X45" s="2"/>
      <c r="Y45" s="2"/>
      <c r="Z45" s="2"/>
      <c r="AA45" s="2"/>
    </row>
    <row r="46" spans="1:27" ht="37.5" customHeight="1">
      <c r="A46" s="99" t="s">
        <v>67</v>
      </c>
      <c r="B46" s="100"/>
      <c r="C46" s="100"/>
      <c r="D46" s="100"/>
      <c r="E46" s="48"/>
      <c r="F46" s="48"/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>
        <f>K47+K48+K49</f>
        <v>518867.60000000003</v>
      </c>
      <c r="L46" s="18">
        <f>L47+L48+L49</f>
        <v>-29024.2</v>
      </c>
      <c r="M46" s="9">
        <f t="shared" si="2"/>
        <v>489843.4</v>
      </c>
      <c r="N46" s="18">
        <f t="shared" ref="N46:T46" si="26">N47+N48+N49</f>
        <v>23000</v>
      </c>
      <c r="O46" s="18">
        <f t="shared" ref="O46" si="27">O47+O48+O49</f>
        <v>10000</v>
      </c>
      <c r="P46" s="9">
        <f t="shared" si="3"/>
        <v>33000</v>
      </c>
      <c r="Q46" s="18">
        <f t="shared" si="26"/>
        <v>0</v>
      </c>
      <c r="R46" s="18">
        <f t="shared" ref="R46" si="28">R47+R48+R49</f>
        <v>0</v>
      </c>
      <c r="S46" s="9">
        <f t="shared" si="4"/>
        <v>0</v>
      </c>
      <c r="T46" s="18">
        <f t="shared" si="26"/>
        <v>0</v>
      </c>
      <c r="U46" s="18">
        <f t="shared" ref="U46" si="29">U47+U48+U49</f>
        <v>0</v>
      </c>
      <c r="V46" s="9">
        <f t="shared" si="5"/>
        <v>0</v>
      </c>
      <c r="W46" s="2"/>
      <c r="X46" s="2"/>
      <c r="Y46" s="2"/>
      <c r="Z46" s="2"/>
      <c r="AA46" s="2"/>
    </row>
    <row r="47" spans="1:27" ht="156.75" customHeight="1">
      <c r="A47" s="50" t="s">
        <v>119</v>
      </c>
      <c r="B47" s="14" t="s">
        <v>116</v>
      </c>
      <c r="C47" s="48" t="s">
        <v>13</v>
      </c>
      <c r="D47" s="48" t="s">
        <v>18</v>
      </c>
      <c r="E47" s="48" t="s">
        <v>10</v>
      </c>
      <c r="F47" s="48" t="s">
        <v>43</v>
      </c>
      <c r="G47" s="18"/>
      <c r="H47" s="18"/>
      <c r="I47" s="18"/>
      <c r="J47" s="18"/>
      <c r="K47" s="9">
        <v>231024.2</v>
      </c>
      <c r="L47" s="9">
        <v>-29024.2</v>
      </c>
      <c r="M47" s="9">
        <f t="shared" si="2"/>
        <v>202000</v>
      </c>
      <c r="N47" s="9">
        <v>6000</v>
      </c>
      <c r="O47" s="9">
        <v>10000</v>
      </c>
      <c r="P47" s="9">
        <f t="shared" si="3"/>
        <v>16000</v>
      </c>
      <c r="Q47" s="18">
        <v>0</v>
      </c>
      <c r="R47" s="18">
        <v>0</v>
      </c>
      <c r="S47" s="9">
        <f t="shared" si="4"/>
        <v>0</v>
      </c>
      <c r="T47" s="18">
        <v>0</v>
      </c>
      <c r="U47" s="18">
        <v>0</v>
      </c>
      <c r="V47" s="9">
        <f t="shared" si="5"/>
        <v>0</v>
      </c>
      <c r="W47" s="2"/>
      <c r="X47" s="2"/>
      <c r="Y47" s="2"/>
      <c r="Z47" s="2"/>
      <c r="AA47" s="2"/>
    </row>
    <row r="48" spans="1:27" ht="157.5" customHeight="1">
      <c r="A48" s="50" t="s">
        <v>158</v>
      </c>
      <c r="B48" s="14" t="s">
        <v>159</v>
      </c>
      <c r="C48" s="48" t="s">
        <v>13</v>
      </c>
      <c r="D48" s="48" t="s">
        <v>18</v>
      </c>
      <c r="E48" s="48" t="s">
        <v>10</v>
      </c>
      <c r="F48" s="48" t="s">
        <v>104</v>
      </c>
      <c r="G48" s="18"/>
      <c r="H48" s="18"/>
      <c r="I48" s="18"/>
      <c r="J48" s="18"/>
      <c r="K48" s="9">
        <v>275843.40000000002</v>
      </c>
      <c r="L48" s="9"/>
      <c r="M48" s="9">
        <f t="shared" si="2"/>
        <v>275843.40000000002</v>
      </c>
      <c r="N48" s="9">
        <v>5000</v>
      </c>
      <c r="O48" s="9"/>
      <c r="P48" s="9">
        <f t="shared" si="3"/>
        <v>5000</v>
      </c>
      <c r="Q48" s="18">
        <v>0</v>
      </c>
      <c r="R48" s="18">
        <v>0</v>
      </c>
      <c r="S48" s="9">
        <f t="shared" si="4"/>
        <v>0</v>
      </c>
      <c r="T48" s="18"/>
      <c r="U48" s="18"/>
      <c r="V48" s="9">
        <f t="shared" si="5"/>
        <v>0</v>
      </c>
      <c r="W48" s="2"/>
      <c r="X48" s="2"/>
      <c r="Y48" s="2"/>
      <c r="Z48" s="2"/>
      <c r="AA48" s="2"/>
    </row>
    <row r="49" spans="1:27" ht="22.5" customHeight="1">
      <c r="A49" s="83" t="s">
        <v>164</v>
      </c>
      <c r="B49" s="84"/>
      <c r="C49" s="84"/>
      <c r="D49" s="84"/>
      <c r="E49" s="54"/>
      <c r="F49" s="48"/>
      <c r="G49" s="18"/>
      <c r="H49" s="18"/>
      <c r="I49" s="18"/>
      <c r="J49" s="18"/>
      <c r="K49" s="9">
        <f>K50+K51</f>
        <v>12000</v>
      </c>
      <c r="L49" s="9">
        <f>L50+L51</f>
        <v>0</v>
      </c>
      <c r="M49" s="9">
        <f t="shared" si="2"/>
        <v>12000</v>
      </c>
      <c r="N49" s="9">
        <f t="shared" ref="N49:T49" si="30">N50+N51</f>
        <v>12000</v>
      </c>
      <c r="O49" s="9">
        <f t="shared" ref="O49" si="31">O50+O51</f>
        <v>0</v>
      </c>
      <c r="P49" s="9">
        <f t="shared" si="3"/>
        <v>12000</v>
      </c>
      <c r="Q49" s="9">
        <f t="shared" si="30"/>
        <v>0</v>
      </c>
      <c r="R49" s="9">
        <f t="shared" ref="R49" si="32">R50+R51</f>
        <v>0</v>
      </c>
      <c r="S49" s="9">
        <f t="shared" si="4"/>
        <v>0</v>
      </c>
      <c r="T49" s="9">
        <f t="shared" si="30"/>
        <v>0</v>
      </c>
      <c r="U49" s="9">
        <f t="shared" ref="U49" si="33">U50+U51</f>
        <v>0</v>
      </c>
      <c r="V49" s="9">
        <f t="shared" si="5"/>
        <v>0</v>
      </c>
      <c r="W49" s="2"/>
      <c r="X49" s="2"/>
      <c r="Y49" s="2"/>
      <c r="Z49" s="2"/>
      <c r="AA49" s="2"/>
    </row>
    <row r="50" spans="1:27" ht="141.75" customHeight="1">
      <c r="A50" s="50" t="s">
        <v>160</v>
      </c>
      <c r="B50" s="14" t="s">
        <v>161</v>
      </c>
      <c r="C50" s="48" t="s">
        <v>162</v>
      </c>
      <c r="D50" s="48" t="s">
        <v>18</v>
      </c>
      <c r="E50" s="48" t="s">
        <v>10</v>
      </c>
      <c r="F50" s="48" t="s">
        <v>59</v>
      </c>
      <c r="G50" s="18"/>
      <c r="H50" s="18"/>
      <c r="I50" s="18"/>
      <c r="J50" s="18"/>
      <c r="K50" s="9">
        <v>6000</v>
      </c>
      <c r="L50" s="9"/>
      <c r="M50" s="9">
        <f t="shared" si="2"/>
        <v>6000</v>
      </c>
      <c r="N50" s="9">
        <v>6000</v>
      </c>
      <c r="O50" s="9"/>
      <c r="P50" s="9">
        <f t="shared" si="3"/>
        <v>6000</v>
      </c>
      <c r="Q50" s="18">
        <v>0</v>
      </c>
      <c r="R50" s="18">
        <v>0</v>
      </c>
      <c r="S50" s="9">
        <f t="shared" si="4"/>
        <v>0</v>
      </c>
      <c r="T50" s="18">
        <v>0</v>
      </c>
      <c r="U50" s="18">
        <v>0</v>
      </c>
      <c r="V50" s="9">
        <f t="shared" si="5"/>
        <v>0</v>
      </c>
      <c r="W50" s="2"/>
      <c r="X50" s="2"/>
      <c r="Y50" s="2"/>
      <c r="Z50" s="2"/>
      <c r="AA50" s="2"/>
    </row>
    <row r="51" spans="1:27" ht="138" customHeight="1">
      <c r="A51" s="50" t="s">
        <v>163</v>
      </c>
      <c r="B51" s="14" t="s">
        <v>161</v>
      </c>
      <c r="C51" s="48" t="s">
        <v>162</v>
      </c>
      <c r="D51" s="48" t="s">
        <v>18</v>
      </c>
      <c r="E51" s="48" t="s">
        <v>10</v>
      </c>
      <c r="F51" s="48" t="s">
        <v>59</v>
      </c>
      <c r="G51" s="18"/>
      <c r="H51" s="18"/>
      <c r="I51" s="18"/>
      <c r="J51" s="18"/>
      <c r="K51" s="9">
        <v>6000</v>
      </c>
      <c r="L51" s="9"/>
      <c r="M51" s="9">
        <f t="shared" si="2"/>
        <v>6000</v>
      </c>
      <c r="N51" s="9">
        <v>6000</v>
      </c>
      <c r="O51" s="9"/>
      <c r="P51" s="9">
        <f t="shared" si="3"/>
        <v>6000</v>
      </c>
      <c r="Q51" s="18">
        <v>0</v>
      </c>
      <c r="R51" s="18">
        <v>0</v>
      </c>
      <c r="S51" s="9">
        <f t="shared" si="4"/>
        <v>0</v>
      </c>
      <c r="T51" s="18">
        <v>0</v>
      </c>
      <c r="U51" s="18">
        <v>0</v>
      </c>
      <c r="V51" s="9">
        <f t="shared" si="5"/>
        <v>0</v>
      </c>
      <c r="W51" s="2"/>
      <c r="X51" s="2"/>
      <c r="Y51" s="2"/>
      <c r="Z51" s="2"/>
      <c r="AA51" s="2"/>
    </row>
    <row r="52" spans="1:27" ht="42" customHeight="1">
      <c r="A52" s="99" t="s">
        <v>68</v>
      </c>
      <c r="B52" s="99"/>
      <c r="C52" s="99"/>
      <c r="D52" s="99"/>
      <c r="E52" s="15"/>
      <c r="F52" s="15"/>
      <c r="G52" s="16">
        <f>SUM(G53:G58)</f>
        <v>255070.30000000002</v>
      </c>
      <c r="H52" s="16" t="e">
        <f>H53+#REF!+#REF!+H54+H58+#REF!+#REF!+#REF!+#REF!</f>
        <v>#REF!</v>
      </c>
      <c r="I52" s="16" t="e">
        <f>I53+#REF!+#REF!+I54+I58+#REF!+#REF!+#REF!+#REF!</f>
        <v>#REF!</v>
      </c>
      <c r="J52" s="16" t="e">
        <f>J53+#REF!+#REF!+J54+J58+#REF!+#REF!+#REF!+#REF!</f>
        <v>#REF!</v>
      </c>
      <c r="K52" s="9">
        <f>SUM(K53:K57)</f>
        <v>1690658</v>
      </c>
      <c r="L52" s="9">
        <f>SUM(L53:L57)</f>
        <v>338894.5</v>
      </c>
      <c r="M52" s="9">
        <f t="shared" si="2"/>
        <v>2029552.5</v>
      </c>
      <c r="N52" s="9">
        <f>SUM(N53:N57)</f>
        <v>362492.6</v>
      </c>
      <c r="O52" s="9">
        <f t="shared" ref="O52" si="34">SUM(O53:O57)</f>
        <v>140800</v>
      </c>
      <c r="P52" s="9">
        <f t="shared" si="3"/>
        <v>503292.6</v>
      </c>
      <c r="Q52" s="9">
        <f t="shared" ref="Q52:T52" si="35">SUM(Q53:Q57)</f>
        <v>347929</v>
      </c>
      <c r="R52" s="9">
        <f t="shared" ref="R52" si="36">SUM(R53:R57)</f>
        <v>79054.5</v>
      </c>
      <c r="S52" s="9">
        <f t="shared" si="4"/>
        <v>426983.5</v>
      </c>
      <c r="T52" s="9">
        <f t="shared" si="35"/>
        <v>294730.2</v>
      </c>
      <c r="U52" s="9">
        <f t="shared" ref="U52" si="37">SUM(U53:U57)</f>
        <v>0</v>
      </c>
      <c r="V52" s="9">
        <f t="shared" si="5"/>
        <v>294730.2</v>
      </c>
      <c r="W52" s="2"/>
      <c r="X52" s="2"/>
      <c r="Y52" s="2"/>
      <c r="Z52" s="2"/>
      <c r="AA52" s="2"/>
    </row>
    <row r="53" spans="1:27" ht="134.25" customHeight="1">
      <c r="A53" s="23" t="s">
        <v>125</v>
      </c>
      <c r="B53" s="24" t="s">
        <v>126</v>
      </c>
      <c r="C53" s="48" t="s">
        <v>69</v>
      </c>
      <c r="D53" s="48" t="s">
        <v>6</v>
      </c>
      <c r="E53" s="48" t="s">
        <v>78</v>
      </c>
      <c r="F53" s="48" t="s">
        <v>60</v>
      </c>
      <c r="G53" s="9">
        <v>190401</v>
      </c>
      <c r="H53" s="9">
        <v>-33531.1</v>
      </c>
      <c r="I53" s="9">
        <f>G53+H53</f>
        <v>156869.9</v>
      </c>
      <c r="J53" s="9"/>
      <c r="K53" s="61">
        <v>1074428.8999999999</v>
      </c>
      <c r="L53" s="61"/>
      <c r="M53" s="9">
        <f t="shared" si="2"/>
        <v>1074428.8999999999</v>
      </c>
      <c r="N53" s="62">
        <v>183158.5</v>
      </c>
      <c r="O53" s="62"/>
      <c r="P53" s="9">
        <f t="shared" si="3"/>
        <v>183158.5</v>
      </c>
      <c r="Q53" s="62">
        <v>191929</v>
      </c>
      <c r="R53" s="62"/>
      <c r="S53" s="9">
        <f t="shared" si="4"/>
        <v>191929</v>
      </c>
      <c r="T53" s="62">
        <v>199730.2</v>
      </c>
      <c r="U53" s="31"/>
      <c r="V53" s="9">
        <f t="shared" si="5"/>
        <v>199730.2</v>
      </c>
      <c r="W53" s="2"/>
      <c r="X53" s="2"/>
      <c r="Y53" s="2"/>
      <c r="Z53" s="2"/>
      <c r="AA53" s="2"/>
    </row>
    <row r="54" spans="1:27" ht="153.75" customHeight="1">
      <c r="A54" s="23" t="s">
        <v>127</v>
      </c>
      <c r="B54" s="48" t="s">
        <v>25</v>
      </c>
      <c r="C54" s="48" t="s">
        <v>45</v>
      </c>
      <c r="D54" s="48" t="s">
        <v>6</v>
      </c>
      <c r="E54" s="48" t="s">
        <v>36</v>
      </c>
      <c r="F54" s="27" t="s">
        <v>114</v>
      </c>
      <c r="G54" s="9">
        <v>30358.9</v>
      </c>
      <c r="H54" s="9"/>
      <c r="I54" s="9">
        <v>30358.9</v>
      </c>
      <c r="J54" s="9"/>
      <c r="K54" s="63">
        <v>25793.8</v>
      </c>
      <c r="L54" s="63"/>
      <c r="M54" s="9">
        <f t="shared" si="2"/>
        <v>25793.8</v>
      </c>
      <c r="N54" s="63">
        <v>21676.9</v>
      </c>
      <c r="O54" s="63"/>
      <c r="P54" s="9">
        <f t="shared" si="3"/>
        <v>21676.9</v>
      </c>
      <c r="Q54" s="9">
        <v>0</v>
      </c>
      <c r="R54" s="9">
        <v>0</v>
      </c>
      <c r="S54" s="9">
        <f t="shared" si="4"/>
        <v>0</v>
      </c>
      <c r="T54" s="9">
        <v>0</v>
      </c>
      <c r="U54" s="9">
        <v>0</v>
      </c>
      <c r="V54" s="9">
        <f t="shared" si="5"/>
        <v>0</v>
      </c>
    </row>
    <row r="55" spans="1:27" ht="132" customHeight="1">
      <c r="A55" s="64" t="s">
        <v>128</v>
      </c>
      <c r="B55" s="55" t="s">
        <v>25</v>
      </c>
      <c r="C55" s="55" t="s">
        <v>45</v>
      </c>
      <c r="D55" s="55" t="s">
        <v>6</v>
      </c>
      <c r="E55" s="55" t="s">
        <v>36</v>
      </c>
      <c r="F55" s="65" t="s">
        <v>114</v>
      </c>
      <c r="G55" s="9">
        <v>17155.2</v>
      </c>
      <c r="H55" s="9"/>
      <c r="I55" s="9">
        <v>17155.2</v>
      </c>
      <c r="J55" s="9"/>
      <c r="K55" s="63">
        <v>9435.2999999999993</v>
      </c>
      <c r="L55" s="63"/>
      <c r="M55" s="9">
        <f t="shared" si="2"/>
        <v>9435.2999999999993</v>
      </c>
      <c r="N55" s="63">
        <v>7657.2</v>
      </c>
      <c r="O55" s="63"/>
      <c r="P55" s="9">
        <f t="shared" si="3"/>
        <v>7657.2</v>
      </c>
      <c r="Q55" s="9">
        <v>0</v>
      </c>
      <c r="R55" s="9">
        <v>0</v>
      </c>
      <c r="S55" s="9">
        <f t="shared" si="4"/>
        <v>0</v>
      </c>
      <c r="T55" s="9">
        <v>0</v>
      </c>
      <c r="U55" s="9">
        <v>0</v>
      </c>
      <c r="V55" s="9">
        <f t="shared" si="5"/>
        <v>0</v>
      </c>
    </row>
    <row r="56" spans="1:27" ht="166.5" customHeight="1">
      <c r="A56" s="66" t="s">
        <v>189</v>
      </c>
      <c r="B56" s="67" t="s">
        <v>186</v>
      </c>
      <c r="C56" s="67" t="s">
        <v>187</v>
      </c>
      <c r="D56" s="67" t="s">
        <v>6</v>
      </c>
      <c r="E56" s="67" t="s">
        <v>188</v>
      </c>
      <c r="F56" s="68" t="s">
        <v>26</v>
      </c>
      <c r="G56" s="44"/>
      <c r="H56" s="45"/>
      <c r="I56" s="45"/>
      <c r="J56" s="45"/>
      <c r="K56" s="69"/>
      <c r="L56" s="69">
        <v>338894.5</v>
      </c>
      <c r="M56" s="9">
        <f t="shared" si="2"/>
        <v>338894.5</v>
      </c>
      <c r="N56" s="69"/>
      <c r="O56" s="69">
        <v>140800</v>
      </c>
      <c r="P56" s="9">
        <f t="shared" si="3"/>
        <v>140800</v>
      </c>
      <c r="Q56" s="45"/>
      <c r="R56" s="45">
        <v>79054.5</v>
      </c>
      <c r="S56" s="9">
        <f t="shared" si="4"/>
        <v>79054.5</v>
      </c>
      <c r="T56" s="45"/>
      <c r="U56" s="45"/>
      <c r="V56" s="45"/>
    </row>
    <row r="57" spans="1:27" ht="32.25" customHeight="1">
      <c r="A57" s="101" t="s">
        <v>80</v>
      </c>
      <c r="B57" s="102"/>
      <c r="C57" s="102"/>
      <c r="D57" s="102"/>
      <c r="E57" s="102"/>
      <c r="F57" s="103"/>
      <c r="G57" s="9"/>
      <c r="H57" s="9"/>
      <c r="I57" s="9"/>
      <c r="J57" s="9"/>
      <c r="K57" s="63">
        <f>K58</f>
        <v>581000</v>
      </c>
      <c r="L57" s="63">
        <f>L58</f>
        <v>0</v>
      </c>
      <c r="M57" s="9">
        <f t="shared" si="2"/>
        <v>581000</v>
      </c>
      <c r="N57" s="63">
        <f t="shared" ref="N57:U57" si="38">N58</f>
        <v>150000</v>
      </c>
      <c r="O57" s="63">
        <f t="shared" si="38"/>
        <v>0</v>
      </c>
      <c r="P57" s="9">
        <f t="shared" si="3"/>
        <v>150000</v>
      </c>
      <c r="Q57" s="63">
        <f t="shared" si="38"/>
        <v>156000</v>
      </c>
      <c r="R57" s="63">
        <f t="shared" si="38"/>
        <v>0</v>
      </c>
      <c r="S57" s="9">
        <f t="shared" si="4"/>
        <v>156000</v>
      </c>
      <c r="T57" s="63">
        <f t="shared" si="38"/>
        <v>95000</v>
      </c>
      <c r="U57" s="19">
        <f t="shared" si="38"/>
        <v>0</v>
      </c>
      <c r="V57" s="9">
        <f t="shared" si="5"/>
        <v>95000</v>
      </c>
    </row>
    <row r="58" spans="1:27" ht="133.5" customHeight="1">
      <c r="A58" s="23" t="s">
        <v>115</v>
      </c>
      <c r="B58" s="48" t="s">
        <v>82</v>
      </c>
      <c r="C58" s="48" t="s">
        <v>81</v>
      </c>
      <c r="D58" s="48" t="s">
        <v>6</v>
      </c>
      <c r="E58" s="48" t="s">
        <v>36</v>
      </c>
      <c r="F58" s="27" t="s">
        <v>83</v>
      </c>
      <c r="G58" s="9">
        <v>17155.2</v>
      </c>
      <c r="H58" s="9"/>
      <c r="I58" s="9">
        <v>17155.2</v>
      </c>
      <c r="J58" s="9"/>
      <c r="K58" s="63">
        <v>581000</v>
      </c>
      <c r="L58" s="63"/>
      <c r="M58" s="9">
        <f t="shared" si="2"/>
        <v>581000</v>
      </c>
      <c r="N58" s="63">
        <v>150000</v>
      </c>
      <c r="O58" s="63"/>
      <c r="P58" s="9">
        <f t="shared" si="3"/>
        <v>150000</v>
      </c>
      <c r="Q58" s="9">
        <v>156000</v>
      </c>
      <c r="R58" s="9"/>
      <c r="S58" s="9">
        <f t="shared" si="4"/>
        <v>156000</v>
      </c>
      <c r="T58" s="9">
        <v>95000</v>
      </c>
      <c r="U58" s="9"/>
      <c r="V58" s="9">
        <f t="shared" si="5"/>
        <v>95000</v>
      </c>
    </row>
    <row r="59" spans="1:27" ht="35.25" customHeight="1">
      <c r="A59" s="104" t="s">
        <v>129</v>
      </c>
      <c r="B59" s="104"/>
      <c r="C59" s="104"/>
      <c r="D59" s="104"/>
      <c r="E59" s="70"/>
      <c r="F59" s="71"/>
      <c r="G59" s="9"/>
      <c r="H59" s="9"/>
      <c r="I59" s="9"/>
      <c r="J59" s="9"/>
      <c r="K59" s="63">
        <f>K60</f>
        <v>291567.3</v>
      </c>
      <c r="L59" s="63">
        <f>L60+L61</f>
        <v>2777777.8</v>
      </c>
      <c r="M59" s="9">
        <f t="shared" si="2"/>
        <v>3069345.0999999996</v>
      </c>
      <c r="N59" s="63">
        <f t="shared" ref="N59:U59" si="39">N60</f>
        <v>23512.400000000001</v>
      </c>
      <c r="O59" s="63">
        <f>O60+O61</f>
        <v>33333.300000000003</v>
      </c>
      <c r="P59" s="9">
        <f t="shared" si="3"/>
        <v>56845.700000000004</v>
      </c>
      <c r="Q59" s="63">
        <f t="shared" si="39"/>
        <v>0</v>
      </c>
      <c r="R59" s="63">
        <f t="shared" si="39"/>
        <v>0</v>
      </c>
      <c r="S59" s="9">
        <f t="shared" si="4"/>
        <v>0</v>
      </c>
      <c r="T59" s="63">
        <f t="shared" si="39"/>
        <v>0</v>
      </c>
      <c r="U59" s="19">
        <f t="shared" si="39"/>
        <v>0</v>
      </c>
      <c r="V59" s="9">
        <f t="shared" si="5"/>
        <v>0</v>
      </c>
    </row>
    <row r="60" spans="1:27" ht="120" customHeight="1">
      <c r="A60" s="72" t="s">
        <v>131</v>
      </c>
      <c r="B60" s="14" t="s">
        <v>84</v>
      </c>
      <c r="C60" s="48" t="s">
        <v>20</v>
      </c>
      <c r="D60" s="48" t="s">
        <v>85</v>
      </c>
      <c r="E60" s="55" t="s">
        <v>130</v>
      </c>
      <c r="F60" s="27" t="s">
        <v>66</v>
      </c>
      <c r="G60" s="9"/>
      <c r="H60" s="9"/>
      <c r="I60" s="9"/>
      <c r="J60" s="9"/>
      <c r="K60" s="13">
        <v>291567.3</v>
      </c>
      <c r="L60" s="13"/>
      <c r="M60" s="9">
        <f t="shared" si="2"/>
        <v>291567.3</v>
      </c>
      <c r="N60" s="63">
        <v>23512.400000000001</v>
      </c>
      <c r="O60" s="63"/>
      <c r="P60" s="9">
        <f t="shared" si="3"/>
        <v>23512.400000000001</v>
      </c>
      <c r="Q60" s="9">
        <v>0</v>
      </c>
      <c r="R60" s="9">
        <v>0</v>
      </c>
      <c r="S60" s="9">
        <f t="shared" si="4"/>
        <v>0</v>
      </c>
      <c r="T60" s="9">
        <v>0</v>
      </c>
      <c r="U60" s="9">
        <v>0</v>
      </c>
      <c r="V60" s="9">
        <f t="shared" si="5"/>
        <v>0</v>
      </c>
    </row>
    <row r="61" spans="1:27" ht="147" customHeight="1">
      <c r="A61" s="72" t="s">
        <v>181</v>
      </c>
      <c r="B61" s="14" t="s">
        <v>180</v>
      </c>
      <c r="C61" s="48" t="s">
        <v>69</v>
      </c>
      <c r="D61" s="48" t="s">
        <v>18</v>
      </c>
      <c r="E61" s="48" t="s">
        <v>10</v>
      </c>
      <c r="F61" s="27" t="s">
        <v>70</v>
      </c>
      <c r="G61" s="9"/>
      <c r="H61" s="9"/>
      <c r="I61" s="9"/>
      <c r="J61" s="9"/>
      <c r="K61" s="13"/>
      <c r="L61" s="9">
        <v>2777777.8</v>
      </c>
      <c r="M61" s="9">
        <f t="shared" si="2"/>
        <v>2777777.8</v>
      </c>
      <c r="N61" s="63"/>
      <c r="O61" s="62">
        <v>33333.300000000003</v>
      </c>
      <c r="P61" s="9">
        <f t="shared" si="3"/>
        <v>33333.300000000003</v>
      </c>
      <c r="Q61" s="9"/>
      <c r="R61" s="9"/>
      <c r="S61" s="9"/>
      <c r="T61" s="9"/>
      <c r="U61" s="9"/>
      <c r="V61" s="9"/>
    </row>
    <row r="62" spans="1:27" ht="48.75" customHeight="1">
      <c r="A62" s="99" t="s">
        <v>86</v>
      </c>
      <c r="B62" s="99"/>
      <c r="C62" s="99"/>
      <c r="D62" s="99"/>
      <c r="E62" s="21"/>
      <c r="F62" s="21"/>
      <c r="G62" s="16" t="e">
        <f>#REF!+G64+G65</f>
        <v>#REF!</v>
      </c>
      <c r="H62" s="16" t="e">
        <f>H63+#REF!+H65</f>
        <v>#REF!</v>
      </c>
      <c r="I62" s="16" t="e">
        <f>I63+#REF!+I65+#REF!</f>
        <v>#REF!</v>
      </c>
      <c r="J62" s="16" t="e">
        <f>J63+#REF!+J65</f>
        <v>#REF!</v>
      </c>
      <c r="K62" s="16">
        <f>K63+K65</f>
        <v>209641.84999999998</v>
      </c>
      <c r="L62" s="16">
        <f>L63+L65+L69</f>
        <v>128914.7</v>
      </c>
      <c r="M62" s="9">
        <f t="shared" si="2"/>
        <v>338556.55</v>
      </c>
      <c r="N62" s="16">
        <f>N63+N65</f>
        <v>23312.7</v>
      </c>
      <c r="O62" s="16">
        <f>O63+O65+O69</f>
        <v>7010.2</v>
      </c>
      <c r="P62" s="9">
        <f t="shared" si="3"/>
        <v>30322.9</v>
      </c>
      <c r="Q62" s="16">
        <f>Q63+Q65</f>
        <v>23020</v>
      </c>
      <c r="R62" s="16">
        <f>R63+R65+R69</f>
        <v>0</v>
      </c>
      <c r="S62" s="9">
        <f t="shared" si="4"/>
        <v>23020</v>
      </c>
      <c r="T62" s="16">
        <f>T63+T65</f>
        <v>17800</v>
      </c>
      <c r="U62" s="16">
        <f>U63+U65</f>
        <v>0</v>
      </c>
      <c r="V62" s="9">
        <f t="shared" si="5"/>
        <v>17800</v>
      </c>
    </row>
    <row r="63" spans="1:27" ht="30.75" customHeight="1">
      <c r="A63" s="99" t="s">
        <v>29</v>
      </c>
      <c r="B63" s="97"/>
      <c r="C63" s="97"/>
      <c r="D63" s="97"/>
      <c r="E63" s="21"/>
      <c r="F63" s="21"/>
      <c r="G63" s="16">
        <f>G64</f>
        <v>121674.15</v>
      </c>
      <c r="H63" s="16">
        <v>0</v>
      </c>
      <c r="I63" s="16">
        <f>I64</f>
        <v>121674.15</v>
      </c>
      <c r="J63" s="16">
        <v>0</v>
      </c>
      <c r="K63" s="16">
        <f>K64</f>
        <v>121674.15</v>
      </c>
      <c r="L63" s="16">
        <f>L64</f>
        <v>0</v>
      </c>
      <c r="M63" s="9">
        <f t="shared" si="2"/>
        <v>121674.15</v>
      </c>
      <c r="N63" s="16">
        <f>N64</f>
        <v>20000</v>
      </c>
      <c r="O63" s="16">
        <f t="shared" ref="O63" si="40">O64</f>
        <v>0</v>
      </c>
      <c r="P63" s="9">
        <f t="shared" si="3"/>
        <v>20000</v>
      </c>
      <c r="Q63" s="16">
        <f>Q64</f>
        <v>20000</v>
      </c>
      <c r="R63" s="16">
        <f>R64</f>
        <v>0</v>
      </c>
      <c r="S63" s="9">
        <f t="shared" si="4"/>
        <v>20000</v>
      </c>
      <c r="T63" s="16">
        <f>T64</f>
        <v>17800</v>
      </c>
      <c r="U63" s="16">
        <f>U64</f>
        <v>0</v>
      </c>
      <c r="V63" s="9">
        <f t="shared" si="5"/>
        <v>17800</v>
      </c>
    </row>
    <row r="64" spans="1:27" ht="111.75" customHeight="1">
      <c r="A64" s="51" t="s">
        <v>108</v>
      </c>
      <c r="B64" s="48" t="s">
        <v>17</v>
      </c>
      <c r="C64" s="48" t="s">
        <v>20</v>
      </c>
      <c r="D64" s="48" t="s">
        <v>18</v>
      </c>
      <c r="E64" s="48" t="s">
        <v>40</v>
      </c>
      <c r="F64" s="48" t="s">
        <v>70</v>
      </c>
      <c r="G64" s="13">
        <v>121674.15</v>
      </c>
      <c r="H64" s="13">
        <v>0</v>
      </c>
      <c r="I64" s="13">
        <v>121674.15</v>
      </c>
      <c r="J64" s="13">
        <v>0</v>
      </c>
      <c r="K64" s="13">
        <v>121674.15</v>
      </c>
      <c r="L64" s="13"/>
      <c r="M64" s="9">
        <f t="shared" si="2"/>
        <v>121674.15</v>
      </c>
      <c r="N64" s="9">
        <v>20000</v>
      </c>
      <c r="O64" s="9"/>
      <c r="P64" s="9">
        <f t="shared" si="3"/>
        <v>20000</v>
      </c>
      <c r="Q64" s="13">
        <v>20000</v>
      </c>
      <c r="R64" s="13"/>
      <c r="S64" s="9">
        <f t="shared" si="4"/>
        <v>20000</v>
      </c>
      <c r="T64" s="13">
        <v>17800</v>
      </c>
      <c r="U64" s="13"/>
      <c r="V64" s="9">
        <f t="shared" si="5"/>
        <v>17800</v>
      </c>
    </row>
    <row r="65" spans="1:32" ht="27" customHeight="1">
      <c r="A65" s="99" t="s">
        <v>71</v>
      </c>
      <c r="B65" s="99"/>
      <c r="C65" s="99"/>
      <c r="D65" s="99"/>
      <c r="E65" s="99"/>
      <c r="F65" s="99"/>
      <c r="G65" s="22">
        <f>SUM(G66:G68)</f>
        <v>29046.6</v>
      </c>
      <c r="H65" s="22">
        <f>H66+H68</f>
        <v>0</v>
      </c>
      <c r="I65" s="22">
        <f>I66+I68</f>
        <v>29046.6</v>
      </c>
      <c r="J65" s="22">
        <f>J66+J68</f>
        <v>0</v>
      </c>
      <c r="K65" s="22">
        <f>SUM(K66:K68)</f>
        <v>87967.7</v>
      </c>
      <c r="L65" s="22">
        <f>SUM(L66:L68)</f>
        <v>0</v>
      </c>
      <c r="M65" s="9">
        <f t="shared" si="2"/>
        <v>87967.7</v>
      </c>
      <c r="N65" s="22">
        <f>SUM(N66:N68)</f>
        <v>3312.7</v>
      </c>
      <c r="O65" s="22">
        <f t="shared" ref="O65" si="41">SUM(O66:O68)</f>
        <v>0</v>
      </c>
      <c r="P65" s="9">
        <f t="shared" si="3"/>
        <v>3312.7</v>
      </c>
      <c r="Q65" s="22">
        <f>SUM(Q66:Q68)</f>
        <v>3020</v>
      </c>
      <c r="R65" s="22">
        <f>SUM(R66:R68)</f>
        <v>0</v>
      </c>
      <c r="S65" s="9">
        <f t="shared" si="4"/>
        <v>3020</v>
      </c>
      <c r="T65" s="22">
        <f>SUM(T66:T68)</f>
        <v>0</v>
      </c>
      <c r="U65" s="22">
        <f>SUM(U66:U68)</f>
        <v>0</v>
      </c>
      <c r="V65" s="9">
        <f t="shared" si="5"/>
        <v>0</v>
      </c>
      <c r="AB65" s="1"/>
      <c r="AC65" s="1"/>
      <c r="AD65" s="1"/>
      <c r="AE65" s="1"/>
      <c r="AF65" s="1"/>
    </row>
    <row r="66" spans="1:32" ht="153" customHeight="1" outlineLevel="1">
      <c r="A66" s="23" t="s">
        <v>46</v>
      </c>
      <c r="B66" s="24" t="s">
        <v>76</v>
      </c>
      <c r="C66" s="48" t="s">
        <v>20</v>
      </c>
      <c r="D66" s="48" t="s">
        <v>11</v>
      </c>
      <c r="E66" s="48" t="s">
        <v>44</v>
      </c>
      <c r="F66" s="48" t="s">
        <v>28</v>
      </c>
      <c r="G66" s="22">
        <v>10900</v>
      </c>
      <c r="H66" s="22"/>
      <c r="I66" s="22">
        <f>G66+H66</f>
        <v>10900</v>
      </c>
      <c r="J66" s="22"/>
      <c r="K66" s="22">
        <f>I66+J66</f>
        <v>10900</v>
      </c>
      <c r="L66" s="22"/>
      <c r="M66" s="9">
        <f t="shared" si="2"/>
        <v>10900</v>
      </c>
      <c r="N66" s="9">
        <v>175</v>
      </c>
      <c r="O66" s="9"/>
      <c r="P66" s="9">
        <f t="shared" si="3"/>
        <v>175</v>
      </c>
      <c r="Q66" s="18">
        <v>0</v>
      </c>
      <c r="R66" s="18">
        <v>0</v>
      </c>
      <c r="S66" s="9">
        <f t="shared" si="4"/>
        <v>0</v>
      </c>
      <c r="T66" s="18">
        <v>0</v>
      </c>
      <c r="U66" s="18">
        <v>0</v>
      </c>
      <c r="V66" s="9">
        <f t="shared" si="5"/>
        <v>0</v>
      </c>
      <c r="AB66" s="1"/>
      <c r="AC66" s="1"/>
      <c r="AD66" s="1"/>
      <c r="AE66" s="1"/>
      <c r="AF66" s="1"/>
    </row>
    <row r="67" spans="1:32" ht="159.75" customHeight="1" outlineLevel="1">
      <c r="A67" s="23" t="s">
        <v>134</v>
      </c>
      <c r="B67" s="24" t="s">
        <v>75</v>
      </c>
      <c r="C67" s="48" t="s">
        <v>20</v>
      </c>
      <c r="D67" s="48" t="s">
        <v>11</v>
      </c>
      <c r="E67" s="48" t="s">
        <v>38</v>
      </c>
      <c r="F67" s="48" t="s">
        <v>28</v>
      </c>
      <c r="G67" s="22"/>
      <c r="H67" s="22"/>
      <c r="I67" s="22"/>
      <c r="J67" s="22"/>
      <c r="K67" s="22">
        <v>18146.599999999999</v>
      </c>
      <c r="L67" s="22"/>
      <c r="M67" s="9">
        <f t="shared" si="2"/>
        <v>18146.599999999999</v>
      </c>
      <c r="N67" s="9">
        <v>407</v>
      </c>
      <c r="O67" s="9"/>
      <c r="P67" s="9">
        <f t="shared" si="3"/>
        <v>407</v>
      </c>
      <c r="Q67" s="18">
        <v>0</v>
      </c>
      <c r="R67" s="18">
        <v>0</v>
      </c>
      <c r="S67" s="9">
        <f t="shared" si="4"/>
        <v>0</v>
      </c>
      <c r="T67" s="18">
        <v>0</v>
      </c>
      <c r="U67" s="18">
        <v>0</v>
      </c>
      <c r="V67" s="9">
        <f t="shared" si="5"/>
        <v>0</v>
      </c>
      <c r="AB67" s="1"/>
      <c r="AC67" s="1"/>
      <c r="AD67" s="1"/>
      <c r="AE67" s="1"/>
      <c r="AF67" s="1"/>
    </row>
    <row r="68" spans="1:32" ht="158.25" customHeight="1" outlineLevel="1">
      <c r="A68" s="23" t="s">
        <v>97</v>
      </c>
      <c r="B68" s="24" t="s">
        <v>74</v>
      </c>
      <c r="C68" s="48" t="s">
        <v>20</v>
      </c>
      <c r="D68" s="48" t="s">
        <v>11</v>
      </c>
      <c r="E68" s="48" t="s">
        <v>38</v>
      </c>
      <c r="F68" s="48" t="s">
        <v>26</v>
      </c>
      <c r="G68" s="22">
        <v>18146.599999999999</v>
      </c>
      <c r="H68" s="22"/>
      <c r="I68" s="22">
        <f>G68+H68</f>
        <v>18146.599999999999</v>
      </c>
      <c r="J68" s="22"/>
      <c r="K68" s="22">
        <v>58921.1</v>
      </c>
      <c r="L68" s="22"/>
      <c r="M68" s="9">
        <f t="shared" si="2"/>
        <v>58921.1</v>
      </c>
      <c r="N68" s="9">
        <v>2730.7</v>
      </c>
      <c r="O68" s="9"/>
      <c r="P68" s="9">
        <f t="shared" si="3"/>
        <v>2730.7</v>
      </c>
      <c r="Q68" s="18">
        <v>3020</v>
      </c>
      <c r="R68" s="18"/>
      <c r="S68" s="9">
        <f t="shared" si="4"/>
        <v>3020</v>
      </c>
      <c r="T68" s="18">
        <v>0</v>
      </c>
      <c r="U68" s="18">
        <v>0</v>
      </c>
      <c r="V68" s="9">
        <f t="shared" si="5"/>
        <v>0</v>
      </c>
      <c r="AB68" s="1"/>
      <c r="AC68" s="1"/>
      <c r="AD68" s="1"/>
      <c r="AE68" s="1"/>
      <c r="AF68" s="1"/>
    </row>
    <row r="69" spans="1:32" ht="25.5" customHeight="1" outlineLevel="1">
      <c r="A69" s="83" t="s">
        <v>182</v>
      </c>
      <c r="B69" s="84"/>
      <c r="C69" s="84"/>
      <c r="D69" s="85"/>
      <c r="E69" s="48"/>
      <c r="F69" s="48"/>
      <c r="G69" s="22"/>
      <c r="H69" s="22"/>
      <c r="I69" s="22"/>
      <c r="J69" s="22"/>
      <c r="K69" s="22"/>
      <c r="L69" s="22">
        <f>L70</f>
        <v>128914.7</v>
      </c>
      <c r="M69" s="22">
        <f t="shared" ref="M69:V69" si="42">M70</f>
        <v>128914.7</v>
      </c>
      <c r="N69" s="22">
        <f t="shared" si="42"/>
        <v>0</v>
      </c>
      <c r="O69" s="22">
        <f t="shared" si="42"/>
        <v>7010.2</v>
      </c>
      <c r="P69" s="22">
        <f t="shared" si="42"/>
        <v>7010.2</v>
      </c>
      <c r="Q69" s="22">
        <f t="shared" si="42"/>
        <v>0</v>
      </c>
      <c r="R69" s="22">
        <f t="shared" si="42"/>
        <v>0</v>
      </c>
      <c r="S69" s="22">
        <f t="shared" si="42"/>
        <v>0</v>
      </c>
      <c r="T69" s="22">
        <f t="shared" si="42"/>
        <v>0</v>
      </c>
      <c r="U69" s="22">
        <f t="shared" si="42"/>
        <v>0</v>
      </c>
      <c r="V69" s="22">
        <f t="shared" si="42"/>
        <v>0</v>
      </c>
      <c r="AB69" s="1"/>
      <c r="AC69" s="1"/>
      <c r="AD69" s="1"/>
      <c r="AE69" s="1"/>
      <c r="AF69" s="1"/>
    </row>
    <row r="70" spans="1:32" ht="128.25" customHeight="1" outlineLevel="1">
      <c r="A70" s="73" t="s">
        <v>183</v>
      </c>
      <c r="B70" s="24" t="s">
        <v>184</v>
      </c>
      <c r="C70" s="48" t="s">
        <v>20</v>
      </c>
      <c r="D70" s="48" t="s">
        <v>7</v>
      </c>
      <c r="E70" s="48" t="s">
        <v>38</v>
      </c>
      <c r="F70" s="48" t="s">
        <v>185</v>
      </c>
      <c r="G70" s="22"/>
      <c r="H70" s="22"/>
      <c r="I70" s="22"/>
      <c r="J70" s="22"/>
      <c r="K70" s="22"/>
      <c r="L70" s="22">
        <v>128914.7</v>
      </c>
      <c r="M70" s="9">
        <f t="shared" si="2"/>
        <v>128914.7</v>
      </c>
      <c r="N70" s="9"/>
      <c r="O70" s="9">
        <v>7010.2</v>
      </c>
      <c r="P70" s="9">
        <f t="shared" si="3"/>
        <v>7010.2</v>
      </c>
      <c r="Q70" s="18"/>
      <c r="R70" s="18"/>
      <c r="S70" s="9"/>
      <c r="T70" s="18"/>
      <c r="U70" s="18"/>
      <c r="V70" s="9"/>
      <c r="AB70" s="1"/>
      <c r="AC70" s="1"/>
      <c r="AD70" s="1"/>
      <c r="AE70" s="1"/>
      <c r="AF70" s="1"/>
    </row>
    <row r="71" spans="1:32" s="6" customFormat="1" ht="48" customHeight="1">
      <c r="A71" s="99" t="s">
        <v>87</v>
      </c>
      <c r="B71" s="100"/>
      <c r="C71" s="100"/>
      <c r="D71" s="100"/>
      <c r="E71" s="25"/>
      <c r="F71" s="25"/>
      <c r="G71" s="26">
        <f t="shared" ref="G71:T71" si="43">SUM(G72:G74)</f>
        <v>515133</v>
      </c>
      <c r="H71" s="26">
        <f t="shared" si="43"/>
        <v>0</v>
      </c>
      <c r="I71" s="26">
        <f t="shared" si="43"/>
        <v>515133</v>
      </c>
      <c r="J71" s="26">
        <f t="shared" si="43"/>
        <v>-2505</v>
      </c>
      <c r="K71" s="9">
        <f>SUM(K72:K74)</f>
        <v>512635.89999999997</v>
      </c>
      <c r="L71" s="9">
        <f>SUM(L72:L74)</f>
        <v>0</v>
      </c>
      <c r="M71" s="9">
        <f t="shared" si="2"/>
        <v>512635.89999999997</v>
      </c>
      <c r="N71" s="9">
        <f t="shared" si="43"/>
        <v>12588</v>
      </c>
      <c r="O71" s="9">
        <f t="shared" ref="O71" si="44">SUM(O72:O74)</f>
        <v>0</v>
      </c>
      <c r="P71" s="9">
        <f t="shared" si="3"/>
        <v>12588</v>
      </c>
      <c r="Q71" s="9">
        <f t="shared" si="43"/>
        <v>56789.8</v>
      </c>
      <c r="R71" s="9">
        <f t="shared" ref="R71" si="45">SUM(R72:R74)</f>
        <v>0</v>
      </c>
      <c r="S71" s="9">
        <f t="shared" si="4"/>
        <v>56789.8</v>
      </c>
      <c r="T71" s="9">
        <f t="shared" si="43"/>
        <v>164913.29999999999</v>
      </c>
      <c r="U71" s="9">
        <f t="shared" ref="U71" si="46">SUM(U72:U74)</f>
        <v>0</v>
      </c>
      <c r="V71" s="9">
        <f t="shared" si="5"/>
        <v>164913.29999999999</v>
      </c>
      <c r="W71" s="5"/>
      <c r="X71" s="5"/>
      <c r="Y71" s="5"/>
      <c r="Z71" s="5"/>
      <c r="AA71" s="5"/>
    </row>
    <row r="72" spans="1:32" s="6" customFormat="1" ht="147.75" customHeight="1" outlineLevel="1">
      <c r="A72" s="51" t="s">
        <v>92</v>
      </c>
      <c r="B72" s="27" t="s">
        <v>27</v>
      </c>
      <c r="C72" s="48" t="s">
        <v>5</v>
      </c>
      <c r="D72" s="48" t="s">
        <v>7</v>
      </c>
      <c r="E72" s="48" t="s">
        <v>10</v>
      </c>
      <c r="F72" s="48" t="s">
        <v>64</v>
      </c>
      <c r="G72" s="22">
        <v>345409</v>
      </c>
      <c r="H72" s="22"/>
      <c r="I72" s="22">
        <v>345409</v>
      </c>
      <c r="J72" s="22">
        <v>-1727</v>
      </c>
      <c r="K72" s="22">
        <f>I72+J72</f>
        <v>343682</v>
      </c>
      <c r="L72" s="22"/>
      <c r="M72" s="9">
        <f t="shared" si="2"/>
        <v>343682</v>
      </c>
      <c r="N72" s="9">
        <v>11111.1</v>
      </c>
      <c r="O72" s="9"/>
      <c r="P72" s="9">
        <f t="shared" si="3"/>
        <v>11111.1</v>
      </c>
      <c r="Q72" s="18">
        <v>55508.9</v>
      </c>
      <c r="R72" s="18"/>
      <c r="S72" s="9">
        <f t="shared" si="4"/>
        <v>55508.9</v>
      </c>
      <c r="T72" s="18">
        <v>0</v>
      </c>
      <c r="U72" s="18">
        <v>0</v>
      </c>
      <c r="V72" s="9">
        <f t="shared" si="5"/>
        <v>0</v>
      </c>
      <c r="W72" s="5"/>
      <c r="X72" s="5"/>
      <c r="Y72" s="5"/>
      <c r="Z72" s="5"/>
      <c r="AA72" s="5"/>
    </row>
    <row r="73" spans="1:32" s="6" customFormat="1" ht="140.25" customHeight="1" outlineLevel="1">
      <c r="A73" s="50" t="s">
        <v>135</v>
      </c>
      <c r="B73" s="28" t="s">
        <v>25</v>
      </c>
      <c r="C73" s="48" t="s">
        <v>5</v>
      </c>
      <c r="D73" s="48" t="s">
        <v>7</v>
      </c>
      <c r="E73" s="48" t="s">
        <v>10</v>
      </c>
      <c r="F73" s="48" t="s">
        <v>70</v>
      </c>
      <c r="G73" s="18">
        <v>167029.29999999999</v>
      </c>
      <c r="H73" s="18"/>
      <c r="I73" s="18">
        <v>167029.29999999999</v>
      </c>
      <c r="J73" s="18">
        <v>-835.2</v>
      </c>
      <c r="K73" s="18">
        <f>Q73+T73</f>
        <v>166194.19999999998</v>
      </c>
      <c r="L73" s="18"/>
      <c r="M73" s="9">
        <f t="shared" si="2"/>
        <v>166194.19999999998</v>
      </c>
      <c r="N73" s="9">
        <v>0</v>
      </c>
      <c r="O73" s="9">
        <v>0</v>
      </c>
      <c r="P73" s="9">
        <f t="shared" si="3"/>
        <v>0</v>
      </c>
      <c r="Q73" s="22">
        <v>1280.9000000000001</v>
      </c>
      <c r="R73" s="22"/>
      <c r="S73" s="9">
        <f t="shared" si="4"/>
        <v>1280.9000000000001</v>
      </c>
      <c r="T73" s="22">
        <v>164913.29999999999</v>
      </c>
      <c r="U73" s="22"/>
      <c r="V73" s="9">
        <f t="shared" si="5"/>
        <v>164913.29999999999</v>
      </c>
      <c r="W73" s="5"/>
      <c r="X73" s="5"/>
      <c r="Y73" s="5"/>
      <c r="Z73" s="5"/>
      <c r="AA73" s="5"/>
    </row>
    <row r="74" spans="1:32" s="6" customFormat="1" ht="236.25" customHeight="1" outlineLevel="1">
      <c r="A74" s="50" t="s">
        <v>136</v>
      </c>
      <c r="B74" s="28" t="s">
        <v>25</v>
      </c>
      <c r="C74" s="48" t="s">
        <v>5</v>
      </c>
      <c r="D74" s="48" t="s">
        <v>7</v>
      </c>
      <c r="E74" s="48" t="s">
        <v>10</v>
      </c>
      <c r="F74" s="48" t="s">
        <v>15</v>
      </c>
      <c r="G74" s="18">
        <v>2694.7</v>
      </c>
      <c r="H74" s="18"/>
      <c r="I74" s="18">
        <v>2694.7</v>
      </c>
      <c r="J74" s="18">
        <v>57.2</v>
      </c>
      <c r="K74" s="18">
        <v>2759.7</v>
      </c>
      <c r="L74" s="18"/>
      <c r="M74" s="9">
        <f t="shared" si="2"/>
        <v>2759.7</v>
      </c>
      <c r="N74" s="9">
        <v>1476.9</v>
      </c>
      <c r="O74" s="9"/>
      <c r="P74" s="9">
        <f t="shared" si="3"/>
        <v>1476.9</v>
      </c>
      <c r="Q74" s="18">
        <v>0</v>
      </c>
      <c r="R74" s="18">
        <v>0</v>
      </c>
      <c r="S74" s="9">
        <f t="shared" si="4"/>
        <v>0</v>
      </c>
      <c r="T74" s="18">
        <v>0</v>
      </c>
      <c r="U74" s="18">
        <v>0</v>
      </c>
      <c r="V74" s="9">
        <f t="shared" si="5"/>
        <v>0</v>
      </c>
      <c r="W74" s="5"/>
      <c r="X74" s="5"/>
      <c r="Y74" s="5"/>
      <c r="Z74" s="5"/>
      <c r="AA74" s="5"/>
    </row>
    <row r="75" spans="1:32" s="6" customFormat="1" ht="50.25" customHeight="1">
      <c r="A75" s="99" t="s">
        <v>88</v>
      </c>
      <c r="B75" s="100"/>
      <c r="C75" s="100"/>
      <c r="D75" s="100"/>
      <c r="E75" s="25"/>
      <c r="F75" s="25"/>
      <c r="G75" s="26" t="e">
        <f>G76+#REF!</f>
        <v>#REF!</v>
      </c>
      <c r="H75" s="26" t="e">
        <f>H76+#REF!</f>
        <v>#REF!</v>
      </c>
      <c r="I75" s="26" t="e">
        <f>I76+#REF!+I77</f>
        <v>#REF!</v>
      </c>
      <c r="J75" s="26" t="e">
        <f>J76+#REF!+J77</f>
        <v>#REF!</v>
      </c>
      <c r="K75" s="26">
        <f>K76+K77</f>
        <v>192899.20000000001</v>
      </c>
      <c r="L75" s="26">
        <f>L76+L77</f>
        <v>0</v>
      </c>
      <c r="M75" s="9">
        <f t="shared" si="2"/>
        <v>192899.20000000001</v>
      </c>
      <c r="N75" s="26">
        <f>N76+N77</f>
        <v>106045.2</v>
      </c>
      <c r="O75" s="26">
        <f t="shared" ref="O75" si="47">O76+O77</f>
        <v>0</v>
      </c>
      <c r="P75" s="9">
        <f t="shared" si="3"/>
        <v>106045.2</v>
      </c>
      <c r="Q75" s="26">
        <f>Q76+Q77</f>
        <v>10000</v>
      </c>
      <c r="R75" s="26">
        <f>R76+R77</f>
        <v>0</v>
      </c>
      <c r="S75" s="9">
        <f t="shared" si="4"/>
        <v>10000</v>
      </c>
      <c r="T75" s="26">
        <f>T76+T77</f>
        <v>0</v>
      </c>
      <c r="U75" s="26">
        <f>U76+U77</f>
        <v>0</v>
      </c>
      <c r="V75" s="9">
        <f t="shared" si="5"/>
        <v>0</v>
      </c>
      <c r="W75" s="5"/>
      <c r="X75" s="5"/>
      <c r="Y75" s="5"/>
      <c r="Z75" s="5"/>
      <c r="AA75" s="5"/>
    </row>
    <row r="76" spans="1:32" s="6" customFormat="1" ht="117" customHeight="1" outlineLevel="1">
      <c r="A76" s="51" t="s">
        <v>137</v>
      </c>
      <c r="B76" s="48" t="s">
        <v>30</v>
      </c>
      <c r="C76" s="48" t="s">
        <v>20</v>
      </c>
      <c r="D76" s="48" t="s">
        <v>18</v>
      </c>
      <c r="E76" s="48" t="s">
        <v>41</v>
      </c>
      <c r="F76" s="48" t="s">
        <v>26</v>
      </c>
      <c r="G76" s="18">
        <v>63797.7</v>
      </c>
      <c r="H76" s="18"/>
      <c r="I76" s="18">
        <v>63797.7</v>
      </c>
      <c r="J76" s="18"/>
      <c r="K76" s="18">
        <v>63797.7</v>
      </c>
      <c r="L76" s="18"/>
      <c r="M76" s="9">
        <f t="shared" si="2"/>
        <v>63797.7</v>
      </c>
      <c r="N76" s="9">
        <v>33133.199999999997</v>
      </c>
      <c r="O76" s="9"/>
      <c r="P76" s="9">
        <f t="shared" si="3"/>
        <v>33133.199999999997</v>
      </c>
      <c r="Q76" s="9">
        <v>10000</v>
      </c>
      <c r="R76" s="9"/>
      <c r="S76" s="9">
        <f t="shared" si="4"/>
        <v>10000</v>
      </c>
      <c r="T76" s="18">
        <v>0</v>
      </c>
      <c r="U76" s="18">
        <v>0</v>
      </c>
      <c r="V76" s="9">
        <f t="shared" si="5"/>
        <v>0</v>
      </c>
      <c r="W76" s="5"/>
      <c r="X76" s="5"/>
      <c r="Y76" s="5"/>
      <c r="Z76" s="5"/>
      <c r="AA76" s="5"/>
    </row>
    <row r="77" spans="1:32" s="6" customFormat="1" ht="119.25" customHeight="1" outlineLevel="1">
      <c r="A77" s="51" t="s">
        <v>139</v>
      </c>
      <c r="B77" s="48" t="s">
        <v>50</v>
      </c>
      <c r="C77" s="48" t="s">
        <v>20</v>
      </c>
      <c r="D77" s="48" t="s">
        <v>18</v>
      </c>
      <c r="E77" s="48" t="s">
        <v>51</v>
      </c>
      <c r="F77" s="48" t="s">
        <v>59</v>
      </c>
      <c r="G77" s="18">
        <v>0</v>
      </c>
      <c r="H77" s="18">
        <v>129101.46</v>
      </c>
      <c r="I77" s="18"/>
      <c r="J77" s="18">
        <v>129101.5</v>
      </c>
      <c r="K77" s="18">
        <f>I77+J77</f>
        <v>129101.5</v>
      </c>
      <c r="L77" s="18"/>
      <c r="M77" s="9">
        <f t="shared" si="2"/>
        <v>129101.5</v>
      </c>
      <c r="N77" s="18">
        <v>72912</v>
      </c>
      <c r="O77" s="18"/>
      <c r="P77" s="9">
        <f t="shared" si="3"/>
        <v>72912</v>
      </c>
      <c r="Q77" s="18">
        <v>0</v>
      </c>
      <c r="R77" s="18">
        <v>0</v>
      </c>
      <c r="S77" s="9">
        <f t="shared" si="4"/>
        <v>0</v>
      </c>
      <c r="T77" s="18">
        <v>0</v>
      </c>
      <c r="U77" s="29">
        <v>0</v>
      </c>
      <c r="V77" s="9">
        <f t="shared" si="5"/>
        <v>0</v>
      </c>
      <c r="W77" s="5"/>
      <c r="X77" s="5"/>
      <c r="Y77" s="5"/>
      <c r="Z77" s="5"/>
      <c r="AA77" s="5"/>
    </row>
    <row r="78" spans="1:32" s="6" customFormat="1" ht="47.25" customHeight="1">
      <c r="A78" s="99" t="s">
        <v>89</v>
      </c>
      <c r="B78" s="100"/>
      <c r="C78" s="100"/>
      <c r="D78" s="100"/>
      <c r="E78" s="25"/>
      <c r="F78" s="25"/>
      <c r="G78" s="26">
        <f>G79</f>
        <v>82464.67</v>
      </c>
      <c r="H78" s="26">
        <f>H79</f>
        <v>0</v>
      </c>
      <c r="I78" s="26">
        <f>G78+H78</f>
        <v>82464.67</v>
      </c>
      <c r="J78" s="26">
        <f>J79</f>
        <v>0</v>
      </c>
      <c r="K78" s="26">
        <f>K79</f>
        <v>98595.09</v>
      </c>
      <c r="L78" s="26">
        <f>L79</f>
        <v>0</v>
      </c>
      <c r="M78" s="9">
        <f t="shared" si="2"/>
        <v>98595.09</v>
      </c>
      <c r="N78" s="26">
        <f>N79</f>
        <v>2310</v>
      </c>
      <c r="O78" s="26">
        <f t="shared" ref="O78" si="48">O79</f>
        <v>0</v>
      </c>
      <c r="P78" s="9">
        <f t="shared" si="3"/>
        <v>2310</v>
      </c>
      <c r="Q78" s="26">
        <f>Q79</f>
        <v>3840</v>
      </c>
      <c r="R78" s="26">
        <f>R79</f>
        <v>0</v>
      </c>
      <c r="S78" s="9">
        <f t="shared" si="4"/>
        <v>3840</v>
      </c>
      <c r="T78" s="26">
        <f>T79</f>
        <v>0</v>
      </c>
      <c r="U78" s="26">
        <f>U79</f>
        <v>0</v>
      </c>
      <c r="V78" s="9">
        <f t="shared" si="5"/>
        <v>0</v>
      </c>
      <c r="W78" s="5"/>
      <c r="X78" s="5"/>
      <c r="Y78" s="5"/>
      <c r="Z78" s="5"/>
      <c r="AA78" s="5"/>
    </row>
    <row r="79" spans="1:32" s="6" customFormat="1" ht="198.75" customHeight="1">
      <c r="A79" s="50" t="s">
        <v>132</v>
      </c>
      <c r="B79" s="48" t="s">
        <v>73</v>
      </c>
      <c r="C79" s="48" t="s">
        <v>20</v>
      </c>
      <c r="D79" s="48" t="s">
        <v>11</v>
      </c>
      <c r="E79" s="48" t="s">
        <v>109</v>
      </c>
      <c r="F79" s="48" t="s">
        <v>118</v>
      </c>
      <c r="G79" s="18">
        <v>82464.67</v>
      </c>
      <c r="H79" s="18"/>
      <c r="I79" s="18">
        <v>82464.67</v>
      </c>
      <c r="J79" s="18"/>
      <c r="K79" s="18">
        <v>98595.09</v>
      </c>
      <c r="L79" s="18"/>
      <c r="M79" s="9">
        <f t="shared" si="2"/>
        <v>98595.09</v>
      </c>
      <c r="N79" s="9">
        <v>2310</v>
      </c>
      <c r="O79" s="9"/>
      <c r="P79" s="9">
        <f t="shared" si="3"/>
        <v>2310</v>
      </c>
      <c r="Q79" s="9">
        <v>3840</v>
      </c>
      <c r="R79" s="9"/>
      <c r="S79" s="9">
        <f t="shared" si="4"/>
        <v>3840</v>
      </c>
      <c r="T79" s="18">
        <v>0</v>
      </c>
      <c r="U79" s="18">
        <v>0</v>
      </c>
      <c r="V79" s="9">
        <f t="shared" si="5"/>
        <v>0</v>
      </c>
      <c r="W79" s="5"/>
      <c r="X79" s="5"/>
      <c r="Y79" s="5"/>
      <c r="Z79" s="5"/>
      <c r="AA79" s="5"/>
    </row>
    <row r="80" spans="1:32" s="6" customFormat="1" ht="50.25" customHeight="1">
      <c r="A80" s="78" t="s">
        <v>190</v>
      </c>
      <c r="B80" s="78"/>
      <c r="C80" s="78"/>
      <c r="D80" s="78"/>
      <c r="E80" s="48"/>
      <c r="F80" s="48"/>
      <c r="G80" s="18"/>
      <c r="H80" s="18"/>
      <c r="I80" s="18"/>
      <c r="J80" s="18"/>
      <c r="K80" s="18">
        <f>K81</f>
        <v>0</v>
      </c>
      <c r="L80" s="18">
        <f t="shared" ref="L80:T80" si="49">L81</f>
        <v>295051.8</v>
      </c>
      <c r="M80" s="18">
        <f t="shared" si="49"/>
        <v>295051.8</v>
      </c>
      <c r="N80" s="18">
        <f t="shared" si="49"/>
        <v>0</v>
      </c>
      <c r="O80" s="18">
        <f t="shared" si="49"/>
        <v>122307.8</v>
      </c>
      <c r="P80" s="18">
        <f t="shared" si="49"/>
        <v>122307.8</v>
      </c>
      <c r="Q80" s="18">
        <f t="shared" si="49"/>
        <v>0</v>
      </c>
      <c r="R80" s="18">
        <f t="shared" si="49"/>
        <v>0</v>
      </c>
      <c r="S80" s="18">
        <f t="shared" si="49"/>
        <v>0</v>
      </c>
      <c r="T80" s="18">
        <f t="shared" si="49"/>
        <v>0</v>
      </c>
      <c r="U80" s="43"/>
      <c r="V80" s="42"/>
      <c r="W80" s="5"/>
      <c r="X80" s="5"/>
      <c r="Y80" s="5"/>
      <c r="Z80" s="5"/>
      <c r="AA80" s="5"/>
    </row>
    <row r="81" spans="1:27" s="6" customFormat="1" ht="178.5" customHeight="1">
      <c r="A81" s="46" t="s">
        <v>193</v>
      </c>
      <c r="B81" s="47" t="s">
        <v>194</v>
      </c>
      <c r="C81" s="47" t="s">
        <v>191</v>
      </c>
      <c r="D81" s="47" t="s">
        <v>11</v>
      </c>
      <c r="E81" s="47" t="s">
        <v>192</v>
      </c>
      <c r="F81" s="48" t="s">
        <v>175</v>
      </c>
      <c r="G81" s="18"/>
      <c r="H81" s="18"/>
      <c r="I81" s="18"/>
      <c r="J81" s="18"/>
      <c r="K81" s="18"/>
      <c r="L81" s="18">
        <f>122307.8+172744</f>
        <v>295051.8</v>
      </c>
      <c r="M81" s="9">
        <f t="shared" si="2"/>
        <v>295051.8</v>
      </c>
      <c r="N81" s="9"/>
      <c r="O81" s="9">
        <f>64616.5+57691.3</f>
        <v>122307.8</v>
      </c>
      <c r="P81" s="9">
        <f t="shared" si="3"/>
        <v>122307.8</v>
      </c>
      <c r="Q81" s="9"/>
      <c r="R81" s="9"/>
      <c r="S81" s="9"/>
      <c r="T81" s="18"/>
      <c r="U81" s="43"/>
      <c r="V81" s="42"/>
      <c r="W81" s="5"/>
      <c r="X81" s="5"/>
      <c r="Y81" s="5"/>
      <c r="Z81" s="5"/>
      <c r="AA81" s="5"/>
    </row>
    <row r="82" spans="1:27" s="6" customFormat="1" ht="50.25" customHeight="1">
      <c r="A82" s="92" t="s">
        <v>122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39"/>
      <c r="V82" s="39"/>
      <c r="W82" s="5"/>
      <c r="X82" s="5"/>
      <c r="Y82" s="5"/>
      <c r="Z82" s="5"/>
      <c r="AA82" s="5"/>
    </row>
    <row r="83" spans="1:27" s="6" customFormat="1" ht="17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5"/>
      <c r="X83" s="5"/>
      <c r="Y83" s="5"/>
      <c r="Z83" s="5"/>
      <c r="AA83" s="5"/>
    </row>
    <row r="84" spans="1:27" s="6" customFormat="1" ht="15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5"/>
      <c r="X84" s="5"/>
      <c r="Y84" s="5"/>
      <c r="Z84" s="5"/>
      <c r="AA84" s="5"/>
    </row>
    <row r="85" spans="1:27" s="6" customFormat="1" ht="15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5"/>
      <c r="X85" s="5"/>
      <c r="Y85" s="5"/>
      <c r="Z85" s="5"/>
      <c r="AA85" s="5"/>
    </row>
    <row r="86" spans="1:27" s="6" customFormat="1" ht="15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5"/>
      <c r="X86" s="5"/>
      <c r="Y86" s="5"/>
      <c r="Z86" s="5"/>
      <c r="AA86" s="5"/>
    </row>
    <row r="87" spans="1:27" s="6" customFormat="1" ht="36.75" customHeight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40"/>
      <c r="V87" s="40"/>
      <c r="W87" s="5"/>
      <c r="X87" s="5"/>
      <c r="Y87" s="5"/>
      <c r="Z87" s="5"/>
      <c r="AA87" s="5"/>
    </row>
    <row r="88" spans="1:27" s="6" customFormat="1" ht="30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40"/>
      <c r="V88" s="40"/>
      <c r="W88" s="5"/>
      <c r="X88" s="5"/>
      <c r="Y88" s="5"/>
      <c r="Z88" s="5"/>
      <c r="AA88" s="5"/>
    </row>
    <row r="89" spans="1:27" s="6" customFormat="1" ht="15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5"/>
      <c r="X89" s="5"/>
      <c r="Y89" s="5"/>
      <c r="Z89" s="5"/>
      <c r="AA89" s="5"/>
    </row>
    <row r="90" spans="1:27" s="6" customFormat="1" ht="16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5"/>
      <c r="X90" s="5"/>
      <c r="Y90" s="5"/>
      <c r="Z90" s="5"/>
      <c r="AA90" s="5"/>
    </row>
    <row r="91" spans="1:27" s="6" customFormat="1" ht="15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5"/>
      <c r="X91" s="5"/>
      <c r="Y91" s="5"/>
      <c r="Z91" s="5"/>
      <c r="AA91" s="5"/>
    </row>
    <row r="92" spans="1:27" s="6" customFormat="1" ht="15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5"/>
      <c r="X92" s="5"/>
      <c r="Y92" s="5"/>
      <c r="Z92" s="5"/>
      <c r="AA92" s="5"/>
    </row>
    <row r="93" spans="1:27" s="6" customFormat="1" ht="15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5"/>
      <c r="X93" s="5"/>
      <c r="Y93" s="5"/>
      <c r="Z93" s="5"/>
      <c r="AA93" s="5"/>
    </row>
    <row r="94" spans="1:27" ht="15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8"/>
      <c r="R94" s="8"/>
      <c r="S94" s="8"/>
      <c r="T94" s="4"/>
      <c r="U94" s="4"/>
      <c r="V94" s="4"/>
    </row>
    <row r="95" spans="1:27" ht="15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2"/>
      <c r="X95" s="2"/>
      <c r="Y95" s="2"/>
      <c r="Z95" s="2"/>
      <c r="AA95" s="2"/>
    </row>
    <row r="96" spans="1:27" ht="15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2"/>
      <c r="X96" s="2"/>
      <c r="Y96" s="2"/>
      <c r="Z96" s="2"/>
      <c r="AA96" s="2"/>
    </row>
  </sheetData>
  <mergeCells count="49">
    <mergeCell ref="A39:D39"/>
    <mergeCell ref="B7:B8"/>
    <mergeCell ref="C7:C8"/>
    <mergeCell ref="A65:F65"/>
    <mergeCell ref="A52:D52"/>
    <mergeCell ref="A34:D34"/>
    <mergeCell ref="A62:D62"/>
    <mergeCell ref="A57:F57"/>
    <mergeCell ref="A59:D59"/>
    <mergeCell ref="A88:T88"/>
    <mergeCell ref="A75:D75"/>
    <mergeCell ref="A78:D78"/>
    <mergeCell ref="A87:T87"/>
    <mergeCell ref="A46:D46"/>
    <mergeCell ref="A63:D63"/>
    <mergeCell ref="A49:D49"/>
    <mergeCell ref="A71:D71"/>
    <mergeCell ref="P7:P8"/>
    <mergeCell ref="A21:D21"/>
    <mergeCell ref="S7:S8"/>
    <mergeCell ref="A5:T5"/>
    <mergeCell ref="A82:T82"/>
    <mergeCell ref="A30:D30"/>
    <mergeCell ref="A29:D29"/>
    <mergeCell ref="A6:T6"/>
    <mergeCell ref="N7:N8"/>
    <mergeCell ref="A14:D14"/>
    <mergeCell ref="A7:A8"/>
    <mergeCell ref="A24:D24"/>
    <mergeCell ref="F7:F8"/>
    <mergeCell ref="D7:D8"/>
    <mergeCell ref="E7:E8"/>
    <mergeCell ref="A10:D10"/>
    <mergeCell ref="R7:R8"/>
    <mergeCell ref="A13:D13"/>
    <mergeCell ref="A80:D80"/>
    <mergeCell ref="U7:U8"/>
    <mergeCell ref="V7:V8"/>
    <mergeCell ref="M7:M8"/>
    <mergeCell ref="L7:L8"/>
    <mergeCell ref="A69:D69"/>
    <mergeCell ref="T7:T8"/>
    <mergeCell ref="I7:I8"/>
    <mergeCell ref="Q7:Q8"/>
    <mergeCell ref="G7:G8"/>
    <mergeCell ref="J7:J8"/>
    <mergeCell ref="K7:K8"/>
    <mergeCell ref="H7:H8"/>
    <mergeCell ref="O7:O8"/>
  </mergeCells>
  <phoneticPr fontId="5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49" fitToHeight="25" orientation="landscape" horizontalDpi="4294967295" verticalDpi="4294967295" r:id="rId1"/>
  <headerFooter>
    <oddFooter>&amp;C&amp;P</oddFooter>
  </headerFooter>
  <rowBreaks count="1" manualBreakCount="1">
    <brk id="7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2018-01-25T09:00:21Z</cp:lastPrinted>
  <dcterms:created xsi:type="dcterms:W3CDTF">2014-05-08T06:25:05Z</dcterms:created>
  <dcterms:modified xsi:type="dcterms:W3CDTF">2018-01-29T07:28:20Z</dcterms:modified>
</cp:coreProperties>
</file>