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 tabRatio="573"/>
  </bookViews>
  <sheets>
    <sheet name="Расчет" sheetId="2" r:id="rId1"/>
    <sheet name="Новые заимствования" sheetId="3" state="hidden" r:id="rId2"/>
  </sheets>
  <definedNames>
    <definedName name="_xlnm.Print_Area" localSheetId="1">'Новые заимствования'!$B$1:$H$26</definedName>
    <definedName name="_xlnm.Print_Area" localSheetId="0">Расчет!$A$1:$C$20</definedName>
  </definedNames>
  <calcPr calcId="125725"/>
</workbook>
</file>

<file path=xl/calcChain.xml><?xml version="1.0" encoding="utf-8"?>
<calcChain xmlns="http://schemas.openxmlformats.org/spreadsheetml/2006/main">
  <c r="H26" i="3"/>
  <c r="G25"/>
  <c r="D25"/>
  <c r="G24"/>
  <c r="D24"/>
  <c r="G23"/>
  <c r="D23"/>
  <c r="H25" l="1"/>
  <c r="H24"/>
  <c r="H23"/>
  <c r="G21" l="1"/>
  <c r="D21"/>
  <c r="H21" l="1"/>
  <c r="G17"/>
  <c r="D17"/>
  <c r="G19"/>
  <c r="D19"/>
  <c r="G16"/>
  <c r="D16"/>
  <c r="H19" l="1"/>
  <c r="H17"/>
  <c r="H16"/>
  <c r="G14" l="1"/>
  <c r="D14"/>
  <c r="G22"/>
  <c r="D22"/>
  <c r="G20"/>
  <c r="D20"/>
  <c r="G18"/>
  <c r="D18"/>
  <c r="G15"/>
  <c r="D15"/>
  <c r="H14" l="1"/>
  <c r="H20"/>
  <c r="H22"/>
  <c r="H18"/>
  <c r="H15"/>
  <c r="D8" l="1"/>
  <c r="G8" l="1"/>
  <c r="H8" s="1"/>
  <c r="G13"/>
  <c r="D13"/>
  <c r="G9"/>
  <c r="G10"/>
  <c r="G11"/>
  <c r="G12"/>
  <c r="D12"/>
  <c r="D11"/>
  <c r="H13" l="1"/>
  <c r="H12"/>
  <c r="H11"/>
  <c r="C11" i="2" l="1"/>
  <c r="D9" i="3"/>
  <c r="H9" s="1"/>
  <c r="C8" i="2" l="1"/>
  <c r="C14" s="1"/>
  <c r="D10" i="3" l="1"/>
  <c r="H10" s="1"/>
  <c r="C15" i="2" l="1"/>
  <c r="C16" s="1"/>
  <c r="C17" s="1"/>
</calcChain>
</file>

<file path=xl/sharedStrings.xml><?xml version="1.0" encoding="utf-8"?>
<sst xmlns="http://schemas.openxmlformats.org/spreadsheetml/2006/main" count="26" uniqueCount="24">
  <si>
    <t>Размер предоставленного кредита</t>
  </si>
  <si>
    <t xml:space="preserve">Процентная ставка </t>
  </si>
  <si>
    <t>Дата предостав- ления кредита</t>
  </si>
  <si>
    <t>Дата погашения кредита/Конец года</t>
  </si>
  <si>
    <t>Срок использования (дней)</t>
  </si>
  <si>
    <t>Сумма начисленных процентов</t>
  </si>
  <si>
    <t>Утвержденный объем расходов на обслуживание государственного долга</t>
  </si>
  <si>
    <t xml:space="preserve"> - кредиты кредитных организаций</t>
  </si>
  <si>
    <t xml:space="preserve"> - бюджетные кредиты</t>
  </si>
  <si>
    <t>№ п/п</t>
  </si>
  <si>
    <t>Показатель</t>
  </si>
  <si>
    <t>Сумма, тыс. рублей</t>
  </si>
  <si>
    <t>к пояснительной записке</t>
  </si>
  <si>
    <t>тыс. рублей</t>
  </si>
  <si>
    <t>Расчет расходов на обслуживание государственного долга по новым заимствованиям</t>
  </si>
  <si>
    <t>Предполагаемая средневзвешенная 
% ставка (на день выборки кредита)</t>
  </si>
  <si>
    <t>Израсходовано на обслуживание государственного долга на 26.01.2018, в т.ч.</t>
  </si>
  <si>
    <t>Ожидаемые расходы на обслуживание государственного долга по выбранным кредитам до 31.12.2018, в т.ч.:</t>
  </si>
  <si>
    <t>Ожидаемое исполнение за 2018 год без учета расходов на новые заимствования (стр.2+стр.3)</t>
  </si>
  <si>
    <t>Ожидаемые расходы на обслуживание государственного долга по новым заимствованиям до 31.12.2018 (расчет прилагается)</t>
  </si>
  <si>
    <t>Ожидаемое исполнение за 2018 год (стр.4+стр.5+стр.6)</t>
  </si>
  <si>
    <t>Ожидаемая экономия расходов на обслуживание государственного долга в 2018 году (стр.1-стр.6)</t>
  </si>
  <si>
    <t>Расчет изменения плана расходов на обслуживание долговых обязательств Архангельской области в 2018 году</t>
  </si>
  <si>
    <t>Приложение № 16</t>
  </si>
</sst>
</file>

<file path=xl/styles.xml><?xml version="1.0" encoding="utf-8"?>
<styleSheet xmlns="http://schemas.openxmlformats.org/spreadsheetml/2006/main">
  <numFmts count="6">
    <numFmt numFmtId="164" formatCode="dd\ mmm\ yy"/>
    <numFmt numFmtId="165" formatCode="#,##0.0"/>
    <numFmt numFmtId="166" formatCode="0.000"/>
    <numFmt numFmtId="167" formatCode="0.0000%"/>
    <numFmt numFmtId="168" formatCode="0.000000"/>
    <numFmt numFmtId="169" formatCode="0.000%"/>
  </numFmts>
  <fonts count="11">
    <font>
      <sz val="10"/>
      <name val="Arial"/>
    </font>
    <font>
      <sz val="12"/>
      <name val="Arial Cyr"/>
      <charset val="204"/>
    </font>
    <font>
      <sz val="10"/>
      <name val="Arial Cyr"/>
      <charset val="204"/>
    </font>
    <font>
      <b/>
      <i/>
      <sz val="12"/>
      <name val="Arial Cyr"/>
      <charset val="204"/>
    </font>
    <font>
      <b/>
      <sz val="12"/>
      <name val="Arial Cyr"/>
      <charset val="204"/>
    </font>
    <font>
      <sz val="16"/>
      <name val="Arial"/>
      <family val="2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FFFF00"/>
      <name val="Arial"/>
      <family val="2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164" fontId="1" fillId="0" borderId="1" xfId="1" applyNumberFormat="1" applyFont="1" applyFill="1" applyBorder="1" applyAlignment="1">
      <alignment horizontal="center" vertical="center" wrapText="1" shrinkToFit="1"/>
    </xf>
    <xf numFmtId="3" fontId="1" fillId="0" borderId="1" xfId="1" applyNumberFormat="1" applyFont="1" applyFill="1" applyBorder="1" applyAlignment="1">
      <alignment horizontal="center" vertical="center" wrapText="1" shrinkToFit="1"/>
    </xf>
    <xf numFmtId="165" fontId="0" fillId="0" borderId="0" xfId="0" applyNumberFormat="1"/>
    <xf numFmtId="165" fontId="8" fillId="2" borderId="0" xfId="0" applyNumberFormat="1" applyFont="1" applyFill="1"/>
    <xf numFmtId="3" fontId="0" fillId="0" borderId="0" xfId="0" applyNumberFormat="1"/>
    <xf numFmtId="166" fontId="1" fillId="0" borderId="1" xfId="1" applyNumberFormat="1" applyFont="1" applyFill="1" applyBorder="1" applyAlignment="1">
      <alignment horizontal="center" vertical="center" wrapText="1" shrinkToFit="1"/>
    </xf>
    <xf numFmtId="1" fontId="0" fillId="0" borderId="0" xfId="0" applyNumberFormat="1"/>
    <xf numFmtId="1" fontId="8" fillId="2" borderId="0" xfId="0" applyNumberFormat="1" applyFont="1" applyFill="1"/>
    <xf numFmtId="4" fontId="0" fillId="0" borderId="0" xfId="0" applyNumberFormat="1"/>
    <xf numFmtId="3" fontId="9" fillId="0" borderId="0" xfId="0" applyNumberFormat="1" applyFont="1"/>
    <xf numFmtId="0" fontId="0" fillId="3" borderId="0" xfId="0" applyFill="1"/>
    <xf numFmtId="0" fontId="6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 indent="1"/>
    </xf>
    <xf numFmtId="165" fontId="1" fillId="3" borderId="3" xfId="0" applyNumberFormat="1" applyFont="1" applyFill="1" applyBorder="1" applyAlignment="1">
      <alignment horizontal="center" vertical="center"/>
    </xf>
    <xf numFmtId="165" fontId="0" fillId="3" borderId="0" xfId="0" applyNumberFormat="1" applyFill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 indent="1"/>
    </xf>
    <xf numFmtId="165" fontId="1" fillId="3" borderId="4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 indent="1"/>
    </xf>
    <xf numFmtId="165" fontId="1" fillId="0" borderId="1" xfId="1" applyNumberFormat="1" applyFont="1" applyFill="1" applyBorder="1" applyAlignment="1">
      <alignment horizontal="center" vertical="center" wrapText="1" shrinkToFit="1"/>
    </xf>
    <xf numFmtId="165" fontId="4" fillId="0" borderId="1" xfId="1" applyNumberFormat="1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 indent="1"/>
    </xf>
    <xf numFmtId="165" fontId="3" fillId="3" borderId="1" xfId="1" applyNumberFormat="1" applyFont="1" applyFill="1" applyBorder="1" applyAlignment="1">
      <alignment horizontal="center" vertical="center" wrapText="1" shrinkToFit="1"/>
    </xf>
    <xf numFmtId="167" fontId="1" fillId="0" borderId="1" xfId="1" applyNumberFormat="1" applyFont="1" applyFill="1" applyBorder="1" applyAlignment="1">
      <alignment horizontal="center" vertical="center" wrapText="1" shrinkToFit="1"/>
    </xf>
    <xf numFmtId="165" fontId="1" fillId="3" borderId="1" xfId="0" applyNumberFormat="1" applyFont="1" applyFill="1" applyBorder="1" applyAlignment="1">
      <alignment horizontal="center" vertical="center"/>
    </xf>
    <xf numFmtId="165" fontId="1" fillId="3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8" fontId="1" fillId="0" borderId="1" xfId="1" applyNumberFormat="1" applyFont="1" applyFill="1" applyBorder="1" applyAlignment="1">
      <alignment horizontal="center" vertical="center" wrapText="1" shrinkToFit="1"/>
    </xf>
    <xf numFmtId="169" fontId="1" fillId="0" borderId="1" xfId="1" applyNumberFormat="1" applyFont="1" applyFill="1" applyBorder="1" applyAlignment="1">
      <alignment horizontal="center" vertical="center" wrapText="1" shrinkToFit="1"/>
    </xf>
    <xf numFmtId="0" fontId="7" fillId="3" borderId="0" xfId="0" applyFont="1" applyFill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" fontId="1" fillId="0" borderId="1" xfId="1" applyNumberFormat="1" applyFont="1" applyBorder="1" applyAlignment="1">
      <alignment horizontal="center" vertical="center" wrapText="1" shrinkToFit="1"/>
    </xf>
    <xf numFmtId="0" fontId="1" fillId="0" borderId="1" xfId="1" applyNumberFormat="1" applyFont="1" applyBorder="1" applyAlignment="1">
      <alignment horizontal="center" vertical="center" wrapText="1" shrinkToFit="1"/>
    </xf>
    <xf numFmtId="0" fontId="1" fillId="0" borderId="1" xfId="1" applyFont="1" applyBorder="1" applyAlignment="1">
      <alignment horizontal="center" vertical="center" wrapText="1" shrinkToFit="1"/>
    </xf>
    <xf numFmtId="3" fontId="1" fillId="0" borderId="1" xfId="1" applyNumberFormat="1" applyFont="1" applyBorder="1" applyAlignment="1">
      <alignment horizontal="center" vertical="center" wrapText="1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</sheetPr>
  <dimension ref="A1:H20"/>
  <sheetViews>
    <sheetView tabSelected="1" view="pageBreakPreview" zoomScale="130" zoomScaleNormal="100" zoomScaleSheetLayoutView="130" workbookViewId="0">
      <selection activeCell="C2" sqref="C2"/>
    </sheetView>
  </sheetViews>
  <sheetFormatPr defaultColWidth="8.85546875" defaultRowHeight="12.75"/>
  <cols>
    <col min="1" max="1" width="7.85546875" style="11" customWidth="1"/>
    <col min="2" max="2" width="63.42578125" style="11" customWidth="1"/>
    <col min="3" max="3" width="25.7109375" style="11" customWidth="1"/>
    <col min="4" max="4" width="8.85546875" style="11"/>
    <col min="5" max="5" width="11" style="11" customWidth="1"/>
    <col min="6" max="6" width="11.42578125" style="11" customWidth="1"/>
    <col min="7" max="16384" width="8.85546875" style="11"/>
  </cols>
  <sheetData>
    <row r="1" spans="1:8">
      <c r="C1" s="41" t="s">
        <v>23</v>
      </c>
    </row>
    <row r="2" spans="1:8">
      <c r="C2" s="41" t="s">
        <v>12</v>
      </c>
    </row>
    <row r="4" spans="1:8" ht="47.45" customHeight="1">
      <c r="A4" s="42" t="s">
        <v>22</v>
      </c>
      <c r="B4" s="42"/>
      <c r="C4" s="42"/>
      <c r="D4" s="12"/>
    </row>
    <row r="5" spans="1:8" ht="15">
      <c r="A5" s="13"/>
      <c r="B5" s="14"/>
      <c r="C5" s="15"/>
    </row>
    <row r="6" spans="1:8" ht="31.9" customHeight="1">
      <c r="A6" s="16" t="s">
        <v>9</v>
      </c>
      <c r="B6" s="17" t="s">
        <v>10</v>
      </c>
      <c r="C6" s="38" t="s">
        <v>11</v>
      </c>
    </row>
    <row r="7" spans="1:8" ht="36.6" customHeight="1">
      <c r="A7" s="16">
        <v>1</v>
      </c>
      <c r="B7" s="27" t="s">
        <v>6</v>
      </c>
      <c r="C7" s="34">
        <v>1412441.7</v>
      </c>
    </row>
    <row r="8" spans="1:8" ht="36" customHeight="1">
      <c r="A8" s="18">
        <v>2</v>
      </c>
      <c r="B8" s="19" t="s">
        <v>16</v>
      </c>
      <c r="C8" s="35">
        <f>C9+C10</f>
        <v>22795.130560000001</v>
      </c>
    </row>
    <row r="9" spans="1:8" ht="24" customHeight="1">
      <c r="A9" s="20"/>
      <c r="B9" s="21" t="s">
        <v>7</v>
      </c>
      <c r="C9" s="22">
        <v>22795.130560000001</v>
      </c>
      <c r="F9" s="23"/>
      <c r="G9" s="23"/>
      <c r="H9" s="23"/>
    </row>
    <row r="10" spans="1:8" ht="24" customHeight="1">
      <c r="A10" s="24"/>
      <c r="B10" s="25" t="s">
        <v>8</v>
      </c>
      <c r="C10" s="26">
        <v>0</v>
      </c>
      <c r="F10" s="23"/>
      <c r="G10" s="23"/>
      <c r="H10" s="23"/>
    </row>
    <row r="11" spans="1:8" ht="44.25" customHeight="1">
      <c r="A11" s="18">
        <v>3</v>
      </c>
      <c r="B11" s="19" t="s">
        <v>17</v>
      </c>
      <c r="C11" s="35">
        <f>C12+C13</f>
        <v>1322175.6353499999</v>
      </c>
      <c r="F11" s="23"/>
      <c r="G11" s="23"/>
      <c r="H11" s="23"/>
    </row>
    <row r="12" spans="1:8" ht="24" customHeight="1">
      <c r="A12" s="20"/>
      <c r="B12" s="21" t="s">
        <v>7</v>
      </c>
      <c r="C12" s="22">
        <v>1303211.8815599999</v>
      </c>
      <c r="F12" s="23"/>
      <c r="G12" s="23"/>
      <c r="H12" s="23"/>
    </row>
    <row r="13" spans="1:8" ht="24" customHeight="1">
      <c r="A13" s="24"/>
      <c r="B13" s="25" t="s">
        <v>8</v>
      </c>
      <c r="C13" s="26">
        <v>18963.753789999999</v>
      </c>
      <c r="F13" s="23"/>
      <c r="G13" s="23"/>
      <c r="H13" s="23"/>
    </row>
    <row r="14" spans="1:8" ht="49.9" customHeight="1">
      <c r="A14" s="16">
        <v>4</v>
      </c>
      <c r="B14" s="27" t="s">
        <v>18</v>
      </c>
      <c r="C14" s="34">
        <f>ROUND(C8+C11,1)</f>
        <v>1344970.8</v>
      </c>
      <c r="F14" s="23"/>
      <c r="G14" s="23"/>
      <c r="H14" s="23"/>
    </row>
    <row r="15" spans="1:8" ht="50.25" customHeight="1">
      <c r="A15" s="16">
        <v>5</v>
      </c>
      <c r="B15" s="27" t="s">
        <v>19</v>
      </c>
      <c r="C15" s="34">
        <f>'Новые заимствования'!H26</f>
        <v>267400.10000000003</v>
      </c>
    </row>
    <row r="16" spans="1:8" ht="51" customHeight="1">
      <c r="A16" s="16">
        <v>6</v>
      </c>
      <c r="B16" s="27" t="s">
        <v>20</v>
      </c>
      <c r="C16" s="34">
        <f>ROUND(C14+C15,1)</f>
        <v>1612370.9</v>
      </c>
      <c r="E16" s="23"/>
    </row>
    <row r="17" spans="1:3" ht="52.5" customHeight="1">
      <c r="A17" s="16">
        <v>7</v>
      </c>
      <c r="B17" s="31" t="s">
        <v>21</v>
      </c>
      <c r="C17" s="37">
        <f>ROUND(C7-C16,1)</f>
        <v>-199929.2</v>
      </c>
    </row>
    <row r="18" spans="1:3" ht="21.75" customHeight="1"/>
    <row r="19" spans="1:3">
      <c r="C19" s="23"/>
    </row>
    <row r="20" spans="1:3">
      <c r="C20" s="23"/>
    </row>
  </sheetData>
  <mergeCells count="1">
    <mergeCell ref="A4:C4"/>
  </mergeCells>
  <phoneticPr fontId="0" type="noConversion"/>
  <pageMargins left="0.94488188976377963" right="0.35433070866141736" top="0.98425196850393704" bottom="0.98425196850393704" header="0.51181102362204722" footer="0.51181102362204722"/>
  <pageSetup paperSize="9" scale="9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  <pageSetUpPr fitToPage="1"/>
  </sheetPr>
  <dimension ref="A2:J66"/>
  <sheetViews>
    <sheetView view="pageBreakPreview" topLeftCell="A3" zoomScale="110" zoomScaleNormal="100" zoomScaleSheetLayoutView="110" workbookViewId="0">
      <selection activeCell="J26" sqref="J26"/>
    </sheetView>
  </sheetViews>
  <sheetFormatPr defaultRowHeight="12.75"/>
  <cols>
    <col min="1" max="1" width="1.7109375" customWidth="1"/>
    <col min="2" max="2" width="23.85546875" customWidth="1"/>
    <col min="3" max="3" width="25.28515625" customWidth="1"/>
    <col min="4" max="4" width="18.42578125" hidden="1" customWidth="1"/>
    <col min="5" max="5" width="20" customWidth="1"/>
    <col min="6" max="6" width="20.85546875" customWidth="1"/>
    <col min="7" max="7" width="20.28515625" customWidth="1"/>
    <col min="8" max="8" width="23.5703125" customWidth="1"/>
    <col min="10" max="10" width="20.7109375" style="9" customWidth="1"/>
  </cols>
  <sheetData>
    <row r="2" spans="1:8" ht="8.25" customHeight="1"/>
    <row r="3" spans="1:8" ht="26.25" customHeight="1">
      <c r="B3" s="44" t="s">
        <v>14</v>
      </c>
      <c r="C3" s="44"/>
      <c r="D3" s="44"/>
      <c r="E3" s="44"/>
      <c r="F3" s="44"/>
      <c r="G3" s="44"/>
      <c r="H3" s="44"/>
    </row>
    <row r="4" spans="1:8" ht="15">
      <c r="H4" s="30" t="s">
        <v>13</v>
      </c>
    </row>
    <row r="5" spans="1:8" ht="12.75" customHeight="1">
      <c r="B5" s="48" t="s">
        <v>0</v>
      </c>
      <c r="C5" s="47" t="s">
        <v>15</v>
      </c>
      <c r="D5" s="47" t="s">
        <v>1</v>
      </c>
      <c r="E5" s="46" t="s">
        <v>2</v>
      </c>
      <c r="F5" s="46" t="s">
        <v>3</v>
      </c>
      <c r="G5" s="47" t="s">
        <v>4</v>
      </c>
      <c r="H5" s="45" t="s">
        <v>5</v>
      </c>
    </row>
    <row r="6" spans="1:8" ht="13.15" customHeight="1">
      <c r="B6" s="48"/>
      <c r="C6" s="47"/>
      <c r="D6" s="47"/>
      <c r="E6" s="46"/>
      <c r="F6" s="46"/>
      <c r="G6" s="47"/>
      <c r="H6" s="45"/>
    </row>
    <row r="7" spans="1:8" ht="39.6" customHeight="1">
      <c r="B7" s="48"/>
      <c r="C7" s="47"/>
      <c r="D7" s="47"/>
      <c r="E7" s="46"/>
      <c r="F7" s="46"/>
      <c r="G7" s="47"/>
      <c r="H7" s="45"/>
    </row>
    <row r="8" spans="1:8" ht="15">
      <c r="B8" s="32">
        <v>350000</v>
      </c>
      <c r="C8" s="40">
        <v>8.7980000000000003E-2</v>
      </c>
      <c r="D8" s="39">
        <f>IF(C8&gt;0,C8*(1),"")</f>
        <v>8.7980000000000003E-2</v>
      </c>
      <c r="E8" s="1">
        <v>43129</v>
      </c>
      <c r="F8" s="1">
        <v>43153</v>
      </c>
      <c r="G8" s="2">
        <f t="shared" ref="G8" si="0">F8-E8+1</f>
        <v>25</v>
      </c>
      <c r="H8" s="28">
        <f>ROUND(B8*D8*G8/365,1)</f>
        <v>2109.1</v>
      </c>
    </row>
    <row r="9" spans="1:8" ht="15">
      <c r="A9" s="43"/>
      <c r="B9" s="32">
        <v>200000</v>
      </c>
      <c r="C9" s="40">
        <v>8.7980000000000003E-2</v>
      </c>
      <c r="D9" s="39">
        <f t="shared" ref="D9:D10" si="1">IF(C9&gt;0,C9*(1),"")</f>
        <v>8.7980000000000003E-2</v>
      </c>
      <c r="E9" s="1">
        <v>43136</v>
      </c>
      <c r="F9" s="1">
        <v>43153</v>
      </c>
      <c r="G9" s="2">
        <f t="shared" ref="G9:G12" si="2">F9-E9+1</f>
        <v>18</v>
      </c>
      <c r="H9" s="28">
        <f>ROUND(B9*D9*G9/365,1)</f>
        <v>867.7</v>
      </c>
    </row>
    <row r="10" spans="1:8" ht="15">
      <c r="A10" s="43"/>
      <c r="B10" s="32">
        <v>600000</v>
      </c>
      <c r="C10" s="40">
        <v>8.7980000000000003E-2</v>
      </c>
      <c r="D10" s="39">
        <f t="shared" si="1"/>
        <v>8.7980000000000003E-2</v>
      </c>
      <c r="E10" s="1">
        <v>43157</v>
      </c>
      <c r="F10" s="1">
        <v>43172</v>
      </c>
      <c r="G10" s="2">
        <f t="shared" si="2"/>
        <v>16</v>
      </c>
      <c r="H10" s="28">
        <f>ROUND(B10*D10*G10/365,1)</f>
        <v>2314</v>
      </c>
    </row>
    <row r="11" spans="1:8" ht="15">
      <c r="A11" s="36"/>
      <c r="B11" s="32">
        <v>250000</v>
      </c>
      <c r="C11" s="40">
        <v>8.7980000000000003E-2</v>
      </c>
      <c r="D11" s="39">
        <f t="shared" ref="D11" si="3">IF(C11&gt;0,C11*(1),"")</f>
        <v>8.7980000000000003E-2</v>
      </c>
      <c r="E11" s="1">
        <v>43179</v>
      </c>
      <c r="F11" s="1">
        <v>43192</v>
      </c>
      <c r="G11" s="2">
        <f t="shared" si="2"/>
        <v>14</v>
      </c>
      <c r="H11" s="28">
        <f t="shared" ref="H11" si="4">ROUND(B11*D11*G11/365,1)</f>
        <v>843.6</v>
      </c>
    </row>
    <row r="12" spans="1:8" ht="15">
      <c r="A12" s="36"/>
      <c r="B12" s="32">
        <v>650000</v>
      </c>
      <c r="C12" s="40">
        <v>8.7980000000000003E-2</v>
      </c>
      <c r="D12" s="39">
        <f t="shared" ref="D12" si="5">IF(C12&gt;0,C12*(1),"")</f>
        <v>8.7980000000000003E-2</v>
      </c>
      <c r="E12" s="1">
        <v>43185</v>
      </c>
      <c r="F12" s="1">
        <v>43454</v>
      </c>
      <c r="G12" s="2">
        <f t="shared" si="2"/>
        <v>270</v>
      </c>
      <c r="H12" s="28">
        <f t="shared" ref="H12" si="6">ROUND(B12*D12*G12/365,1)</f>
        <v>42302.7</v>
      </c>
    </row>
    <row r="13" spans="1:8" ht="15">
      <c r="A13" s="36"/>
      <c r="B13" s="32">
        <v>2800000</v>
      </c>
      <c r="C13" s="40">
        <v>8.7980000000000003E-2</v>
      </c>
      <c r="D13" s="39">
        <f t="shared" ref="D13:D23" si="7">IF(C13&gt;0,C13*(1),"")</f>
        <v>8.7980000000000003E-2</v>
      </c>
      <c r="E13" s="1">
        <v>43206</v>
      </c>
      <c r="F13" s="1">
        <v>43209</v>
      </c>
      <c r="G13" s="2">
        <f t="shared" ref="G13:G23" si="8">F13-E13+1</f>
        <v>4</v>
      </c>
      <c r="H13" s="28">
        <f t="shared" ref="H13" si="9">ROUND(B13*D13*G13/365,1)</f>
        <v>2699.7</v>
      </c>
    </row>
    <row r="14" spans="1:8" ht="15">
      <c r="A14" s="36"/>
      <c r="B14" s="32">
        <v>2362023</v>
      </c>
      <c r="C14" s="40">
        <v>8.7980000000000003E-2</v>
      </c>
      <c r="D14" s="39">
        <f t="shared" ref="D14" si="10">IF(C14&gt;0,C14*(1),"")</f>
        <v>8.7980000000000003E-2</v>
      </c>
      <c r="E14" s="1">
        <v>43206</v>
      </c>
      <c r="F14" s="1">
        <v>43209</v>
      </c>
      <c r="G14" s="2">
        <f t="shared" ref="G14" si="11">F14-E14+1</f>
        <v>4</v>
      </c>
      <c r="H14" s="28">
        <f t="shared" ref="H14" si="12">ROUND(B14*D14*G14/365,1)</f>
        <v>2277.4</v>
      </c>
    </row>
    <row r="15" spans="1:8" ht="15">
      <c r="A15" s="43"/>
      <c r="B15" s="32">
        <v>650000</v>
      </c>
      <c r="C15" s="40">
        <v>8.7980000000000003E-2</v>
      </c>
      <c r="D15" s="39">
        <f t="shared" si="7"/>
        <v>8.7980000000000003E-2</v>
      </c>
      <c r="E15" s="1">
        <v>43216</v>
      </c>
      <c r="F15" s="1">
        <v>43454</v>
      </c>
      <c r="G15" s="2">
        <f t="shared" si="8"/>
        <v>239</v>
      </c>
      <c r="H15" s="28">
        <f>ROUND(B15*D15*G15/365,1)</f>
        <v>37445.699999999997</v>
      </c>
    </row>
    <row r="16" spans="1:8" ht="15">
      <c r="A16" s="43"/>
      <c r="B16" s="32">
        <v>650000</v>
      </c>
      <c r="C16" s="40">
        <v>8.7980000000000003E-2</v>
      </c>
      <c r="D16" s="39">
        <f t="shared" ref="D16" si="13">IF(C16&gt;0,C16*(1),"")</f>
        <v>8.7980000000000003E-2</v>
      </c>
      <c r="E16" s="1">
        <v>43245</v>
      </c>
      <c r="F16" s="1">
        <v>43454</v>
      </c>
      <c r="G16" s="2">
        <f t="shared" ref="G16" si="14">F16-E16+1</f>
        <v>210</v>
      </c>
      <c r="H16" s="28">
        <f>ROUND(B16*D16*G16/365,1)</f>
        <v>32902.1</v>
      </c>
    </row>
    <row r="17" spans="1:8" ht="15">
      <c r="A17" s="43"/>
      <c r="B17" s="32">
        <v>650000</v>
      </c>
      <c r="C17" s="40">
        <v>8.7980000000000003E-2</v>
      </c>
      <c r="D17" s="39">
        <f t="shared" ref="D17" si="15">IF(C17&gt;0,C17*(1),"")</f>
        <v>8.7980000000000003E-2</v>
      </c>
      <c r="E17" s="1">
        <v>43276</v>
      </c>
      <c r="F17" s="1">
        <v>43454</v>
      </c>
      <c r="G17" s="2">
        <f t="shared" ref="G17" si="16">F17-E17+1</f>
        <v>179</v>
      </c>
      <c r="H17" s="28">
        <f>ROUND(B17*D17*G17/365,1)</f>
        <v>28045.1</v>
      </c>
    </row>
    <row r="18" spans="1:8" ht="15">
      <c r="A18" s="43"/>
      <c r="B18" s="32">
        <v>5162023</v>
      </c>
      <c r="C18" s="40">
        <v>8.7980000000000003E-2</v>
      </c>
      <c r="D18" s="39">
        <f t="shared" si="7"/>
        <v>8.7980000000000003E-2</v>
      </c>
      <c r="E18" s="1">
        <v>43298</v>
      </c>
      <c r="F18" s="1">
        <v>43301</v>
      </c>
      <c r="G18" s="2">
        <f t="shared" si="8"/>
        <v>4</v>
      </c>
      <c r="H18" s="28">
        <f>ROUND(B18*D18*G18/365,1)</f>
        <v>4977</v>
      </c>
    </row>
    <row r="19" spans="1:8" ht="15">
      <c r="A19" s="36"/>
      <c r="B19" s="32">
        <v>650000</v>
      </c>
      <c r="C19" s="40">
        <v>8.7980000000000003E-2</v>
      </c>
      <c r="D19" s="39">
        <f t="shared" si="7"/>
        <v>8.7980000000000003E-2</v>
      </c>
      <c r="E19" s="1">
        <v>43306</v>
      </c>
      <c r="F19" s="1">
        <v>43454</v>
      </c>
      <c r="G19" s="2">
        <f t="shared" si="8"/>
        <v>149</v>
      </c>
      <c r="H19" s="28">
        <f>ROUND(B19*D19*G19/365,1)</f>
        <v>23344.799999999999</v>
      </c>
    </row>
    <row r="20" spans="1:8" ht="15">
      <c r="A20" s="36"/>
      <c r="B20" s="32">
        <v>650000</v>
      </c>
      <c r="C20" s="40">
        <v>8.7980000000000003E-2</v>
      </c>
      <c r="D20" s="39">
        <f t="shared" si="7"/>
        <v>8.7980000000000003E-2</v>
      </c>
      <c r="E20" s="1">
        <v>43337</v>
      </c>
      <c r="F20" s="1">
        <v>43454</v>
      </c>
      <c r="G20" s="2">
        <f t="shared" si="8"/>
        <v>118</v>
      </c>
      <c r="H20" s="28">
        <f t="shared" ref="H20:H23" si="17">ROUND(B20*D20*G20/365,1)</f>
        <v>18487.900000000001</v>
      </c>
    </row>
    <row r="21" spans="1:8" ht="15">
      <c r="A21" s="36"/>
      <c r="B21" s="32">
        <v>650000</v>
      </c>
      <c r="C21" s="40">
        <v>8.7980000000000003E-2</v>
      </c>
      <c r="D21" s="39">
        <f t="shared" ref="D21" si="18">IF(C21&gt;0,C21*(1),"")</f>
        <v>8.7980000000000003E-2</v>
      </c>
      <c r="E21" s="1">
        <v>43368</v>
      </c>
      <c r="F21" s="1">
        <v>43454</v>
      </c>
      <c r="G21" s="2">
        <f t="shared" ref="G21" si="19">F21-E21+1</f>
        <v>87</v>
      </c>
      <c r="H21" s="28">
        <f t="shared" ref="H21" si="20">ROUND(B21*D21*G21/365,1)</f>
        <v>13630.9</v>
      </c>
    </row>
    <row r="22" spans="1:8" ht="15">
      <c r="A22" s="36"/>
      <c r="B22" s="32">
        <v>5162023</v>
      </c>
      <c r="C22" s="40">
        <v>8.7980000000000003E-2</v>
      </c>
      <c r="D22" s="39">
        <f t="shared" si="7"/>
        <v>8.7980000000000003E-2</v>
      </c>
      <c r="E22" s="1">
        <v>43390</v>
      </c>
      <c r="F22" s="1">
        <v>43395</v>
      </c>
      <c r="G22" s="2">
        <f t="shared" si="8"/>
        <v>6</v>
      </c>
      <c r="H22" s="28">
        <f t="shared" si="17"/>
        <v>7465.6</v>
      </c>
    </row>
    <row r="23" spans="1:8" ht="15">
      <c r="A23" s="36"/>
      <c r="B23" s="32">
        <v>650000</v>
      </c>
      <c r="C23" s="40">
        <v>8.7980000000000003E-2</v>
      </c>
      <c r="D23" s="39">
        <f t="shared" si="7"/>
        <v>8.7980000000000003E-2</v>
      </c>
      <c r="E23" s="1">
        <v>43398</v>
      </c>
      <c r="F23" s="1">
        <v>43454</v>
      </c>
      <c r="G23" s="2">
        <f t="shared" si="8"/>
        <v>57</v>
      </c>
      <c r="H23" s="28">
        <f t="shared" si="17"/>
        <v>8930.6</v>
      </c>
    </row>
    <row r="24" spans="1:8" ht="15">
      <c r="A24" s="36"/>
      <c r="B24" s="32">
        <v>5162023</v>
      </c>
      <c r="C24" s="40">
        <v>8.7980000000000003E-2</v>
      </c>
      <c r="D24" s="39">
        <f t="shared" ref="D24:D25" si="21">IF(C24&gt;0,C24*(1),"")</f>
        <v>8.7980000000000003E-2</v>
      </c>
      <c r="E24" s="1">
        <v>43427</v>
      </c>
      <c r="F24" s="1">
        <v>43454</v>
      </c>
      <c r="G24" s="2">
        <f t="shared" ref="G24:G25" si="22">F24-E24+1</f>
        <v>28</v>
      </c>
      <c r="H24" s="28">
        <f t="shared" ref="H24:H25" si="23">ROUND(B24*D24*G24/365,1)</f>
        <v>34839.300000000003</v>
      </c>
    </row>
    <row r="25" spans="1:8" ht="15">
      <c r="A25" s="36"/>
      <c r="B25" s="32">
        <v>650000</v>
      </c>
      <c r="C25" s="40">
        <v>8.7980000000000003E-2</v>
      </c>
      <c r="D25" s="39">
        <f t="shared" si="21"/>
        <v>8.7980000000000003E-2</v>
      </c>
      <c r="E25" s="1">
        <v>43430</v>
      </c>
      <c r="F25" s="1">
        <v>43454</v>
      </c>
      <c r="G25" s="2">
        <f t="shared" si="22"/>
        <v>25</v>
      </c>
      <c r="H25" s="28">
        <f t="shared" si="23"/>
        <v>3916.9</v>
      </c>
    </row>
    <row r="26" spans="1:8" ht="15.75">
      <c r="A26" s="36"/>
      <c r="B26" s="32"/>
      <c r="C26" s="33"/>
      <c r="D26" s="6"/>
      <c r="E26" s="1"/>
      <c r="F26" s="1"/>
      <c r="G26" s="2"/>
      <c r="H26" s="29">
        <f>SUM(H8:H25)</f>
        <v>267400.10000000003</v>
      </c>
    </row>
    <row r="27" spans="1:8" ht="11.25" customHeight="1"/>
    <row r="29" spans="1:8">
      <c r="B29" s="3"/>
      <c r="C29" s="3"/>
      <c r="D29" s="3"/>
      <c r="E29" s="3"/>
      <c r="F29" s="3"/>
      <c r="G29" s="7"/>
      <c r="H29" s="5"/>
    </row>
    <row r="30" spans="1:8">
      <c r="B30" s="3"/>
      <c r="C30" s="3"/>
      <c r="D30" s="3"/>
      <c r="E30" s="3"/>
      <c r="F30" s="3"/>
      <c r="G30" s="7"/>
      <c r="H30" s="5"/>
    </row>
    <row r="31" spans="1:8">
      <c r="B31" s="4"/>
      <c r="C31" s="4"/>
      <c r="D31" s="4"/>
      <c r="E31" s="4"/>
      <c r="F31" s="4"/>
      <c r="G31" s="8"/>
      <c r="H31" s="10"/>
    </row>
    <row r="32" spans="1:8">
      <c r="G32" s="7"/>
      <c r="H32" s="5"/>
    </row>
    <row r="33" spans="2:4">
      <c r="B33" s="3"/>
      <c r="C33" s="3"/>
      <c r="D33" s="3"/>
    </row>
    <row r="34" spans="2:4">
      <c r="B34" s="3"/>
      <c r="C34" s="3"/>
    </row>
    <row r="35" spans="2:4">
      <c r="B35" s="3"/>
      <c r="C35" s="3"/>
    </row>
    <row r="36" spans="2:4">
      <c r="B36" s="3"/>
      <c r="C36" s="3"/>
    </row>
    <row r="37" spans="2:4">
      <c r="B37" s="3"/>
      <c r="C37" s="3"/>
    </row>
    <row r="38" spans="2:4">
      <c r="B38" s="3"/>
      <c r="C38" s="3"/>
    </row>
    <row r="39" spans="2:4">
      <c r="B39" s="3"/>
      <c r="C39" s="3"/>
    </row>
    <row r="40" spans="2:4">
      <c r="B40" s="3"/>
      <c r="C40" s="3"/>
    </row>
    <row r="41" spans="2:4">
      <c r="B41" s="3"/>
      <c r="C41" s="3"/>
    </row>
    <row r="42" spans="2:4">
      <c r="B42" s="3"/>
      <c r="C42" s="3"/>
    </row>
    <row r="43" spans="2:4">
      <c r="B43" s="3"/>
      <c r="C43" s="3"/>
    </row>
    <row r="44" spans="2:4">
      <c r="B44" s="3"/>
      <c r="C44" s="3"/>
    </row>
    <row r="45" spans="2:4">
      <c r="B45" s="3"/>
      <c r="C45" s="3"/>
    </row>
    <row r="46" spans="2:4">
      <c r="B46" s="3"/>
      <c r="C46" s="3"/>
    </row>
    <row r="47" spans="2:4">
      <c r="B47" s="3"/>
      <c r="C47" s="3"/>
    </row>
    <row r="48" spans="2:4">
      <c r="B48" s="3"/>
      <c r="C48" s="3"/>
    </row>
    <row r="49" spans="2:3">
      <c r="B49" s="3"/>
      <c r="C49" s="3"/>
    </row>
    <row r="50" spans="2:3">
      <c r="B50" s="3"/>
      <c r="C50" s="3"/>
    </row>
    <row r="51" spans="2:3">
      <c r="B51" s="3"/>
      <c r="C51" s="3"/>
    </row>
    <row r="52" spans="2:3">
      <c r="B52" s="3"/>
      <c r="C52" s="3"/>
    </row>
    <row r="53" spans="2:3">
      <c r="B53" s="3"/>
      <c r="C53" s="3"/>
    </row>
    <row r="54" spans="2:3">
      <c r="B54" s="3"/>
      <c r="C54" s="3"/>
    </row>
    <row r="55" spans="2:3">
      <c r="B55" s="3"/>
      <c r="C55" s="3"/>
    </row>
    <row r="56" spans="2:3">
      <c r="B56" s="3"/>
      <c r="C56" s="3"/>
    </row>
    <row r="57" spans="2:3">
      <c r="B57" s="3"/>
      <c r="C57" s="3"/>
    </row>
    <row r="58" spans="2:3">
      <c r="B58" s="3"/>
      <c r="C58" s="3"/>
    </row>
    <row r="59" spans="2:3">
      <c r="B59" s="3"/>
      <c r="C59" s="3"/>
    </row>
    <row r="60" spans="2:3">
      <c r="B60" s="3"/>
      <c r="C60" s="3"/>
    </row>
    <row r="61" spans="2:3">
      <c r="B61" s="3"/>
      <c r="C61" s="3"/>
    </row>
    <row r="62" spans="2:3">
      <c r="B62" s="3"/>
      <c r="C62" s="3"/>
    </row>
    <row r="63" spans="2:3">
      <c r="B63" s="3"/>
      <c r="C63" s="3"/>
    </row>
    <row r="64" spans="2:3">
      <c r="B64" s="3"/>
      <c r="C64" s="3"/>
    </row>
    <row r="65" spans="2:3">
      <c r="B65" s="3"/>
      <c r="C65" s="3"/>
    </row>
    <row r="66" spans="2:3">
      <c r="B66" s="3"/>
      <c r="C66" s="3"/>
    </row>
  </sheetData>
  <mergeCells count="10">
    <mergeCell ref="A15:A18"/>
    <mergeCell ref="A9:A10"/>
    <mergeCell ref="B3:H3"/>
    <mergeCell ref="H5:H7"/>
    <mergeCell ref="E5:E7"/>
    <mergeCell ref="F5:F7"/>
    <mergeCell ref="G5:G7"/>
    <mergeCell ref="B5:B7"/>
    <mergeCell ref="C5:C7"/>
    <mergeCell ref="D5:D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9" orientation="landscape" r:id="rId1"/>
  <headerFooter alignWithMargins="0">
    <oddFooter>&amp;R&amp;T  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Расчет</vt:lpstr>
      <vt:lpstr>Новые заимствования</vt:lpstr>
      <vt:lpstr>'Новые заимствования'!Область_печати</vt:lpstr>
      <vt:lpstr>Расчет!Область_печати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2018-01-27T17:36:46Z</cp:lastPrinted>
  <dcterms:created xsi:type="dcterms:W3CDTF">1996-10-08T23:32:33Z</dcterms:created>
  <dcterms:modified xsi:type="dcterms:W3CDTF">2018-01-27T17:36:48Z</dcterms:modified>
</cp:coreProperties>
</file>