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200" windowHeight="11595" tabRatio="535"/>
  </bookViews>
  <sheets>
    <sheet name="Лист1" sheetId="2" r:id="rId1"/>
  </sheets>
  <definedNames>
    <definedName name="_xlnm.Print_Titles" localSheetId="0">Лист1!$6:$8</definedName>
    <definedName name="_xlnm.Print_Area" localSheetId="0">Лист1!$A$1:$AB$84</definedName>
  </definedNames>
  <calcPr calcId="125725"/>
</workbook>
</file>

<file path=xl/calcChain.xml><?xml version="1.0" encoding="utf-8"?>
<calcChain xmlns="http://schemas.openxmlformats.org/spreadsheetml/2006/main">
  <c r="Y71" i="2"/>
  <c r="Y70"/>
  <c r="Y69"/>
  <c r="Y68"/>
  <c r="X81"/>
  <c r="X79"/>
  <c r="X76"/>
  <c r="X72"/>
  <c r="X68"/>
  <c r="X66"/>
  <c r="X62"/>
  <c r="X60"/>
  <c r="X59" s="1"/>
  <c r="X56"/>
  <c r="X54"/>
  <c r="X49" s="1"/>
  <c r="X46"/>
  <c r="X43"/>
  <c r="X36"/>
  <c r="X31"/>
  <c r="X27"/>
  <c r="X26" s="1"/>
  <c r="X23"/>
  <c r="X20"/>
  <c r="X13"/>
  <c r="X12" s="1"/>
  <c r="V71"/>
  <c r="V70"/>
  <c r="V69"/>
  <c r="V68"/>
  <c r="U68"/>
  <c r="Q71"/>
  <c r="Q70"/>
  <c r="Q69"/>
  <c r="Q68"/>
  <c r="P68"/>
  <c r="G72"/>
  <c r="H72"/>
  <c r="I72"/>
  <c r="J72"/>
  <c r="L72"/>
  <c r="N72"/>
  <c r="O72"/>
  <c r="R72"/>
  <c r="V72" s="1"/>
  <c r="S72"/>
  <c r="T72"/>
  <c r="U72"/>
  <c r="W72"/>
  <c r="Z72"/>
  <c r="AA72"/>
  <c r="AB72" s="1"/>
  <c r="X9" l="1"/>
  <c r="P20"/>
  <c r="P27"/>
  <c r="P46"/>
  <c r="P43" s="1"/>
  <c r="P49"/>
  <c r="P54"/>
  <c r="P56"/>
  <c r="P60"/>
  <c r="P59" s="1"/>
  <c r="P62"/>
  <c r="P76"/>
  <c r="P79"/>
  <c r="P81"/>
  <c r="P74"/>
  <c r="P72" s="1"/>
  <c r="P66"/>
  <c r="P36"/>
  <c r="P35"/>
  <c r="P34"/>
  <c r="P23"/>
  <c r="P21"/>
  <c r="P13"/>
  <c r="V83"/>
  <c r="V82"/>
  <c r="V44"/>
  <c r="V42"/>
  <c r="V25"/>
  <c r="V24"/>
  <c r="U20"/>
  <c r="U43"/>
  <c r="U46"/>
  <c r="U79"/>
  <c r="U76"/>
  <c r="U62"/>
  <c r="U60"/>
  <c r="U56"/>
  <c r="U54"/>
  <c r="U49" s="1"/>
  <c r="U31"/>
  <c r="U27"/>
  <c r="U81"/>
  <c r="U66"/>
  <c r="U36"/>
  <c r="U23"/>
  <c r="U21"/>
  <c r="U13"/>
  <c r="N23"/>
  <c r="O23"/>
  <c r="R23"/>
  <c r="S23"/>
  <c r="T23"/>
  <c r="W23"/>
  <c r="Z23"/>
  <c r="M23"/>
  <c r="U26" l="1"/>
  <c r="U59"/>
  <c r="P31"/>
  <c r="P26" s="1"/>
  <c r="V23"/>
  <c r="P12"/>
  <c r="P9"/>
  <c r="U12"/>
  <c r="U9" s="1"/>
  <c r="N13"/>
  <c r="O13"/>
  <c r="S13"/>
  <c r="T13"/>
  <c r="Z13"/>
  <c r="S81" l="1"/>
  <c r="T81"/>
  <c r="W81"/>
  <c r="Z81"/>
  <c r="R81"/>
  <c r="V81" s="1"/>
  <c r="Z36" l="1"/>
  <c r="T36"/>
  <c r="S36"/>
  <c r="L82"/>
  <c r="N81" l="1"/>
  <c r="L81"/>
  <c r="K81"/>
  <c r="M82"/>
  <c r="M81" s="1"/>
  <c r="O82"/>
  <c r="O81" s="1"/>
  <c r="M53" l="1"/>
  <c r="W53"/>
  <c r="R53"/>
  <c r="V53" s="1"/>
  <c r="R67" l="1"/>
  <c r="V67" s="1"/>
  <c r="M67"/>
  <c r="M66" s="1"/>
  <c r="AB66"/>
  <c r="AA66"/>
  <c r="Z66"/>
  <c r="W66"/>
  <c r="T66"/>
  <c r="S66"/>
  <c r="R66"/>
  <c r="V66" s="1"/>
  <c r="O66"/>
  <c r="N66"/>
  <c r="L66"/>
  <c r="O56"/>
  <c r="L56"/>
  <c r="M58"/>
  <c r="R58"/>
  <c r="V58" s="1"/>
  <c r="O36"/>
  <c r="L36"/>
  <c r="M41"/>
  <c r="R41"/>
  <c r="V41" s="1"/>
  <c r="I41"/>
  <c r="AA20"/>
  <c r="Z20"/>
  <c r="T20"/>
  <c r="T12" s="1"/>
  <c r="S20"/>
  <c r="O20"/>
  <c r="O12" s="1"/>
  <c r="N20"/>
  <c r="K20"/>
  <c r="L20"/>
  <c r="W22"/>
  <c r="R22"/>
  <c r="V22" s="1"/>
  <c r="M22"/>
  <c r="G23"/>
  <c r="H23"/>
  <c r="J23"/>
  <c r="K23"/>
  <c r="AA23"/>
  <c r="L23"/>
  <c r="N12" l="1"/>
  <c r="AB23"/>
  <c r="Z12"/>
  <c r="S12"/>
  <c r="I23"/>
  <c r="M80"/>
  <c r="M77"/>
  <c r="M75"/>
  <c r="M65"/>
  <c r="Q65" s="1"/>
  <c r="M64"/>
  <c r="M61"/>
  <c r="M57"/>
  <c r="M55"/>
  <c r="M52"/>
  <c r="M51"/>
  <c r="M50"/>
  <c r="M48"/>
  <c r="Q48" s="1"/>
  <c r="M47"/>
  <c r="Q47" s="1"/>
  <c r="M45"/>
  <c r="M40"/>
  <c r="M39"/>
  <c r="M38"/>
  <c r="M37"/>
  <c r="M35"/>
  <c r="M34"/>
  <c r="M33"/>
  <c r="M32"/>
  <c r="M30"/>
  <c r="M29"/>
  <c r="M28"/>
  <c r="M21"/>
  <c r="M19"/>
  <c r="M18"/>
  <c r="M17"/>
  <c r="M16"/>
  <c r="M15"/>
  <c r="L79"/>
  <c r="L76"/>
  <c r="L62"/>
  <c r="L60"/>
  <c r="L54"/>
  <c r="L49" s="1"/>
  <c r="L46"/>
  <c r="L43" s="1"/>
  <c r="L31"/>
  <c r="L27"/>
  <c r="M20"/>
  <c r="L13"/>
  <c r="AB80"/>
  <c r="AB78"/>
  <c r="AB77"/>
  <c r="AB75"/>
  <c r="AB74"/>
  <c r="AB73"/>
  <c r="AB65"/>
  <c r="AB64"/>
  <c r="AB63"/>
  <c r="AB61"/>
  <c r="AB57"/>
  <c r="AB55"/>
  <c r="AB52"/>
  <c r="AB51"/>
  <c r="AB50"/>
  <c r="AB48"/>
  <c r="AB47"/>
  <c r="AB45"/>
  <c r="AB44"/>
  <c r="AB40"/>
  <c r="AB39"/>
  <c r="AB38"/>
  <c r="AB37"/>
  <c r="AB35"/>
  <c r="AB34"/>
  <c r="AB33"/>
  <c r="AB32"/>
  <c r="AB30"/>
  <c r="AB29"/>
  <c r="AB28"/>
  <c r="AB25"/>
  <c r="AB24"/>
  <c r="AB21"/>
  <c r="AB20" s="1"/>
  <c r="AB19"/>
  <c r="AB18"/>
  <c r="AB17"/>
  <c r="AB16"/>
  <c r="AB15"/>
  <c r="AB14"/>
  <c r="AA79"/>
  <c r="AA76"/>
  <c r="AA62"/>
  <c r="AA60"/>
  <c r="AA56"/>
  <c r="AA54"/>
  <c r="AA49" s="1"/>
  <c r="AA46"/>
  <c r="AA43" s="1"/>
  <c r="AA36"/>
  <c r="AA31"/>
  <c r="AA27"/>
  <c r="AA13"/>
  <c r="W80"/>
  <c r="W78"/>
  <c r="W77"/>
  <c r="W75"/>
  <c r="W74"/>
  <c r="W73"/>
  <c r="W65"/>
  <c r="W64"/>
  <c r="W63"/>
  <c r="W61"/>
  <c r="W57"/>
  <c r="W55"/>
  <c r="W52"/>
  <c r="W51"/>
  <c r="W50"/>
  <c r="W48"/>
  <c r="W47"/>
  <c r="W45"/>
  <c r="W44"/>
  <c r="W40"/>
  <c r="W39"/>
  <c r="W38"/>
  <c r="W37"/>
  <c r="W35"/>
  <c r="W34"/>
  <c r="W33"/>
  <c r="W32"/>
  <c r="W30"/>
  <c r="W29"/>
  <c r="W28"/>
  <c r="W21"/>
  <c r="W20" s="1"/>
  <c r="W19"/>
  <c r="W18"/>
  <c r="W17"/>
  <c r="W16"/>
  <c r="W15"/>
  <c r="W14"/>
  <c r="T79"/>
  <c r="T76"/>
  <c r="T62"/>
  <c r="T60"/>
  <c r="T56"/>
  <c r="T54"/>
  <c r="T49" s="1"/>
  <c r="T46"/>
  <c r="T43" s="1"/>
  <c r="T31"/>
  <c r="T27"/>
  <c r="O79"/>
  <c r="T59" l="1"/>
  <c r="AA59"/>
  <c r="M36"/>
  <c r="M13"/>
  <c r="M12" s="1"/>
  <c r="W13"/>
  <c r="W12" s="1"/>
  <c r="L26"/>
  <c r="W36"/>
  <c r="L59"/>
  <c r="L12"/>
  <c r="AA26"/>
  <c r="AA12"/>
  <c r="T26"/>
  <c r="R80"/>
  <c r="V80" s="1"/>
  <c r="R78"/>
  <c r="V78" s="1"/>
  <c r="R77"/>
  <c r="V77" s="1"/>
  <c r="R75"/>
  <c r="V75" s="1"/>
  <c r="R74"/>
  <c r="V74" s="1"/>
  <c r="R73"/>
  <c r="V73" s="1"/>
  <c r="R65"/>
  <c r="V65" s="1"/>
  <c r="R64"/>
  <c r="V64" s="1"/>
  <c r="R63"/>
  <c r="V63" s="1"/>
  <c r="R61"/>
  <c r="V61" s="1"/>
  <c r="R57"/>
  <c r="V57" s="1"/>
  <c r="R55"/>
  <c r="V55" s="1"/>
  <c r="R52"/>
  <c r="V52" s="1"/>
  <c r="R51"/>
  <c r="V51" s="1"/>
  <c r="R50"/>
  <c r="V50" s="1"/>
  <c r="R48"/>
  <c r="V48" s="1"/>
  <c r="R47"/>
  <c r="V47" s="1"/>
  <c r="R45"/>
  <c r="V45" s="1"/>
  <c r="R38"/>
  <c r="V38" s="1"/>
  <c r="R37"/>
  <c r="V37" s="1"/>
  <c r="R35"/>
  <c r="V35" s="1"/>
  <c r="R34"/>
  <c r="V34" s="1"/>
  <c r="R33"/>
  <c r="V33" s="1"/>
  <c r="R32"/>
  <c r="V32" s="1"/>
  <c r="R30"/>
  <c r="V30" s="1"/>
  <c r="R29"/>
  <c r="V29" s="1"/>
  <c r="R28"/>
  <c r="V28" s="1"/>
  <c r="R21"/>
  <c r="R19"/>
  <c r="V19" s="1"/>
  <c r="R18"/>
  <c r="V18" s="1"/>
  <c r="R17"/>
  <c r="V17" s="1"/>
  <c r="R16"/>
  <c r="V16" s="1"/>
  <c r="R15"/>
  <c r="V15" s="1"/>
  <c r="R14"/>
  <c r="V14" s="1"/>
  <c r="O76"/>
  <c r="O62"/>
  <c r="O60"/>
  <c r="O54"/>
  <c r="O49" s="1"/>
  <c r="O46"/>
  <c r="O31"/>
  <c r="O27"/>
  <c r="Z46"/>
  <c r="AB46" s="1"/>
  <c r="S46"/>
  <c r="W46" s="1"/>
  <c r="N46"/>
  <c r="N43" s="1"/>
  <c r="K46"/>
  <c r="R20" l="1"/>
  <c r="V20" s="1"/>
  <c r="V21"/>
  <c r="X21" s="1"/>
  <c r="K43"/>
  <c r="M46"/>
  <c r="Z43"/>
  <c r="AB43" s="1"/>
  <c r="L9"/>
  <c r="O59"/>
  <c r="R13"/>
  <c r="T9"/>
  <c r="T10" s="1"/>
  <c r="T11" s="1"/>
  <c r="AA9"/>
  <c r="S43"/>
  <c r="W43" s="1"/>
  <c r="R46"/>
  <c r="O43"/>
  <c r="O26"/>
  <c r="R43" l="1"/>
  <c r="V43" s="1"/>
  <c r="V46"/>
  <c r="R12"/>
  <c r="V12" s="1"/>
  <c r="V13"/>
  <c r="M43"/>
  <c r="Q43" s="1"/>
  <c r="Q46"/>
  <c r="O9"/>
  <c r="O10" s="1"/>
  <c r="O11" s="1"/>
  <c r="AA10"/>
  <c r="AA11" s="1"/>
  <c r="Z27"/>
  <c r="AB27" s="1"/>
  <c r="S27"/>
  <c r="W27" s="1"/>
  <c r="N27"/>
  <c r="R27" s="1"/>
  <c r="V27" s="1"/>
  <c r="K27"/>
  <c r="M27" s="1"/>
  <c r="N31"/>
  <c r="R31" s="1"/>
  <c r="V31" s="1"/>
  <c r="S31"/>
  <c r="W31" s="1"/>
  <c r="Z31"/>
  <c r="AB31" s="1"/>
  <c r="K31"/>
  <c r="M31" s="1"/>
  <c r="N39" l="1"/>
  <c r="R39" s="1"/>
  <c r="N40"/>
  <c r="R40" s="1"/>
  <c r="V40" s="1"/>
  <c r="R36" l="1"/>
  <c r="V36" s="1"/>
  <c r="V39"/>
  <c r="K36"/>
  <c r="K26"/>
  <c r="M26" s="1"/>
  <c r="K13"/>
  <c r="K12" s="1"/>
  <c r="AB36" l="1"/>
  <c r="N36"/>
  <c r="AB13" l="1"/>
  <c r="H19"/>
  <c r="I19" s="1"/>
  <c r="AB12" l="1"/>
  <c r="N56"/>
  <c r="R56" s="1"/>
  <c r="V56" s="1"/>
  <c r="S56"/>
  <c r="W56" s="1"/>
  <c r="Z56"/>
  <c r="AB56" s="1"/>
  <c r="K56"/>
  <c r="M56" s="1"/>
  <c r="N54" l="1"/>
  <c r="S54"/>
  <c r="Z54"/>
  <c r="K54"/>
  <c r="K49" l="1"/>
  <c r="M54"/>
  <c r="Z49"/>
  <c r="AB54"/>
  <c r="S49"/>
  <c r="W49" s="1"/>
  <c r="W54"/>
  <c r="N49"/>
  <c r="R49" s="1"/>
  <c r="V49" s="1"/>
  <c r="R54"/>
  <c r="V54" s="1"/>
  <c r="K78"/>
  <c r="M49" l="1"/>
  <c r="K76"/>
  <c r="M76" s="1"/>
  <c r="M78"/>
  <c r="AB49"/>
  <c r="N62"/>
  <c r="R62" s="1"/>
  <c r="V62" s="1"/>
  <c r="S62"/>
  <c r="W62" s="1"/>
  <c r="Z62"/>
  <c r="AB62" s="1"/>
  <c r="N60"/>
  <c r="R60" s="1"/>
  <c r="V60" s="1"/>
  <c r="S60"/>
  <c r="W60" s="1"/>
  <c r="Z60"/>
  <c r="AB60" s="1"/>
  <c r="K60"/>
  <c r="M60" s="1"/>
  <c r="N79"/>
  <c r="R79" s="1"/>
  <c r="V79" s="1"/>
  <c r="S79"/>
  <c r="W79" s="1"/>
  <c r="Z79"/>
  <c r="AB79" s="1"/>
  <c r="K79"/>
  <c r="M79" s="1"/>
  <c r="N76"/>
  <c r="R76" s="1"/>
  <c r="V76" s="1"/>
  <c r="S76"/>
  <c r="W76" s="1"/>
  <c r="Z76"/>
  <c r="AB76" s="1"/>
  <c r="K73"/>
  <c r="K74"/>
  <c r="M74" s="1"/>
  <c r="H15"/>
  <c r="H13" s="1"/>
  <c r="H27"/>
  <c r="H31"/>
  <c r="H36"/>
  <c r="H43"/>
  <c r="H49"/>
  <c r="H62"/>
  <c r="H59" s="1"/>
  <c r="H76"/>
  <c r="H79"/>
  <c r="G13"/>
  <c r="G27"/>
  <c r="G31"/>
  <c r="G36"/>
  <c r="G43"/>
  <c r="G49"/>
  <c r="G62"/>
  <c r="G59" s="1"/>
  <c r="G76"/>
  <c r="G79"/>
  <c r="I27"/>
  <c r="I33"/>
  <c r="I31" s="1"/>
  <c r="I36"/>
  <c r="I43"/>
  <c r="I50"/>
  <c r="I49" s="1"/>
  <c r="I60"/>
  <c r="I63"/>
  <c r="K63" s="1"/>
  <c r="I65"/>
  <c r="I76"/>
  <c r="J13"/>
  <c r="J27"/>
  <c r="J31"/>
  <c r="J36"/>
  <c r="J43"/>
  <c r="J49"/>
  <c r="J62"/>
  <c r="J59" s="1"/>
  <c r="J76"/>
  <c r="J79"/>
  <c r="G60"/>
  <c r="M73" l="1"/>
  <c r="K72"/>
  <c r="M72" s="1"/>
  <c r="K62"/>
  <c r="M62" s="1"/>
  <c r="Q62" s="1"/>
  <c r="M63"/>
  <c r="I79"/>
  <c r="Z59"/>
  <c r="AB59" s="1"/>
  <c r="N59"/>
  <c r="R59" s="1"/>
  <c r="V59" s="1"/>
  <c r="I15"/>
  <c r="I13" s="1"/>
  <c r="I62"/>
  <c r="I59" s="1"/>
  <c r="G26"/>
  <c r="G12"/>
  <c r="H12"/>
  <c r="S59"/>
  <c r="W59" s="1"/>
  <c r="Y59" s="1"/>
  <c r="H26"/>
  <c r="S26"/>
  <c r="N26"/>
  <c r="J12"/>
  <c r="Z26"/>
  <c r="J26"/>
  <c r="I26"/>
  <c r="K59" l="1"/>
  <c r="R26"/>
  <c r="N9"/>
  <c r="AB26"/>
  <c r="Z9"/>
  <c r="W26"/>
  <c r="S9"/>
  <c r="H9"/>
  <c r="I12"/>
  <c r="I9" s="1"/>
  <c r="G9"/>
  <c r="J9"/>
  <c r="R9" l="1"/>
  <c r="V9" s="1"/>
  <c r="V26"/>
  <c r="M59"/>
  <c r="K9"/>
  <c r="Z10"/>
  <c r="Z11" s="1"/>
  <c r="AB9"/>
  <c r="S10"/>
  <c r="S11" s="1"/>
  <c r="W9"/>
  <c r="Y9" s="1"/>
  <c r="N10"/>
  <c r="N11" s="1"/>
  <c r="M9" l="1"/>
  <c r="Q9" s="1"/>
  <c r="Q59"/>
</calcChain>
</file>

<file path=xl/sharedStrings.xml><?xml version="1.0" encoding="utf-8"?>
<sst xmlns="http://schemas.openxmlformats.org/spreadsheetml/2006/main" count="353" uniqueCount="202">
  <si>
    <t>Прогнозная мощность                                                              (прогнозный прирост мощности)</t>
  </si>
  <si>
    <t>Наименование заказчика по объектам государственной (муниципальной) собственности</t>
  </si>
  <si>
    <t>Наименование главного распорядителя бюджетных средств</t>
  </si>
  <si>
    <t xml:space="preserve">Наименование объекта                                                                    </t>
  </si>
  <si>
    <t>Форма расходования бюджетных средств, направление                  инвестирования</t>
  </si>
  <si>
    <t xml:space="preserve">бюджетные инвестиции в объекты государственной собственности Архангельской области, строительство </t>
  </si>
  <si>
    <t>министерство транспорта Архангельской области</t>
  </si>
  <si>
    <t xml:space="preserve">министерство строительства и архитектуры Архангельской области </t>
  </si>
  <si>
    <t xml:space="preserve">ВСЕГО по областной адресной инвестиционной программе, в том числе:                                                                                                                                                                                </t>
  </si>
  <si>
    <t>330 мест</t>
  </si>
  <si>
    <t xml:space="preserve"> ГКУ Архангельской области "ГУКС"</t>
  </si>
  <si>
    <t>министерство топливно-энергетического комплекса и жилищно-коммунального хозяйства Архангельской области</t>
  </si>
  <si>
    <t>Прогнозный срок                                                            (начало / окончание)</t>
  </si>
  <si>
    <t xml:space="preserve">бюджетные инвестиции в объекты государственной собственности Архангельской области, проектирование и строительство </t>
  </si>
  <si>
    <t>ГКУ Архангельской области "ГУКС"</t>
  </si>
  <si>
    <t>2017 / 2019</t>
  </si>
  <si>
    <t>2017 / 2018</t>
  </si>
  <si>
    <t>120 мест</t>
  </si>
  <si>
    <t>министерство строительства и архитектуры Архангельской области</t>
  </si>
  <si>
    <t>1. Муниципальные дошкольные образовательные организации муниципальных образований Архангельской области, в том числе:</t>
  </si>
  <si>
    <t>субсидии на софинансирование капитальных вложений в объекты муниципальной собственности, строительство</t>
  </si>
  <si>
    <t>2. Общеобразовательные организации и профессиональные образовательные организации в Архангельской области, в том числе:</t>
  </si>
  <si>
    <t>320 мест</t>
  </si>
  <si>
    <t>240 мест</t>
  </si>
  <si>
    <t>60 мест</t>
  </si>
  <si>
    <t>-</t>
  </si>
  <si>
    <t>2018 / 2019</t>
  </si>
  <si>
    <t>853,63 м</t>
  </si>
  <si>
    <t>2016 / 2018</t>
  </si>
  <si>
    <t>1. Развитие сети учреждений культурно-досугового типа в сельской местности</t>
  </si>
  <si>
    <t>45 чел./смену</t>
  </si>
  <si>
    <t>Общий объем капитальных вложений за счет всех источников, тыс. рублей</t>
  </si>
  <si>
    <t>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"Обеспечение качественным, доступным жильем и объектами инженерной инфраструктуры населения Архангельской области (2014 – 2020 годы)"</t>
  </si>
  <si>
    <t>1. Предоставление доступного и комфортного жилья 60 процентам семей, проживающих в Архангельской области и желающих улучшить свои жилищные условия, включая граждан – членов жилищно-строительных кооперативов, и ветеранам Великой Отечественной войны (строительство и приобретение жилья,  в том числе для использования в качестве маневренного жилищного фонда, и объектов инженерной инфраструктуры), из них:</t>
  </si>
  <si>
    <t>государственное казенное учреждение Архангельской области "Главное управление капитального строительства"                                                                                                (далее – ГКУ Архангельской области "ГУКС")</t>
  </si>
  <si>
    <t>администрация муниципального образования "Каргопольский муниципальный район"</t>
  </si>
  <si>
    <t>администрация муниципального образования "Город Архангельск"</t>
  </si>
  <si>
    <t>администрация муниципального образования "Красноборский муниципальный район"</t>
  </si>
  <si>
    <t>администрация муниципального образования "Вельский муниципальный район"</t>
  </si>
  <si>
    <t>III.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"Культура Русского Севера (2013 – 2020 годы)"</t>
  </si>
  <si>
    <t>администрация муниципального образования "Вилегодский муниципальный район"</t>
  </si>
  <si>
    <t>администрация муниципального образования "Котлас"</t>
  </si>
  <si>
    <t>2018 / -</t>
  </si>
  <si>
    <t>2017 / -</t>
  </si>
  <si>
    <t>администрация муниципального образования "Котласский муниципальный район"</t>
  </si>
  <si>
    <t>субсидии на софинансирование капитальных вложений в объекты муниципальной собственности, проектирование и строительство</t>
  </si>
  <si>
    <t>1) строительство газораспределительной сети в дер. Куимиха Котласского района Архангельской области</t>
  </si>
  <si>
    <t>Предлагаемые  изменения</t>
  </si>
  <si>
    <t>2) средняя общеобразовательная школа с эстетическим уклоном на 240 мест в пос. Ерцево Коношского района</t>
  </si>
  <si>
    <t>81 чел./смену</t>
  </si>
  <si>
    <t>администрация муниципального образования "Северодвинск"</t>
  </si>
  <si>
    <t>Общий объем капитальных вложений за счет всех источников,              тыс. рублей</t>
  </si>
  <si>
    <t>2009 / 2018</t>
  </si>
  <si>
    <t>62 жилых дома                                                                                                                      (166 663,6 кв. м)</t>
  </si>
  <si>
    <t>2018 / 2018</t>
  </si>
  <si>
    <t>2018 / 2021</t>
  </si>
  <si>
    <t>2016 / 2019</t>
  </si>
  <si>
    <t>Общий (предельный) объем бюджетных ассигнований областного бюджета на 2019 год,                тыс. рублей</t>
  </si>
  <si>
    <t>2015 / 2018</t>
  </si>
  <si>
    <t>IV. Государственная программа Архангельской области                                                                                                                                                                        "Развитие здравоохранения Архангельской области (2013 – 2020 годы)"</t>
  </si>
  <si>
    <t>V.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"Развитие транспортной системы Архангельской области (2014 – 2020 годы)"</t>
  </si>
  <si>
    <t xml:space="preserve">бюджетные инвестиции в объекты государственной собственности Архангельской области, реконструкция </t>
  </si>
  <si>
    <t>2018 / 2020</t>
  </si>
  <si>
    <t>2. Развитие газификации в сельской местности</t>
  </si>
  <si>
    <t>2013 / 2018</t>
  </si>
  <si>
    <t>1863 квартиры</t>
  </si>
  <si>
    <t>протяженность сетей газоснабжения –                                                                   11 км</t>
  </si>
  <si>
    <t>протяженность сетей газоснабжения –                                                                   3,6 км</t>
  </si>
  <si>
    <t>протяженность сетей газоснабжения –                                                                   5 км</t>
  </si>
  <si>
    <t>2,6 км</t>
  </si>
  <si>
    <t xml:space="preserve">государственное казенное учреждение Архангельской области "Дорожное агентство "Архангельскавтодор" </t>
  </si>
  <si>
    <t>3) реконструкция водопроводных очистных сооружений в пос. Сия Пинежского района*</t>
  </si>
  <si>
    <t>субсидии на софинансирование капитальных вложений в объекты муниципальной собственности, приобретение</t>
  </si>
  <si>
    <t>2 судна</t>
  </si>
  <si>
    <t>2017 / 2020</t>
  </si>
  <si>
    <t>14,4 км</t>
  </si>
  <si>
    <t>агентство по развитию Соловецкого архипелага Архангельской области</t>
  </si>
  <si>
    <t>VII.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"Устойчивое развитие сельских территорий Архангельской области                                                                      (2014 – 2020 годы)"</t>
  </si>
  <si>
    <t>VIII.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"Охрана окружающей среды, воспроизводство и использование природных ресурсов Архангельской области (2014 – 2020 годы)"</t>
  </si>
  <si>
    <t>IX.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"Патриотическое воспитание, развитие физической культуры, спорта, туризма и повышение эффективности реализации молодежной политики в Архангельской области (2014 – 2020 годы)"</t>
  </si>
  <si>
    <t>X. Государственная программа Архангельской области                                                                                                                                                                        "Развитие энергетики и жилищно-коммунального хозяйства Архангельской области (2014 – 2020 годы)"</t>
  </si>
  <si>
    <t xml:space="preserve">министерство культуры Архангельской области </t>
  </si>
  <si>
    <t>государственное бюджетное учреждение культуры Архангельской области "Государственное музейное объединение "Художественная культура Русского Севера"</t>
  </si>
  <si>
    <t>1. Укрепление правого берега реки Северная Двина в Соломбальском территориальном округе                                                      г. Архангельска на участке от улицы Маяковского до улицы Кедрова (I этап, 1 подэтап)</t>
  </si>
  <si>
    <t>2) обеспечение объектами инженерной инфраструктуры 300-квартирного                   дома по пр. Московскому                                                                    в г. Архангельске</t>
  </si>
  <si>
    <r>
      <t>сети: водоснабжения – 113 м</t>
    </r>
    <r>
      <rPr>
        <vertAlign val="superscript"/>
        <sz val="11"/>
        <color indexed="8"/>
        <rFont val="Times New Roman"/>
        <family val="1"/>
        <charset val="204"/>
      </rPr>
      <t>3</t>
    </r>
    <r>
      <rPr>
        <sz val="11"/>
        <color indexed="8"/>
        <rFont val="Times New Roman"/>
        <family val="1"/>
        <charset val="204"/>
      </rPr>
      <t>/час; теплоснабжения – 7,1 Гкал/час; электроснабжения – 3562 кВт</t>
    </r>
  </si>
  <si>
    <t>4) реконструкция зданий жилищного фонда (устройство вентилируемых фасадов многоквартирных домов)                                                    в г. Мирный Архангельской области</t>
  </si>
  <si>
    <t>1. Пристройка сценическо-зрительного комплекса к основному зданию и реконструкция существующего здания Архангельского областного  театра кукол по адресу: г. Архангельск, просп. Троицкий, д. 5</t>
  </si>
  <si>
    <t>3) газопровод высокого, среднего и низкого давления в МО "Аргуновское" Вельского района Архангельской области                                                               (2 очередь)*</t>
  </si>
  <si>
    <t>280 мест</t>
  </si>
  <si>
    <t>администрация муниципального образования                                                       "Город Архангельск"</t>
  </si>
  <si>
    <t>без ДФ</t>
  </si>
  <si>
    <t>мы</t>
  </si>
  <si>
    <t>администрация муниципального образования "Приморский муниципальный район"</t>
  </si>
  <si>
    <t>2015 / 2020</t>
  </si>
  <si>
    <t>2015 / -</t>
  </si>
  <si>
    <t>протяженность сетей: ливневой канализации –                                                         494 м;
водоснабжения –                                                                                4 км</t>
  </si>
  <si>
    <t>2016 / 2020</t>
  </si>
  <si>
    <t>5) реконструкция городских автомобильных дорог                                                (ул. Неделина, ул. Гагарина, ул. Ломоносова, ул. Овчинникова, ул. Мира, ул. Степанченко)                                                               в г. Мирный Архангельской области</t>
  </si>
  <si>
    <t>1) строительство центра культурного развития на 120 мест в с. Ильинско-Подомское Вилегодского района Архангельской области*</t>
  </si>
  <si>
    <t>администрация муниципального образования                                              "Мирный"</t>
  </si>
  <si>
    <t xml:space="preserve">субсидии на осуществление капитальных вложений в объекты капитального строительства государственной собственности Архангельской области, проектирование и строительство </t>
  </si>
  <si>
    <t>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"Развитие образования и науки Архангельской области (2013 – 2025 годы)"</t>
  </si>
  <si>
    <t>2016 / -</t>
  </si>
  <si>
    <t>1) приобретение речных судов по договорам лизинга</t>
  </si>
  <si>
    <t>15 коек</t>
  </si>
  <si>
    <t>2014 / 2021</t>
  </si>
  <si>
    <t>2014 / 2019</t>
  </si>
  <si>
    <t>1. Строительство больницы на 15 коек с поликлиникой на 100 посещений, Обозерский филиал ГБУЗ АО "Плесецкая ЦРБ"</t>
  </si>
  <si>
    <t>Общий (предельный) объем бюджетных ассигнований областного бюджета на 2018 год,                                                 тыс. рублей</t>
  </si>
  <si>
    <t>Общий (предельный) объем бюджетных ассигнований областного бюджета на 2020 год,                                                         тыс. рублей</t>
  </si>
  <si>
    <t>администрация муниципального образования  "Мезенский муниципального район"</t>
  </si>
  <si>
    <t>4. Проектно-изыскательские работы для строительства здания фондохранилища государственного бюджетного учреждения культуры Архангельской области "Государственное музейное объединение "Художественная культура Русского Севера" в г. Архангельске для сохранения музейного фонда Российской Федерации</t>
  </si>
  <si>
    <t xml:space="preserve">1. Реконструкция автомобильной дороги Усть-Ваеньга – Осиново – Фалюки (до дер. Задориха) на участке км 43+500 – км 63+000 </t>
  </si>
  <si>
    <t>протяженность дороги – 21,725 км (2019 год – 6,3 км, 2021 год – 15,425 км)</t>
  </si>
  <si>
    <t>2. Проектирование и строительство транспортных развязок в муниципальном образовании "Город Архангельск" (Этап 1. Строительство транспортной развязки в разных уровнях на пересечении ул. Смольный Буян и пр. Обводного канала в муниципальном образовании "Город Архангельск")</t>
  </si>
  <si>
    <t>3. Проектирование и строительство транспортных развязок в муниципальном образовании "Город Архангельск" (Этап 2. Реконструкция пересечения ул. Урицкого и пр. Обводного канала в муниципальном образовании "Город Архангельск")</t>
  </si>
  <si>
    <t>VI.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"Развитие инфраструктуры Соловецкого архипелага (2014 – 2020 годы)"</t>
  </si>
  <si>
    <t>администрация муниципального образования                                                        "Сельское поселение "Соловецкое"</t>
  </si>
  <si>
    <t>1. Строительство и реконструкция системы водоснабжения поселка Соловецкий</t>
  </si>
  <si>
    <t>2. Строительство центра культурного развития в г. Каргополе по адресу: Архангельская область,                                               г. Каргополь, ул. Гагарина</t>
  </si>
  <si>
    <t>2. Укрепление правого берега реки Северная Двина в Соломбальском территориальном округе                                                   г. Архангельска на участке                                                                                         от ул. Маяковского до ул. Кедрова (I этап, 2 подэтап и II этап)</t>
  </si>
  <si>
    <t>3. Осуществление функций авторского и археологического надзора, возмещение затрат, понесенных в ходе проведения надзоров, корректировка проектно-сметной документации и проведение проверки достоверности определения сметной стоимости по объекту "Укрепление правого берега реки Северная Двина в Соломбальском территориальном округе г. Архангельска на участке                                                                            от ул. Маяковского до ул. Кедрова                               (I этап, 1 подэтап, I этап,                                                                                                                                                                          2 подэтап и II этап)</t>
  </si>
  <si>
    <t>1. Футбольное поле и беговые дорожки на стадионе "Салют", расположенном по адресу: г. Котлас, пр. Мира, 45*</t>
  </si>
  <si>
    <t>6) обеспечение земельных участков инженерной инфраструктурой для строительства многоквартирных домов в VI – VII жилых районах г. Архангельска (магистральные сети) (проектирование, строительство, выполнение кадастровых работ)</t>
  </si>
  <si>
    <t>2. Физкультурно-оздоровительный комплекс с универсальным игровым залом  42 х 24 м по адресу: Архангельская обл.,   г. Северодвинск, о. Ягры, пр. Машиностроителей*</t>
  </si>
  <si>
    <t>1) начальная общеобразовательная школа на 320 учащихся в с. Красноборск Архангельской области</t>
  </si>
  <si>
    <t>3) строительство средней общеобразовательной школы на 250 мест с блоком временного проживания на 50 человек в с. Ровдино Шенкурского района</t>
  </si>
  <si>
    <t>250 мест</t>
  </si>
  <si>
    <t>860 мест</t>
  </si>
  <si>
    <t>администрация муниципального образования "Шенкурский муниципальный район"</t>
  </si>
  <si>
    <t>2013 / -</t>
  </si>
  <si>
    <t>2020 / -</t>
  </si>
  <si>
    <t>1) детский сад на 280 мест в 7 микрорайоне территориального округа Майская горка города Архангельска</t>
  </si>
  <si>
    <t>2) детский сад на 120 мест в пос. Катунино Приморского района Архангельской области</t>
  </si>
  <si>
    <t>3) детский сад на 120 мест                                                                                   в п. Каменка МО "Мезенский муниципальный район"</t>
  </si>
  <si>
    <t>3. Обеспечение земельных участков, предоставляемых многодетным семьям и жилищно-строительным кооперативам, созданным многодетными семьями, для индивидуального жилищного строительства и ведения личного подсобного хозяйства, объектами инженерной инфраструктуры</t>
  </si>
  <si>
    <t>2. Строительство больницы в пос. Березник Виноградовского района Архангельской области</t>
  </si>
  <si>
    <t>45 коек</t>
  </si>
  <si>
    <t xml:space="preserve">20 посещений в смену </t>
  </si>
  <si>
    <t xml:space="preserve">бюджетные инвестиции в объекты государственной собственности Архангельской области, приобретение </t>
  </si>
  <si>
    <t>Предлагаемые изменения</t>
  </si>
  <si>
    <t>Общий (предельный) объем бюджетных ассигнований областного бюджета на 2020 год с учетом изменений,                                                 тыс. рублей</t>
  </si>
  <si>
    <t>64 земельных                 участка</t>
  </si>
  <si>
    <t>администрация муниципального образования                                                       "Город Новодвинск"</t>
  </si>
  <si>
    <t>2018/2018</t>
  </si>
  <si>
    <t xml:space="preserve">бюджетные инвестиции в объекты государственной собственности Архангельской области,  строительство </t>
  </si>
  <si>
    <t>0,72 км</t>
  </si>
  <si>
    <t>2015 / 2017</t>
  </si>
  <si>
    <t>5. Строительство автомобильной дороги по проезду Сибиряковцев в обход областной больницы г. Архангельска</t>
  </si>
  <si>
    <t>68 675,0 кв. м</t>
  </si>
  <si>
    <t>3. Развитие сети образовательных организаций в сельской местности</t>
  </si>
  <si>
    <t>1) строительство школы на 90 мест в дер. Погост Вельского района</t>
  </si>
  <si>
    <t>90 мест</t>
  </si>
  <si>
    <t>2013 / 2016</t>
  </si>
  <si>
    <t>1,622 км</t>
  </si>
  <si>
    <t>4. Реконструкция пр-та Ленинградского от ул. Первомайской до ул. Смольный Буян в г. Архангельске</t>
  </si>
  <si>
    <t>XI. Адресная программа Архангельской области                                                                                             "Переселение граждан из аварийного жилищного фонда" на 2013 – 2018 годы</t>
  </si>
  <si>
    <t>субсидии на софинансирование капитальных вложений в объекты муниципальной собственности</t>
  </si>
  <si>
    <t>администрации муниципальных образований Архангельской области</t>
  </si>
  <si>
    <t>1. Строительство  многоквартирных домов, приобретение жилых помещений в многоквартирных домах и выплата выкупной цены собственникам жилых помещений для расселения многоквартирных домов, признанных аварийными до 1 января 2012 года в связи с физическим износом и подлежащих сносу или реконструкции</t>
  </si>
  <si>
    <t xml:space="preserve">5 240 кв. м жилых площадей
</t>
  </si>
  <si>
    <t>администрация муниципального образования "Лешуконский муниципальный район"</t>
  </si>
  <si>
    <t xml:space="preserve">6. Приобретение части нежилого помещения  здания библиотеки,  расположенного по адресу: Архангельская область, Лешуконский район, с. Лешуконское, ул. Октябрьская, д. 26 </t>
  </si>
  <si>
    <t>15,7 тыс. экземпляров библиотечного фонда</t>
  </si>
  <si>
    <t>администрация муниципального образования "Пинежский муниципальный район"</t>
  </si>
  <si>
    <r>
      <t>535 м</t>
    </r>
    <r>
      <rPr>
        <vertAlign val="superscript"/>
        <sz val="11"/>
        <color indexed="8"/>
        <rFont val="Times New Roman"/>
        <family val="1"/>
        <charset val="204"/>
      </rPr>
      <t>3</t>
    </r>
    <r>
      <rPr>
        <sz val="11"/>
        <color indexed="8"/>
        <rFont val="Times New Roman"/>
        <family val="1"/>
        <charset val="204"/>
      </rPr>
      <t xml:space="preserve"> / сутки</t>
    </r>
  </si>
  <si>
    <t>администрация муниципального образования "Мирный"</t>
  </si>
  <si>
    <t xml:space="preserve">бюджетные инвестиции в объекты государственной собственности Архангельской области,  проектирование и строительство </t>
  </si>
  <si>
    <t>3. Корректировка проектной документации для строительства здания фондохранилища государственного бюджетного учреждения культуры Архангельской области "Государственное музейное объединение "Художественная культура Русского Севера" в г. Архангельске для сохранения музейного фонда Российской Федерации</t>
  </si>
  <si>
    <t>4 306,5 кв.м</t>
  </si>
  <si>
    <t>5. Строительство (приобретение) речных судов для осуществления грузопассажирских перевозок                                                                                                                                 на территории Архангельской области, в том числе:</t>
  </si>
  <si>
    <t>2. Реконструкция аэропортового комплекса "Соловки", о. Соловецкий, Архангельская область</t>
  </si>
  <si>
    <t xml:space="preserve">2) газопровод высокого, среднего и низкого давления в МО "Аргуновское" Вельского района Архангельской области
</t>
  </si>
  <si>
    <t>1. Перевод жилищного фонда города Мирный Архангельской области на природный газ (перевод на природный газ жилых домов по ул. Ленина, 21, 23, 25, 26, 27, 28, 29, 30, 37, 41; ул. Пушкина, 5, 7, 9, 11, 15, 4, 6; ул. Овчинникова, 3, 4, 5, 6, 7, 8, 10, 15, 19, 22, 26; ул. Мира, 4, 6, 8, 10, 12, 16; ул. Неделина, 4, 6, 8, 16, 14, 22, 24, 26, 30; ул. Гагарина, 1, 3, 5, 7, 9, 11, 12, 13, 14, 14а, 16; ул. Чайковского, 2, 4, 5, 6, 8, 10, 12, 14; ул. Ломоносова, 9, 9а, 11, 13)*</t>
  </si>
  <si>
    <t>2. Комплексное освоение территории 6 – 7 микрорайонов с целью развития жилищного строительства в г. Архангельске</t>
  </si>
  <si>
    <t>2. Строительство многоквартирных домов, приобретение жилых помещений в многоквартирных домах для расселения многоквартирных домов, признанных аварийными до 1 января 2012 года в связи с физическим износом и подлежащих сносу или реконструкции</t>
  </si>
  <si>
    <t xml:space="preserve">4 724,2 кв. м жилых площадей
</t>
  </si>
  <si>
    <t xml:space="preserve">бюджетные инвестиции в объекты государственной собственности Архангельской области, строительство / приобретение </t>
  </si>
  <si>
    <t>1) строительство                                                                                            300-квартирного дома по пр. Московскому в г. Архангельске</t>
  </si>
  <si>
    <t xml:space="preserve">300 квартир                                                     </t>
  </si>
  <si>
    <t>2016 / 2021</t>
  </si>
  <si>
    <t>1) обеспечение земельных участков, предоставляемых многодетным семьям для индивидуального жилищного строительства, объектами инженерной инфраструктуры (подъездные дороги в дер. Боброво, с. Емецке и с. Матигоры)</t>
  </si>
  <si>
    <t>196 земельных участков</t>
  </si>
  <si>
    <t>2) строительство инженерной инфраструктуры (водоснабжение)                                                              к земельным участкам                                                        для строительства индивидуальных жилых домов многодетным семьям                                                                 в районе ул. Южная, д. 19,                                                                      г. Новодвинск. Строительство водопровода</t>
  </si>
  <si>
    <t>1) детский сад на 280 мест в 7 микрорайоне территориального округа Майская горка города Архангельска*</t>
  </si>
  <si>
    <t xml:space="preserve">            * Условием предоставления субсидий бюджетам муниципальных образований Архангельской области на софинансирование объектов программы, по которым они являются заказчиками, является централизация закупок в соответствии с частью 7 статьи 26 Федерального закона от 5 апреля 2013 года № 44-ФЗ "О контрактной системе в сфере закупок товаров, работ, услуг для обеспечения государственных и муниципальных нужд".</t>
  </si>
  <si>
    <t>Общий (предельный) объем бюджетных ассигнований областного бюджета на 2018 год с учетом изменений,                                                 тыс. рублей</t>
  </si>
  <si>
    <t>Предлагаемые изменения в областную адресную инвестиционную программу на 2018 год и на плановый период 2019 и 2020 годов</t>
  </si>
  <si>
    <t>Общий объем капитальных вложений за счет всех источников с учетом изменений,              тыс. рублей</t>
  </si>
  <si>
    <t>1) детский сад на 60 мест в пос. Турдеевск
г. Архангельска*</t>
  </si>
  <si>
    <t>4) строительство средней общеобразовательной школы на 860 учащихся по ул. Дзержинского г. Вельска Архангельской области*</t>
  </si>
  <si>
    <t>3. Приобретение фельдшерско-акушерских пунктов, в том числе:</t>
  </si>
  <si>
    <t xml:space="preserve">1) фельдшерско-акушерский пункт
в дер. Окулово Приморского района Архангельской области
</t>
  </si>
  <si>
    <t xml:space="preserve">2) фельдшерско-акушерский пункт
в пос. Верховской Плесецкого района
Архангельской области </t>
  </si>
  <si>
    <t>4. Развитие сети автомобильных дорог, ведущих к общественно значимым объектам сельских населенных пунктов, объектам производства и переработки сельскохозяйственной продукции</t>
  </si>
  <si>
    <t>1)разработка проектной документации на строительство автомобильной дороги Подъезд к дер. Шипицыно от автомобильной дороги М-8 "Холмогоры" в Шенкурском районе Архангельской области</t>
  </si>
  <si>
    <t>2) строительство автомобильной дороги Подъезд к дер. Петариха от автомобильной дороги "Подъезд к дер. Макаровская" в Няндомском районе Архангельской области</t>
  </si>
  <si>
    <t>3) разработка проектной документации на реконструкцию автомобильной дороги Усть-Ваеньга – Осиново – Фалюки на участке км 85 – км 97 в Виноградовском районе Архангельской области</t>
  </si>
  <si>
    <t>Общий (предельный) объем бюджетных ассигнований областного бюджета на 2019 год с учетом изменений,                                                 тыс. рублей</t>
  </si>
  <si>
    <t>к пояснительной записке</t>
  </si>
  <si>
    <t>Приложение № 11</t>
  </si>
</sst>
</file>

<file path=xl/styles.xml><?xml version="1.0" encoding="utf-8"?>
<styleSheet xmlns="http://schemas.openxmlformats.org/spreadsheetml/2006/main">
  <numFmts count="5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.0_р_._-;\-* #,##0.0_р_._-;_-* &quot;-&quot;??_р_._-;_-@_-"/>
    <numFmt numFmtId="166" formatCode="_-* #,##0.0\ _₽_-;\-* #,##0.0\ _₽_-;_-* &quot;-&quot;?\ _₽_-;_-@_-"/>
    <numFmt numFmtId="167" formatCode="_-* #,##0.0_р_._-;\-* #,##0.0_р_._-;_-* &quot;-&quot;?_р_._-;_-@_-"/>
  </numFmts>
  <fonts count="18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vertAlign val="superscript"/>
      <sz val="11"/>
      <color indexed="8"/>
      <name val="Times New Roman"/>
      <family val="1"/>
      <charset val="204"/>
    </font>
    <font>
      <i/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07">
    <xf numFmtId="0" fontId="0" fillId="0" borderId="0" xfId="0"/>
    <xf numFmtId="0" fontId="0" fillId="0" borderId="0" xfId="0" applyFont="1" applyFill="1" applyBorder="1"/>
    <xf numFmtId="0" fontId="0" fillId="0" borderId="0" xfId="0" applyFont="1" applyFill="1"/>
    <xf numFmtId="0" fontId="0" fillId="0" borderId="0" xfId="0" applyFill="1" applyBorder="1" applyAlignment="1">
      <alignment horizontal="center"/>
    </xf>
    <xf numFmtId="0" fontId="4" fillId="0" borderId="0" xfId="0" applyFont="1" applyFill="1"/>
    <xf numFmtId="0" fontId="2" fillId="0" borderId="0" xfId="0" applyFont="1" applyFill="1" applyBorder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0" xfId="0" applyFont="1" applyFill="1" applyBorder="1"/>
    <xf numFmtId="165" fontId="2" fillId="0" borderId="1" xfId="0" applyNumberFormat="1" applyFont="1" applyFill="1" applyBorder="1" applyAlignment="1">
      <alignment vertical="center" wrapText="1"/>
    </xf>
    <xf numFmtId="166" fontId="2" fillId="0" borderId="1" xfId="0" applyNumberFormat="1" applyFont="1" applyFill="1" applyBorder="1" applyAlignment="1">
      <alignment horizontal="center" vertical="center" wrapText="1"/>
    </xf>
    <xf numFmtId="167" fontId="2" fillId="0" borderId="1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/>
    </xf>
    <xf numFmtId="165" fontId="2" fillId="0" borderId="1" xfId="0" applyNumberFormat="1" applyFont="1" applyFill="1" applyBorder="1" applyAlignment="1">
      <alignment horizontal="center" vertical="center"/>
    </xf>
    <xf numFmtId="165" fontId="2" fillId="0" borderId="1" xfId="2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left"/>
    </xf>
    <xf numFmtId="165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165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2" fillId="0" borderId="0" xfId="0" applyFont="1" applyFill="1" applyBorder="1" applyAlignment="1"/>
    <xf numFmtId="166" fontId="8" fillId="0" borderId="1" xfId="0" applyNumberFormat="1" applyFont="1" applyFill="1" applyBorder="1" applyAlignment="1">
      <alignment horizontal="center" vertical="center" wrapText="1"/>
    </xf>
    <xf numFmtId="166" fontId="8" fillId="0" borderId="1" xfId="0" applyNumberFormat="1" applyFont="1" applyFill="1" applyBorder="1" applyAlignment="1">
      <alignment vertical="center" wrapText="1"/>
    </xf>
    <xf numFmtId="165" fontId="2" fillId="0" borderId="0" xfId="0" applyNumberFormat="1" applyFont="1" applyFill="1" applyBorder="1" applyAlignment="1">
      <alignment vertical="center" wrapText="1"/>
    </xf>
    <xf numFmtId="165" fontId="2" fillId="0" borderId="0" xfId="2" applyNumberFormat="1" applyFont="1" applyFill="1" applyBorder="1" applyAlignment="1">
      <alignment vertical="center"/>
    </xf>
    <xf numFmtId="165" fontId="3" fillId="0" borderId="6" xfId="0" applyNumberFormat="1" applyFont="1" applyFill="1" applyBorder="1" applyAlignment="1">
      <alignment vertical="center" wrapText="1"/>
    </xf>
    <xf numFmtId="165" fontId="3" fillId="0" borderId="1" xfId="0" applyNumberFormat="1" applyFont="1" applyFill="1" applyBorder="1" applyAlignment="1">
      <alignment vertical="center" wrapText="1"/>
    </xf>
    <xf numFmtId="0" fontId="14" fillId="0" borderId="0" xfId="0" applyFont="1" applyFill="1" applyAlignment="1">
      <alignment vertical="center"/>
    </xf>
    <xf numFmtId="0" fontId="14" fillId="0" borderId="0" xfId="0" applyFont="1" applyFill="1" applyAlignment="1"/>
    <xf numFmtId="43" fontId="2" fillId="0" borderId="1" xfId="0" applyNumberFormat="1" applyFont="1" applyFill="1" applyBorder="1" applyAlignment="1">
      <alignment horizontal="center" vertical="center"/>
    </xf>
    <xf numFmtId="43" fontId="8" fillId="0" borderId="1" xfId="0" applyNumberFormat="1" applyFont="1" applyFill="1" applyBorder="1" applyAlignment="1">
      <alignment vertical="center" wrapText="1"/>
    </xf>
    <xf numFmtId="165" fontId="2" fillId="0" borderId="1" xfId="1" applyNumberFormat="1" applyFont="1" applyFill="1" applyBorder="1" applyAlignment="1">
      <alignment horizontal="right" vertical="center"/>
    </xf>
    <xf numFmtId="165" fontId="2" fillId="0" borderId="1" xfId="2" applyNumberFormat="1" applyFont="1" applyFill="1" applyBorder="1" applyAlignment="1">
      <alignment horizontal="center" vertical="center"/>
    </xf>
    <xf numFmtId="165" fontId="2" fillId="0" borderId="1" xfId="1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6" xfId="0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/>
    <xf numFmtId="0" fontId="2" fillId="0" borderId="3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left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7" fillId="0" borderId="0" xfId="0" applyFont="1" applyFill="1" applyAlignment="1">
      <alignment vertical="center"/>
    </xf>
    <xf numFmtId="0" fontId="11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left" vertical="center" wrapText="1"/>
    </xf>
    <xf numFmtId="0" fontId="0" fillId="0" borderId="5" xfId="0" applyFill="1" applyBorder="1" applyAlignment="1">
      <alignment vertical="center" wrapText="1"/>
    </xf>
    <xf numFmtId="0" fontId="0" fillId="0" borderId="6" xfId="0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0" xfId="0" applyFill="1" applyBorder="1" applyAlignment="1"/>
    <xf numFmtId="0" fontId="2" fillId="0" borderId="5" xfId="0" applyNumberFormat="1" applyFont="1" applyFill="1" applyBorder="1" applyAlignment="1">
      <alignment horizontal="left" vertical="center" wrapText="1"/>
    </xf>
    <xf numFmtId="0" fontId="2" fillId="0" borderId="6" xfId="0" applyNumberFormat="1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vertical="center" wrapText="1"/>
    </xf>
    <xf numFmtId="0" fontId="0" fillId="0" borderId="5" xfId="0" applyFill="1" applyBorder="1" applyAlignment="1">
      <alignment vertical="center"/>
    </xf>
  </cellXfs>
  <cellStyles count="5">
    <cellStyle name="Обычный" xfId="0" builtinId="0"/>
    <cellStyle name="Финансовый" xfId="1" builtinId="3"/>
    <cellStyle name="Финансовый 2" xfId="2"/>
    <cellStyle name="Финансовый 2 2" xfId="3"/>
    <cellStyle name="Финансов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AL98"/>
  <sheetViews>
    <sheetView showGridLines="0" tabSelected="1" view="pageBreakPreview" zoomScale="70" zoomScaleNormal="100" zoomScaleSheetLayoutView="70" workbookViewId="0">
      <selection activeCell="Y1" sqref="Y1"/>
    </sheetView>
  </sheetViews>
  <sheetFormatPr defaultRowHeight="15" outlineLevelRow="1"/>
  <cols>
    <col min="1" max="1" width="37.28515625" style="2" customWidth="1"/>
    <col min="2" max="2" width="19.85546875" style="2" customWidth="1"/>
    <col min="3" max="3" width="20" style="2" customWidth="1"/>
    <col min="4" max="4" width="16.5703125" style="2" customWidth="1"/>
    <col min="5" max="5" width="23.85546875" style="2" customWidth="1"/>
    <col min="6" max="6" width="12.28515625" style="2" customWidth="1"/>
    <col min="7" max="7" width="17.85546875" style="2" hidden="1" customWidth="1"/>
    <col min="8" max="8" width="18.42578125" style="2" hidden="1" customWidth="1"/>
    <col min="9" max="9" width="17.140625" style="2" hidden="1" customWidth="1"/>
    <col min="10" max="10" width="15.42578125" style="2" hidden="1" customWidth="1"/>
    <col min="11" max="12" width="15.85546875" style="2" hidden="1" customWidth="1"/>
    <col min="13" max="13" width="15.85546875" style="2" customWidth="1"/>
    <col min="14" max="15" width="15.85546875" style="2" hidden="1" customWidth="1"/>
    <col min="16" max="18" width="15.85546875" style="2" customWidth="1"/>
    <col min="19" max="20" width="15" style="2" hidden="1" customWidth="1"/>
    <col min="21" max="26" width="15" style="2" customWidth="1"/>
    <col min="27" max="28" width="15" style="2" hidden="1" customWidth="1"/>
    <col min="29" max="29" width="1.7109375" style="1" customWidth="1"/>
    <col min="30" max="33" width="9.140625" style="1"/>
    <col min="34" max="16384" width="9.140625" style="2"/>
  </cols>
  <sheetData>
    <row r="1" spans="1:33" ht="14.25" customHeight="1">
      <c r="N1" s="25"/>
      <c r="O1" s="25"/>
      <c r="P1" s="25"/>
      <c r="Q1" s="25"/>
      <c r="R1" s="25"/>
      <c r="T1" s="25"/>
      <c r="U1" s="25"/>
      <c r="V1" s="25"/>
      <c r="W1" s="33"/>
      <c r="X1" s="33"/>
      <c r="Y1" s="69" t="s">
        <v>201</v>
      </c>
    </row>
    <row r="2" spans="1:33" ht="14.25" customHeight="1">
      <c r="N2" s="25"/>
      <c r="O2" s="25"/>
      <c r="P2" s="25"/>
      <c r="Q2" s="25"/>
      <c r="R2" s="25"/>
      <c r="T2" s="25"/>
      <c r="U2" s="25"/>
      <c r="V2" s="25"/>
      <c r="W2" s="33"/>
      <c r="X2" s="33"/>
      <c r="Y2" s="70" t="s">
        <v>200</v>
      </c>
    </row>
    <row r="3" spans="1:33" ht="17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25"/>
      <c r="T3" s="25"/>
      <c r="U3" s="25"/>
      <c r="V3" s="25"/>
      <c r="W3" s="32"/>
      <c r="X3" s="32"/>
      <c r="Y3" s="32"/>
      <c r="Z3" s="3"/>
      <c r="AA3" s="3"/>
      <c r="AB3" s="3"/>
    </row>
    <row r="4" spans="1:33" ht="19.5" customHeight="1">
      <c r="A4" s="83" t="s">
        <v>188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55"/>
      <c r="AB4" s="55"/>
    </row>
    <row r="5" spans="1:33" ht="17.25" customHeight="1">
      <c r="A5" s="88"/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57"/>
      <c r="AB5" s="57"/>
    </row>
    <row r="6" spans="1:33" ht="49.5" customHeight="1">
      <c r="A6" s="78" t="s">
        <v>3</v>
      </c>
      <c r="B6" s="78" t="s">
        <v>0</v>
      </c>
      <c r="C6" s="78" t="s">
        <v>4</v>
      </c>
      <c r="D6" s="78" t="s">
        <v>2</v>
      </c>
      <c r="E6" s="78" t="s">
        <v>1</v>
      </c>
      <c r="F6" s="78" t="s">
        <v>12</v>
      </c>
      <c r="G6" s="101" t="s">
        <v>31</v>
      </c>
      <c r="H6" s="101" t="s">
        <v>47</v>
      </c>
      <c r="I6" s="101" t="s">
        <v>31</v>
      </c>
      <c r="J6" s="101" t="s">
        <v>47</v>
      </c>
      <c r="K6" s="78" t="s">
        <v>51</v>
      </c>
      <c r="L6" s="91" t="s">
        <v>141</v>
      </c>
      <c r="M6" s="78" t="s">
        <v>51</v>
      </c>
      <c r="N6" s="78" t="s">
        <v>109</v>
      </c>
      <c r="O6" s="91" t="s">
        <v>141</v>
      </c>
      <c r="P6" s="91" t="s">
        <v>141</v>
      </c>
      <c r="Q6" s="78" t="s">
        <v>189</v>
      </c>
      <c r="R6" s="78" t="s">
        <v>109</v>
      </c>
      <c r="S6" s="78" t="s">
        <v>57</v>
      </c>
      <c r="T6" s="91" t="s">
        <v>141</v>
      </c>
      <c r="U6" s="91" t="s">
        <v>141</v>
      </c>
      <c r="V6" s="78" t="s">
        <v>187</v>
      </c>
      <c r="W6" s="78" t="s">
        <v>57</v>
      </c>
      <c r="X6" s="91" t="s">
        <v>141</v>
      </c>
      <c r="Y6" s="78" t="s">
        <v>199</v>
      </c>
      <c r="Z6" s="78" t="s">
        <v>110</v>
      </c>
      <c r="AA6" s="96" t="s">
        <v>141</v>
      </c>
      <c r="AB6" s="78" t="s">
        <v>142</v>
      </c>
    </row>
    <row r="7" spans="1:33" ht="135.75" customHeight="1">
      <c r="A7" s="78"/>
      <c r="B7" s="78"/>
      <c r="C7" s="79"/>
      <c r="D7" s="79"/>
      <c r="E7" s="79"/>
      <c r="F7" s="79"/>
      <c r="G7" s="102"/>
      <c r="H7" s="102"/>
      <c r="I7" s="102"/>
      <c r="J7" s="102"/>
      <c r="K7" s="79"/>
      <c r="L7" s="92"/>
      <c r="M7" s="79"/>
      <c r="N7" s="79"/>
      <c r="O7" s="92"/>
      <c r="P7" s="92"/>
      <c r="Q7" s="79"/>
      <c r="R7" s="79"/>
      <c r="S7" s="79"/>
      <c r="T7" s="92"/>
      <c r="U7" s="92"/>
      <c r="V7" s="79"/>
      <c r="W7" s="79"/>
      <c r="X7" s="92"/>
      <c r="Y7" s="79"/>
      <c r="Z7" s="79"/>
      <c r="AA7" s="97"/>
      <c r="AB7" s="79"/>
    </row>
    <row r="8" spans="1:33" ht="15" customHeight="1">
      <c r="A8" s="48">
        <v>1</v>
      </c>
      <c r="B8" s="48">
        <v>2</v>
      </c>
      <c r="C8" s="49">
        <v>3</v>
      </c>
      <c r="D8" s="49">
        <v>4</v>
      </c>
      <c r="E8" s="49">
        <v>5</v>
      </c>
      <c r="F8" s="49">
        <v>6</v>
      </c>
      <c r="G8" s="58"/>
      <c r="H8" s="58"/>
      <c r="I8" s="58"/>
      <c r="J8" s="58"/>
      <c r="K8" s="49">
        <v>7</v>
      </c>
      <c r="L8" s="49">
        <v>7</v>
      </c>
      <c r="M8" s="49">
        <v>7</v>
      </c>
      <c r="N8" s="49">
        <v>8</v>
      </c>
      <c r="O8" s="49">
        <v>8</v>
      </c>
      <c r="P8" s="65">
        <v>7</v>
      </c>
      <c r="Q8" s="65">
        <v>7</v>
      </c>
      <c r="R8" s="49">
        <v>8</v>
      </c>
      <c r="S8" s="49">
        <v>9</v>
      </c>
      <c r="T8" s="49">
        <v>9</v>
      </c>
      <c r="U8" s="63">
        <v>8</v>
      </c>
      <c r="V8" s="63">
        <v>8</v>
      </c>
      <c r="W8" s="49">
        <v>9</v>
      </c>
      <c r="X8" s="68">
        <v>9</v>
      </c>
      <c r="Y8" s="68">
        <v>9</v>
      </c>
      <c r="Z8" s="49">
        <v>10</v>
      </c>
      <c r="AA8" s="49">
        <v>10</v>
      </c>
      <c r="AB8" s="49">
        <v>10</v>
      </c>
    </row>
    <row r="9" spans="1:33" ht="21.75" customHeight="1">
      <c r="A9" s="85" t="s">
        <v>8</v>
      </c>
      <c r="B9" s="77"/>
      <c r="C9" s="77"/>
      <c r="D9" s="77"/>
      <c r="E9" s="48"/>
      <c r="F9" s="48"/>
      <c r="G9" s="9" t="e">
        <f>G12+G26+G36+G43+#REF!+#REF!+G49+G59+G72+G76+G79+#REF!</f>
        <v>#REF!</v>
      </c>
      <c r="H9" s="9" t="e">
        <f>H12+H26+H36+H43+#REF!+#REF!+H49+H59+H72+H76+H79+#REF!</f>
        <v>#REF!</v>
      </c>
      <c r="I9" s="9" t="e">
        <f>I12+I26+I36+I43+#REF!+#REF!+I49+I59+I72+I76+I79+#REF!</f>
        <v>#REF!</v>
      </c>
      <c r="J9" s="9" t="e">
        <f>J12+J26+J36+J43+#REF!+#REF!+J49+J59+J72+J76+J79+#REF!</f>
        <v>#REF!</v>
      </c>
      <c r="K9" s="9">
        <f t="shared" ref="K9:P9" si="0">K12+K26+K36+K43+K49+K59+K72+K76+K79+K56+K81</f>
        <v>12391328.939999999</v>
      </c>
      <c r="L9" s="9">
        <f t="shared" si="0"/>
        <v>3791689.6999999997</v>
      </c>
      <c r="M9" s="9">
        <f t="shared" si="0"/>
        <v>16425860.140000001</v>
      </c>
      <c r="N9" s="9">
        <f t="shared" si="0"/>
        <v>1145791.5799999998</v>
      </c>
      <c r="O9" s="9">
        <f t="shared" si="0"/>
        <v>250839</v>
      </c>
      <c r="P9" s="9">
        <f t="shared" si="0"/>
        <v>3954.3999999999996</v>
      </c>
      <c r="Q9" s="9">
        <f>M9+P9</f>
        <v>16429814.540000001</v>
      </c>
      <c r="R9" s="9">
        <f>R12+R26+R36+R43+R49+R59+R72+R76+R79+R56+R81</f>
        <v>1423092.3799999997</v>
      </c>
      <c r="S9" s="9">
        <f>S12+S26+S36+S43+S49+S59+S72+S76+S79+S56+S81</f>
        <v>727713.10000000009</v>
      </c>
      <c r="T9" s="9">
        <f>T12+T26+T36+T43+T49+T59+T72+T76+T79+T56+T81</f>
        <v>79054.5</v>
      </c>
      <c r="U9" s="9">
        <f>U12+U26+U36+U43+U49+U59+U72+U76+U79+U56+U81</f>
        <v>4010</v>
      </c>
      <c r="V9" s="9">
        <f>R9+U9</f>
        <v>1427102.3799999997</v>
      </c>
      <c r="W9" s="9">
        <f>S9+T9</f>
        <v>806767.60000000009</v>
      </c>
      <c r="X9" s="9">
        <f>X12+X26+X36+X43+X49+X59+X72+X76+X79+X56+X81</f>
        <v>5060</v>
      </c>
      <c r="Y9" s="9">
        <f>W9+X9</f>
        <v>811827.60000000009</v>
      </c>
      <c r="Z9" s="9">
        <f>Z12+Z26+Z36+Z43+Z49+Z59+Z72+Z76+Z79+Z56+Z81</f>
        <v>743073.40000000014</v>
      </c>
      <c r="AA9" s="9">
        <f>AA12+AA26+AA36+AA43+AA49+AA59+AA72+AA76+AA79+AA56</f>
        <v>0</v>
      </c>
      <c r="AB9" s="9">
        <f>Z9+AA9</f>
        <v>743073.40000000014</v>
      </c>
      <c r="AC9" s="2"/>
      <c r="AD9" s="2"/>
      <c r="AE9" s="2"/>
      <c r="AF9" s="2"/>
      <c r="AG9" s="2"/>
    </row>
    <row r="10" spans="1:33" ht="21.75" hidden="1" customHeight="1">
      <c r="A10" s="50"/>
      <c r="B10" s="53"/>
      <c r="C10" s="53"/>
      <c r="D10" s="53"/>
      <c r="E10" s="48"/>
      <c r="F10" s="48" t="s">
        <v>91</v>
      </c>
      <c r="G10" s="9"/>
      <c r="H10" s="9"/>
      <c r="I10" s="9"/>
      <c r="J10" s="9"/>
      <c r="K10" s="9"/>
      <c r="L10" s="9"/>
      <c r="M10" s="9"/>
      <c r="N10" s="9">
        <f>N9-N50-N51-N52</f>
        <v>933298.97999999986</v>
      </c>
      <c r="O10" s="9">
        <f>O9-O50-O51-O52</f>
        <v>250839</v>
      </c>
      <c r="P10" s="9"/>
      <c r="Q10" s="9"/>
      <c r="R10" s="9"/>
      <c r="S10" s="9">
        <f>S9-S39-S50-S51-S52</f>
        <v>535784.10000000009</v>
      </c>
      <c r="T10" s="9">
        <f>T9-T39-T50-T51-T52</f>
        <v>79054.5</v>
      </c>
      <c r="U10" s="9"/>
      <c r="V10" s="9"/>
      <c r="W10" s="9"/>
      <c r="X10" s="9"/>
      <c r="Y10" s="9"/>
      <c r="Z10" s="9">
        <f>Z9-Z39-Z50-Z51-Z52</f>
        <v>543343.20000000019</v>
      </c>
      <c r="AA10" s="9">
        <f>AA9-AA39-AA50-AA51-AA52</f>
        <v>0</v>
      </c>
      <c r="AB10" s="9"/>
      <c r="AC10" s="2"/>
      <c r="AD10" s="2"/>
      <c r="AE10" s="2"/>
      <c r="AF10" s="2"/>
      <c r="AG10" s="2"/>
    </row>
    <row r="11" spans="1:33" ht="21.75" hidden="1" customHeight="1">
      <c r="A11" s="50"/>
      <c r="B11" s="53"/>
      <c r="C11" s="53"/>
      <c r="D11" s="53"/>
      <c r="E11" s="48"/>
      <c r="F11" s="48" t="s">
        <v>92</v>
      </c>
      <c r="G11" s="9"/>
      <c r="H11" s="9"/>
      <c r="I11" s="9"/>
      <c r="J11" s="9"/>
      <c r="K11" s="9"/>
      <c r="L11" s="9"/>
      <c r="M11" s="9"/>
      <c r="N11" s="9">
        <f>N10-N40-N55-N62-N80-N56</f>
        <v>742862.67999999993</v>
      </c>
      <c r="O11" s="9">
        <f>O10-O40-O55-O62-O80-O56</f>
        <v>217505.7</v>
      </c>
      <c r="P11" s="9"/>
      <c r="Q11" s="9"/>
      <c r="R11" s="9"/>
      <c r="S11" s="9">
        <f>S10-S40-S55-S62-S80-S56</f>
        <v>372924.10000000009</v>
      </c>
      <c r="T11" s="9">
        <f>T10-T40-T55-T62-T80-T56</f>
        <v>79054.5</v>
      </c>
      <c r="U11" s="9"/>
      <c r="V11" s="9"/>
      <c r="W11" s="9"/>
      <c r="X11" s="9"/>
      <c r="Y11" s="9"/>
      <c r="Z11" s="9">
        <f>Z10-Z40-Z55-Z62-Z80-Z56</f>
        <v>448343.20000000019</v>
      </c>
      <c r="AA11" s="9">
        <f>AA10-AA40-AA55-AA62-AA80-AA56</f>
        <v>0</v>
      </c>
      <c r="AB11" s="9"/>
      <c r="AC11" s="2"/>
      <c r="AD11" s="2"/>
      <c r="AE11" s="2"/>
      <c r="AF11" s="2"/>
      <c r="AG11" s="2"/>
    </row>
    <row r="12" spans="1:33" ht="50.25" customHeight="1">
      <c r="A12" s="85" t="s">
        <v>32</v>
      </c>
      <c r="B12" s="87"/>
      <c r="C12" s="87"/>
      <c r="D12" s="87"/>
      <c r="E12" s="51"/>
      <c r="F12" s="51"/>
      <c r="G12" s="9">
        <f>G13+G23</f>
        <v>238051.1</v>
      </c>
      <c r="H12" s="9" t="e">
        <f>H13+H23</f>
        <v>#REF!</v>
      </c>
      <c r="I12" s="9" t="e">
        <f>I13+I23</f>
        <v>#REF!</v>
      </c>
      <c r="J12" s="9" t="e">
        <f>J13+J23</f>
        <v>#REF!</v>
      </c>
      <c r="K12" s="9">
        <f>K13+K20+K23</f>
        <v>6070149.8500000006</v>
      </c>
      <c r="L12" s="9">
        <f>L13+L20+L23</f>
        <v>0</v>
      </c>
      <c r="M12" s="9">
        <f>M13+M20+M23</f>
        <v>6140089.0499999998</v>
      </c>
      <c r="N12" s="9">
        <f t="shared" ref="N12:Z12" si="1">N13+N20+N23</f>
        <v>200995.9</v>
      </c>
      <c r="O12" s="9">
        <f t="shared" si="1"/>
        <v>-64616.5</v>
      </c>
      <c r="P12" s="9">
        <f>P13+P20+P23</f>
        <v>0</v>
      </c>
      <c r="Q12" s="9">
        <v>6140089.0499999998</v>
      </c>
      <c r="R12" s="9">
        <f t="shared" si="1"/>
        <v>145841.19999999998</v>
      </c>
      <c r="S12" s="9">
        <f t="shared" si="1"/>
        <v>210627.90000000002</v>
      </c>
      <c r="T12" s="9">
        <f t="shared" si="1"/>
        <v>0</v>
      </c>
      <c r="U12" s="9">
        <f t="shared" ref="U12" si="2">U13+U20+U23</f>
        <v>0</v>
      </c>
      <c r="V12" s="9">
        <f t="shared" ref="V12:V79" si="3">R12+U12</f>
        <v>145841.19999999998</v>
      </c>
      <c r="W12" s="9">
        <f t="shared" si="1"/>
        <v>210627.90000000002</v>
      </c>
      <c r="X12" s="9">
        <f t="shared" si="1"/>
        <v>0</v>
      </c>
      <c r="Y12" s="9">
        <v>210627.90000000002</v>
      </c>
      <c r="Z12" s="9">
        <f t="shared" si="1"/>
        <v>82795.399999999994</v>
      </c>
      <c r="AA12" s="9">
        <f>AA13+AA20+AA23</f>
        <v>0</v>
      </c>
      <c r="AB12" s="9">
        <f t="shared" ref="AB12:AB80" si="4">Z12+AA12</f>
        <v>82795.399999999994</v>
      </c>
      <c r="AC12" s="2"/>
      <c r="AD12" s="2"/>
      <c r="AE12" s="2"/>
      <c r="AF12" s="2"/>
      <c r="AG12" s="2"/>
    </row>
    <row r="13" spans="1:33" ht="85.5" customHeight="1">
      <c r="A13" s="80" t="s">
        <v>33</v>
      </c>
      <c r="B13" s="89"/>
      <c r="C13" s="89"/>
      <c r="D13" s="90"/>
      <c r="E13" s="10"/>
      <c r="F13" s="11"/>
      <c r="G13" s="9">
        <f>SUM(G15:G15)</f>
        <v>238051.1</v>
      </c>
      <c r="H13" s="9" t="e">
        <f>H15+#REF!</f>
        <v>#REF!</v>
      </c>
      <c r="I13" s="9" t="e">
        <f>I15+#REF!+#REF!</f>
        <v>#REF!</v>
      </c>
      <c r="J13" s="9" t="e">
        <f>J15+#REF!+#REF!</f>
        <v>#REF!</v>
      </c>
      <c r="K13" s="9">
        <f>SUM(K14:K19)</f>
        <v>5782567.5500000007</v>
      </c>
      <c r="L13" s="9">
        <f>SUM(L14:L19)</f>
        <v>0</v>
      </c>
      <c r="M13" s="9">
        <f>M14+M15+M16+M17+M18+M19</f>
        <v>5836877.9500000002</v>
      </c>
      <c r="N13" s="9">
        <f t="shared" ref="N13:Z13" si="5">N14+N15+N16+N17+N18+N19</f>
        <v>179953.3</v>
      </c>
      <c r="O13" s="9">
        <f t="shared" si="5"/>
        <v>-64616.5</v>
      </c>
      <c r="P13" s="9">
        <f>P14+P15+P16+P17+P18+P19</f>
        <v>0</v>
      </c>
      <c r="Q13" s="9">
        <v>5836877.9500000002</v>
      </c>
      <c r="R13" s="9">
        <f t="shared" si="5"/>
        <v>115336.8</v>
      </c>
      <c r="S13" s="9">
        <f t="shared" si="5"/>
        <v>63329.7</v>
      </c>
      <c r="T13" s="9">
        <f t="shared" si="5"/>
        <v>0</v>
      </c>
      <c r="U13" s="9">
        <f t="shared" ref="U13" si="6">U14+U15+U16+U17+U18+U19</f>
        <v>0</v>
      </c>
      <c r="V13" s="9">
        <f t="shared" si="3"/>
        <v>115336.8</v>
      </c>
      <c r="W13" s="9">
        <f t="shared" si="5"/>
        <v>63329.7</v>
      </c>
      <c r="X13" s="9">
        <f t="shared" si="5"/>
        <v>0</v>
      </c>
      <c r="Y13" s="9">
        <v>63329.7</v>
      </c>
      <c r="Z13" s="9">
        <f t="shared" si="5"/>
        <v>82795.399999999994</v>
      </c>
      <c r="AA13" s="9">
        <f>SUM(AA14:AA19)</f>
        <v>0</v>
      </c>
      <c r="AB13" s="9">
        <f t="shared" si="4"/>
        <v>82795.399999999994</v>
      </c>
    </row>
    <row r="14" spans="1:33" ht="146.25" customHeight="1">
      <c r="A14" s="61" t="s">
        <v>179</v>
      </c>
      <c r="B14" s="62" t="s">
        <v>180</v>
      </c>
      <c r="C14" s="13" t="s">
        <v>5</v>
      </c>
      <c r="D14" s="13" t="s">
        <v>7</v>
      </c>
      <c r="E14" s="13" t="s">
        <v>34</v>
      </c>
      <c r="F14" s="13" t="s">
        <v>181</v>
      </c>
      <c r="G14" s="9"/>
      <c r="H14" s="9"/>
      <c r="I14" s="9"/>
      <c r="J14" s="9"/>
      <c r="K14" s="9">
        <v>419054.45</v>
      </c>
      <c r="L14" s="9"/>
      <c r="M14" s="9">
        <v>473364.85000000003</v>
      </c>
      <c r="N14" s="26">
        <v>68906.2</v>
      </c>
      <c r="O14" s="26">
        <v>-64616.5</v>
      </c>
      <c r="P14" s="9"/>
      <c r="Q14" s="26">
        <v>473364.85000000003</v>
      </c>
      <c r="R14" s="9">
        <f t="shared" ref="R14:R80" si="7">N14+O14</f>
        <v>4289.6999999999971</v>
      </c>
      <c r="S14" s="9">
        <v>0</v>
      </c>
      <c r="T14" s="9">
        <v>0</v>
      </c>
      <c r="U14" s="9"/>
      <c r="V14" s="9">
        <f t="shared" si="3"/>
        <v>4289.6999999999971</v>
      </c>
      <c r="W14" s="9">
        <f t="shared" ref="W14:W80" si="8">S14+T14</f>
        <v>0</v>
      </c>
      <c r="X14" s="9"/>
      <c r="Y14" s="9">
        <v>0</v>
      </c>
      <c r="Z14" s="9">
        <v>0</v>
      </c>
      <c r="AA14" s="9">
        <v>0</v>
      </c>
      <c r="AB14" s="9">
        <f t="shared" si="4"/>
        <v>0</v>
      </c>
    </row>
    <row r="15" spans="1:33" ht="142.5" customHeight="1">
      <c r="A15" s="50" t="s">
        <v>84</v>
      </c>
      <c r="B15" s="20" t="s">
        <v>85</v>
      </c>
      <c r="C15" s="48" t="s">
        <v>5</v>
      </c>
      <c r="D15" s="48" t="s">
        <v>7</v>
      </c>
      <c r="E15" s="48" t="s">
        <v>14</v>
      </c>
      <c r="F15" s="48" t="s">
        <v>16</v>
      </c>
      <c r="G15" s="9">
        <v>238051.1</v>
      </c>
      <c r="H15" s="9">
        <f>15000+17938.4+9719.5</f>
        <v>42657.9</v>
      </c>
      <c r="I15" s="9">
        <f>G15+H15</f>
        <v>280709</v>
      </c>
      <c r="J15" s="9">
        <v>8409.5</v>
      </c>
      <c r="K15" s="9">
        <v>22219</v>
      </c>
      <c r="L15" s="9"/>
      <c r="M15" s="9">
        <f t="shared" ref="M15:M82" si="9">K15+L15</f>
        <v>22219</v>
      </c>
      <c r="N15" s="9">
        <v>13933.2</v>
      </c>
      <c r="O15" s="9"/>
      <c r="P15" s="9"/>
      <c r="Q15" s="9">
        <v>22219</v>
      </c>
      <c r="R15" s="9">
        <f t="shared" si="7"/>
        <v>13933.2</v>
      </c>
      <c r="S15" s="9">
        <v>0</v>
      </c>
      <c r="T15" s="9">
        <v>0</v>
      </c>
      <c r="U15" s="9"/>
      <c r="V15" s="9">
        <f t="shared" si="3"/>
        <v>13933.2</v>
      </c>
      <c r="W15" s="9">
        <f t="shared" si="8"/>
        <v>0</v>
      </c>
      <c r="X15" s="9"/>
      <c r="Y15" s="9">
        <v>0</v>
      </c>
      <c r="Z15" s="9">
        <v>0</v>
      </c>
      <c r="AA15" s="9">
        <v>0</v>
      </c>
      <c r="AB15" s="9">
        <f t="shared" si="4"/>
        <v>0</v>
      </c>
    </row>
    <row r="16" spans="1:33" ht="121.5" customHeight="1">
      <c r="A16" s="50" t="s">
        <v>71</v>
      </c>
      <c r="B16" s="48" t="s">
        <v>166</v>
      </c>
      <c r="C16" s="48" t="s">
        <v>20</v>
      </c>
      <c r="D16" s="48" t="s">
        <v>7</v>
      </c>
      <c r="E16" s="48" t="s">
        <v>165</v>
      </c>
      <c r="F16" s="48" t="s">
        <v>52</v>
      </c>
      <c r="G16" s="9"/>
      <c r="H16" s="9"/>
      <c r="I16" s="9"/>
      <c r="J16" s="9"/>
      <c r="K16" s="9">
        <v>59108.5</v>
      </c>
      <c r="L16" s="9"/>
      <c r="M16" s="9">
        <f t="shared" si="9"/>
        <v>59108.5</v>
      </c>
      <c r="N16" s="9">
        <v>33753.9</v>
      </c>
      <c r="O16" s="9"/>
      <c r="P16" s="9"/>
      <c r="Q16" s="9">
        <v>59108.5</v>
      </c>
      <c r="R16" s="9">
        <f t="shared" si="7"/>
        <v>33753.9</v>
      </c>
      <c r="S16" s="9">
        <v>0</v>
      </c>
      <c r="T16" s="9">
        <v>0</v>
      </c>
      <c r="U16" s="9"/>
      <c r="V16" s="9">
        <f t="shared" si="3"/>
        <v>33753.9</v>
      </c>
      <c r="W16" s="9">
        <f t="shared" si="8"/>
        <v>0</v>
      </c>
      <c r="X16" s="9"/>
      <c r="Y16" s="9">
        <v>0</v>
      </c>
      <c r="Z16" s="9">
        <v>0</v>
      </c>
      <c r="AA16" s="9">
        <v>0</v>
      </c>
      <c r="AB16" s="9">
        <f t="shared" si="4"/>
        <v>0</v>
      </c>
    </row>
    <row r="17" spans="1:28" ht="121.5" customHeight="1">
      <c r="A17" s="50" t="s">
        <v>86</v>
      </c>
      <c r="B17" s="48" t="s">
        <v>53</v>
      </c>
      <c r="C17" s="48" t="s">
        <v>20</v>
      </c>
      <c r="D17" s="48" t="s">
        <v>7</v>
      </c>
      <c r="E17" s="48" t="s">
        <v>167</v>
      </c>
      <c r="F17" s="48" t="s">
        <v>106</v>
      </c>
      <c r="G17" s="9"/>
      <c r="H17" s="9"/>
      <c r="I17" s="9"/>
      <c r="J17" s="9"/>
      <c r="K17" s="9">
        <v>4237022.4000000004</v>
      </c>
      <c r="L17" s="9"/>
      <c r="M17" s="9">
        <f t="shared" si="9"/>
        <v>4237022.4000000004</v>
      </c>
      <c r="N17" s="26">
        <v>42250</v>
      </c>
      <c r="O17" s="26"/>
      <c r="P17" s="9"/>
      <c r="Q17" s="26">
        <v>4237022.4000000004</v>
      </c>
      <c r="R17" s="9">
        <f t="shared" si="7"/>
        <v>42250</v>
      </c>
      <c r="S17" s="27">
        <v>52050</v>
      </c>
      <c r="T17" s="27"/>
      <c r="U17" s="9"/>
      <c r="V17" s="9">
        <f t="shared" si="3"/>
        <v>42250</v>
      </c>
      <c r="W17" s="9">
        <f t="shared" si="8"/>
        <v>52050</v>
      </c>
      <c r="X17" s="9"/>
      <c r="Y17" s="9">
        <v>52050</v>
      </c>
      <c r="Z17" s="27">
        <v>60410</v>
      </c>
      <c r="AA17" s="27"/>
      <c r="AB17" s="9">
        <f t="shared" si="4"/>
        <v>60410</v>
      </c>
    </row>
    <row r="18" spans="1:28" ht="123.75" customHeight="1">
      <c r="A18" s="50" t="s">
        <v>98</v>
      </c>
      <c r="B18" s="48" t="s">
        <v>69</v>
      </c>
      <c r="C18" s="48" t="s">
        <v>20</v>
      </c>
      <c r="D18" s="48" t="s">
        <v>7</v>
      </c>
      <c r="E18" s="48" t="s">
        <v>167</v>
      </c>
      <c r="F18" s="48" t="s">
        <v>107</v>
      </c>
      <c r="G18" s="9"/>
      <c r="H18" s="9"/>
      <c r="I18" s="9"/>
      <c r="J18" s="9"/>
      <c r="K18" s="12">
        <v>807409.2</v>
      </c>
      <c r="L18" s="12"/>
      <c r="M18" s="9">
        <f t="shared" si="9"/>
        <v>807409.2</v>
      </c>
      <c r="N18" s="26">
        <v>21110</v>
      </c>
      <c r="O18" s="26"/>
      <c r="P18" s="9"/>
      <c r="Q18" s="26">
        <v>807409.2</v>
      </c>
      <c r="R18" s="9">
        <f t="shared" si="7"/>
        <v>21110</v>
      </c>
      <c r="S18" s="27">
        <v>3820</v>
      </c>
      <c r="T18" s="27"/>
      <c r="U18" s="9"/>
      <c r="V18" s="9">
        <f t="shared" si="3"/>
        <v>21110</v>
      </c>
      <c r="W18" s="9">
        <f t="shared" si="8"/>
        <v>3820</v>
      </c>
      <c r="X18" s="9"/>
      <c r="Y18" s="9">
        <v>3820</v>
      </c>
      <c r="Z18" s="27">
        <v>0</v>
      </c>
      <c r="AA18" s="27">
        <v>0</v>
      </c>
      <c r="AB18" s="9">
        <f t="shared" si="4"/>
        <v>0</v>
      </c>
    </row>
    <row r="19" spans="1:28" ht="153" customHeight="1">
      <c r="A19" s="50" t="s">
        <v>124</v>
      </c>
      <c r="B19" s="20" t="s">
        <v>96</v>
      </c>
      <c r="C19" s="48" t="s">
        <v>13</v>
      </c>
      <c r="D19" s="48" t="s">
        <v>7</v>
      </c>
      <c r="E19" s="48" t="s">
        <v>14</v>
      </c>
      <c r="F19" s="48" t="s">
        <v>95</v>
      </c>
      <c r="G19" s="9">
        <v>205680.1</v>
      </c>
      <c r="H19" s="9">
        <f>-17922.3-11000-1875.3-9719.5-755</f>
        <v>-41272.1</v>
      </c>
      <c r="I19" s="9">
        <f>G19+H19</f>
        <v>164408</v>
      </c>
      <c r="J19" s="9">
        <v>73166</v>
      </c>
      <c r="K19" s="12">
        <v>237754</v>
      </c>
      <c r="L19" s="12"/>
      <c r="M19" s="9">
        <f t="shared" si="9"/>
        <v>237754</v>
      </c>
      <c r="N19" s="9">
        <v>0</v>
      </c>
      <c r="O19" s="9"/>
      <c r="P19" s="9"/>
      <c r="Q19" s="9">
        <v>237754</v>
      </c>
      <c r="R19" s="9">
        <f t="shared" si="7"/>
        <v>0</v>
      </c>
      <c r="S19" s="9">
        <v>7459.7</v>
      </c>
      <c r="T19" s="9"/>
      <c r="U19" s="9"/>
      <c r="V19" s="9">
        <f t="shared" si="3"/>
        <v>0</v>
      </c>
      <c r="W19" s="9">
        <f t="shared" si="8"/>
        <v>7459.7</v>
      </c>
      <c r="X19" s="9"/>
      <c r="Y19" s="9">
        <v>7459.7</v>
      </c>
      <c r="Z19" s="9">
        <v>22385.4</v>
      </c>
      <c r="AA19" s="9"/>
      <c r="AB19" s="9">
        <f t="shared" si="4"/>
        <v>22385.4</v>
      </c>
    </row>
    <row r="20" spans="1:28" ht="45" customHeight="1">
      <c r="A20" s="80" t="s">
        <v>175</v>
      </c>
      <c r="B20" s="81"/>
      <c r="C20" s="81"/>
      <c r="D20" s="82"/>
      <c r="E20" s="48"/>
      <c r="F20" s="48"/>
      <c r="G20" s="9"/>
      <c r="H20" s="9"/>
      <c r="I20" s="9"/>
      <c r="J20" s="9"/>
      <c r="K20" s="9">
        <f>K21+K22</f>
        <v>287582.3</v>
      </c>
      <c r="L20" s="9">
        <f>L21+L22</f>
        <v>0</v>
      </c>
      <c r="M20" s="9">
        <f t="shared" si="9"/>
        <v>287582.3</v>
      </c>
      <c r="N20" s="9">
        <f t="shared" ref="N20:AB20" si="10">N21+N22</f>
        <v>21042.6</v>
      </c>
      <c r="O20" s="9">
        <f t="shared" si="10"/>
        <v>0</v>
      </c>
      <c r="P20" s="9">
        <f>P22</f>
        <v>0</v>
      </c>
      <c r="Q20" s="9">
        <v>287582.3</v>
      </c>
      <c r="R20" s="9">
        <f t="shared" si="10"/>
        <v>21042.6</v>
      </c>
      <c r="S20" s="9">
        <f t="shared" si="10"/>
        <v>147298.20000000001</v>
      </c>
      <c r="T20" s="9">
        <f t="shared" si="10"/>
        <v>0</v>
      </c>
      <c r="U20" s="9">
        <f>U22</f>
        <v>0</v>
      </c>
      <c r="V20" s="9">
        <f t="shared" si="3"/>
        <v>21042.6</v>
      </c>
      <c r="W20" s="9">
        <f t="shared" si="10"/>
        <v>147298.20000000001</v>
      </c>
      <c r="X20" s="9">
        <f>X22</f>
        <v>0</v>
      </c>
      <c r="Y20" s="9">
        <v>147298.20000000001</v>
      </c>
      <c r="Z20" s="9">
        <f t="shared" si="10"/>
        <v>0</v>
      </c>
      <c r="AA20" s="9">
        <f t="shared" si="10"/>
        <v>0</v>
      </c>
      <c r="AB20" s="9">
        <f t="shared" si="10"/>
        <v>0</v>
      </c>
    </row>
    <row r="21" spans="1:28" ht="133.5" hidden="1" customHeight="1">
      <c r="A21" s="50" t="s">
        <v>133</v>
      </c>
      <c r="B21" s="20" t="s">
        <v>89</v>
      </c>
      <c r="C21" s="48" t="s">
        <v>146</v>
      </c>
      <c r="D21" s="48" t="s">
        <v>18</v>
      </c>
      <c r="E21" s="48" t="s">
        <v>14</v>
      </c>
      <c r="F21" s="48" t="s">
        <v>26</v>
      </c>
      <c r="G21" s="9"/>
      <c r="H21" s="9"/>
      <c r="I21" s="9"/>
      <c r="J21" s="9"/>
      <c r="K21" s="9">
        <v>287582.3</v>
      </c>
      <c r="L21" s="9">
        <v>-287582.3</v>
      </c>
      <c r="M21" s="9">
        <f t="shared" si="9"/>
        <v>0</v>
      </c>
      <c r="N21" s="9">
        <v>21042.6</v>
      </c>
      <c r="O21" s="9">
        <v>-21042.6</v>
      </c>
      <c r="P21" s="9">
        <f t="shared" ref="P21:P74" si="11">N21+O21</f>
        <v>0</v>
      </c>
      <c r="Q21" s="9">
        <v>0</v>
      </c>
      <c r="R21" s="9">
        <f t="shared" si="7"/>
        <v>0</v>
      </c>
      <c r="S21" s="9">
        <v>147298.20000000001</v>
      </c>
      <c r="T21" s="9">
        <v>-147298.20000000001</v>
      </c>
      <c r="U21" s="9">
        <f t="shared" ref="U21" si="12">S21+T21</f>
        <v>0</v>
      </c>
      <c r="V21" s="9">
        <f t="shared" si="3"/>
        <v>0</v>
      </c>
      <c r="W21" s="9">
        <f t="shared" si="8"/>
        <v>0</v>
      </c>
      <c r="X21" s="9">
        <f t="shared" ref="X21" si="13">V21+W21</f>
        <v>0</v>
      </c>
      <c r="Y21" s="9">
        <v>0</v>
      </c>
      <c r="Z21" s="9">
        <v>0</v>
      </c>
      <c r="AA21" s="9">
        <v>0</v>
      </c>
      <c r="AB21" s="9">
        <f t="shared" si="4"/>
        <v>0</v>
      </c>
    </row>
    <row r="22" spans="1:28" ht="118.5" customHeight="1">
      <c r="A22" s="50" t="s">
        <v>185</v>
      </c>
      <c r="B22" s="20" t="s">
        <v>89</v>
      </c>
      <c r="C22" s="48" t="s">
        <v>20</v>
      </c>
      <c r="D22" s="48" t="s">
        <v>18</v>
      </c>
      <c r="E22" s="48" t="s">
        <v>36</v>
      </c>
      <c r="F22" s="48" t="s">
        <v>26</v>
      </c>
      <c r="G22" s="9"/>
      <c r="H22" s="9"/>
      <c r="I22" s="9"/>
      <c r="J22" s="9"/>
      <c r="K22" s="9"/>
      <c r="L22" s="9">
        <v>287582.3</v>
      </c>
      <c r="M22" s="9">
        <f t="shared" si="9"/>
        <v>287582.3</v>
      </c>
      <c r="N22" s="9"/>
      <c r="O22" s="9">
        <v>21042.6</v>
      </c>
      <c r="P22" s="9"/>
      <c r="Q22" s="9">
        <v>287582.3</v>
      </c>
      <c r="R22" s="9">
        <f t="shared" si="7"/>
        <v>21042.6</v>
      </c>
      <c r="S22" s="9"/>
      <c r="T22" s="9">
        <v>147298.20000000001</v>
      </c>
      <c r="U22" s="9"/>
      <c r="V22" s="9">
        <f t="shared" si="3"/>
        <v>21042.6</v>
      </c>
      <c r="W22" s="9">
        <f t="shared" si="8"/>
        <v>147298.20000000001</v>
      </c>
      <c r="X22" s="9"/>
      <c r="Y22" s="9">
        <v>147298.20000000001</v>
      </c>
      <c r="Z22" s="9">
        <v>0</v>
      </c>
      <c r="AA22" s="9"/>
      <c r="AB22" s="9"/>
    </row>
    <row r="23" spans="1:28" ht="50.25" customHeight="1">
      <c r="A23" s="80" t="s">
        <v>136</v>
      </c>
      <c r="B23" s="89"/>
      <c r="C23" s="89"/>
      <c r="D23" s="90"/>
      <c r="E23" s="48"/>
      <c r="F23" s="48"/>
      <c r="G23" s="9">
        <f>G24</f>
        <v>0</v>
      </c>
      <c r="H23" s="9">
        <f>H24</f>
        <v>0</v>
      </c>
      <c r="I23" s="9">
        <f>G23+H23</f>
        <v>0</v>
      </c>
      <c r="J23" s="9">
        <f>J24</f>
        <v>0</v>
      </c>
      <c r="K23" s="9">
        <f>SUM(K24:K25)</f>
        <v>0</v>
      </c>
      <c r="L23" s="9">
        <f>SUM(L24:L25)</f>
        <v>0</v>
      </c>
      <c r="M23" s="9">
        <f>M24+M25</f>
        <v>15628.8</v>
      </c>
      <c r="N23" s="9">
        <f t="shared" ref="N23:Z23" si="14">N24+N25</f>
        <v>0</v>
      </c>
      <c r="O23" s="9">
        <f t="shared" si="14"/>
        <v>0</v>
      </c>
      <c r="P23" s="9">
        <f>P24+P25</f>
        <v>0</v>
      </c>
      <c r="Q23" s="9">
        <v>15628.8</v>
      </c>
      <c r="R23" s="9">
        <f t="shared" si="14"/>
        <v>9461.7999999999993</v>
      </c>
      <c r="S23" s="9">
        <f t="shared" si="14"/>
        <v>0</v>
      </c>
      <c r="T23" s="9">
        <f t="shared" si="14"/>
        <v>0</v>
      </c>
      <c r="U23" s="9">
        <f t="shared" ref="U23" si="15">U24+U25</f>
        <v>0</v>
      </c>
      <c r="V23" s="9">
        <f t="shared" si="3"/>
        <v>9461.7999999999993</v>
      </c>
      <c r="W23" s="9">
        <f t="shared" si="14"/>
        <v>0</v>
      </c>
      <c r="X23" s="9">
        <f t="shared" si="14"/>
        <v>0</v>
      </c>
      <c r="Y23" s="9">
        <v>0</v>
      </c>
      <c r="Z23" s="9">
        <f t="shared" si="14"/>
        <v>0</v>
      </c>
      <c r="AA23" s="9">
        <f>SUM(AA24:AA25)</f>
        <v>0</v>
      </c>
      <c r="AB23" s="9">
        <f t="shared" si="4"/>
        <v>0</v>
      </c>
    </row>
    <row r="24" spans="1:28" ht="135" customHeight="1">
      <c r="A24" s="61" t="s">
        <v>182</v>
      </c>
      <c r="B24" s="13" t="s">
        <v>183</v>
      </c>
      <c r="C24" s="13" t="s">
        <v>168</v>
      </c>
      <c r="D24" s="13" t="s">
        <v>7</v>
      </c>
      <c r="E24" s="13" t="s">
        <v>14</v>
      </c>
      <c r="F24" s="13" t="s">
        <v>42</v>
      </c>
      <c r="G24" s="9"/>
      <c r="H24" s="9"/>
      <c r="I24" s="9"/>
      <c r="J24" s="9"/>
      <c r="K24" s="9"/>
      <c r="L24" s="9"/>
      <c r="M24" s="26">
        <v>3961.8</v>
      </c>
      <c r="N24" s="9"/>
      <c r="O24" s="9"/>
      <c r="P24" s="26"/>
      <c r="Q24" s="9">
        <v>3961.8</v>
      </c>
      <c r="R24" s="12">
        <v>3961.8</v>
      </c>
      <c r="S24" s="9"/>
      <c r="T24" s="9"/>
      <c r="U24" s="12"/>
      <c r="V24" s="9">
        <f t="shared" si="3"/>
        <v>3961.8</v>
      </c>
      <c r="W24" s="9">
        <v>0</v>
      </c>
      <c r="X24" s="12"/>
      <c r="Y24" s="9">
        <v>0</v>
      </c>
      <c r="Z24" s="9">
        <v>0</v>
      </c>
      <c r="AA24" s="9">
        <v>0</v>
      </c>
      <c r="AB24" s="9">
        <f t="shared" si="4"/>
        <v>0</v>
      </c>
    </row>
    <row r="25" spans="1:28" ht="144.75" customHeight="1">
      <c r="A25" s="50" t="s">
        <v>184</v>
      </c>
      <c r="B25" s="48" t="s">
        <v>143</v>
      </c>
      <c r="C25" s="48" t="s">
        <v>20</v>
      </c>
      <c r="D25" s="48" t="s">
        <v>7</v>
      </c>
      <c r="E25" s="48" t="s">
        <v>144</v>
      </c>
      <c r="F25" s="48" t="s">
        <v>54</v>
      </c>
      <c r="G25" s="9"/>
      <c r="H25" s="9"/>
      <c r="I25" s="9"/>
      <c r="J25" s="9"/>
      <c r="K25" s="10"/>
      <c r="L25" s="10"/>
      <c r="M25" s="10">
        <v>11667</v>
      </c>
      <c r="N25" s="10"/>
      <c r="O25" s="10"/>
      <c r="P25" s="10"/>
      <c r="Q25" s="10">
        <v>11667</v>
      </c>
      <c r="R25" s="9">
        <v>5500</v>
      </c>
      <c r="S25" s="9"/>
      <c r="T25" s="9"/>
      <c r="U25" s="9"/>
      <c r="V25" s="9">
        <f t="shared" si="3"/>
        <v>5500</v>
      </c>
      <c r="W25" s="9">
        <v>0</v>
      </c>
      <c r="X25" s="9"/>
      <c r="Y25" s="9">
        <v>0</v>
      </c>
      <c r="Z25" s="9">
        <v>0</v>
      </c>
      <c r="AA25" s="9">
        <v>0</v>
      </c>
      <c r="AB25" s="9">
        <f t="shared" si="4"/>
        <v>0</v>
      </c>
    </row>
    <row r="26" spans="1:28" ht="40.5" customHeight="1">
      <c r="A26" s="85" t="s">
        <v>102</v>
      </c>
      <c r="B26" s="87"/>
      <c r="C26" s="87"/>
      <c r="D26" s="87"/>
      <c r="E26" s="48"/>
      <c r="F26" s="50"/>
      <c r="G26" s="9">
        <f t="shared" ref="G26:Z26" si="16">G27+G31</f>
        <v>728943.5</v>
      </c>
      <c r="H26" s="9" t="e">
        <f t="shared" si="16"/>
        <v>#REF!</v>
      </c>
      <c r="I26" s="9" t="e">
        <f t="shared" si="16"/>
        <v>#REF!</v>
      </c>
      <c r="J26" s="9" t="e">
        <f t="shared" si="16"/>
        <v>#REF!</v>
      </c>
      <c r="K26" s="9">
        <f t="shared" si="16"/>
        <v>2038937.5</v>
      </c>
      <c r="L26" s="9">
        <f t="shared" ref="L26" si="17">L27+L31</f>
        <v>0</v>
      </c>
      <c r="M26" s="9">
        <f t="shared" si="9"/>
        <v>2038937.5</v>
      </c>
      <c r="N26" s="9">
        <f t="shared" si="16"/>
        <v>129114.37999999999</v>
      </c>
      <c r="O26" s="9">
        <f t="shared" ref="O26" si="18">O27+O31</f>
        <v>7381.6</v>
      </c>
      <c r="P26" s="9">
        <f>P27+P31</f>
        <v>0</v>
      </c>
      <c r="Q26" s="9">
        <v>2038937.5</v>
      </c>
      <c r="R26" s="9">
        <f t="shared" si="7"/>
        <v>136495.97999999998</v>
      </c>
      <c r="S26" s="9">
        <f t="shared" si="16"/>
        <v>75506.399999999994</v>
      </c>
      <c r="T26" s="9">
        <f t="shared" ref="T26" si="19">T27+T31</f>
        <v>0</v>
      </c>
      <c r="U26" s="9">
        <f>U27+U31</f>
        <v>0</v>
      </c>
      <c r="V26" s="9">
        <f t="shared" si="3"/>
        <v>136495.97999999998</v>
      </c>
      <c r="W26" s="9">
        <f t="shared" si="8"/>
        <v>75506.399999999994</v>
      </c>
      <c r="X26" s="9">
        <f>X27+X31</f>
        <v>0</v>
      </c>
      <c r="Y26" s="9">
        <v>75506.399999999994</v>
      </c>
      <c r="Z26" s="9">
        <f t="shared" si="16"/>
        <v>182834.5</v>
      </c>
      <c r="AA26" s="9">
        <f t="shared" ref="AA26" si="20">AA27+AA31</f>
        <v>0</v>
      </c>
      <c r="AB26" s="9">
        <f t="shared" si="4"/>
        <v>182834.5</v>
      </c>
    </row>
    <row r="27" spans="1:28" ht="36.75" customHeight="1">
      <c r="A27" s="85" t="s">
        <v>19</v>
      </c>
      <c r="B27" s="86"/>
      <c r="C27" s="86"/>
      <c r="D27" s="86"/>
      <c r="E27" s="48"/>
      <c r="F27" s="50"/>
      <c r="G27" s="9">
        <f>SUM(G28:G28)</f>
        <v>79058</v>
      </c>
      <c r="H27" s="9" t="e">
        <f>#REF!+#REF!+#REF!+#REF!</f>
        <v>#REF!</v>
      </c>
      <c r="I27" s="9" t="e">
        <f>#REF!+#REF!+#REF!+#REF!</f>
        <v>#REF!</v>
      </c>
      <c r="J27" s="9" t="e">
        <f>#REF!+#REF!+#REF!+#REF!</f>
        <v>#REF!</v>
      </c>
      <c r="K27" s="9">
        <f>SUM(K28:K30)</f>
        <v>301422.09999999998</v>
      </c>
      <c r="L27" s="9">
        <f>SUM(L28:L30)</f>
        <v>0</v>
      </c>
      <c r="M27" s="9">
        <f t="shared" si="9"/>
        <v>301422.09999999998</v>
      </c>
      <c r="N27" s="9">
        <f t="shared" ref="N27:Z27" si="21">SUM(N28:N30)</f>
        <v>59711.7</v>
      </c>
      <c r="O27" s="9">
        <f t="shared" ref="O27" si="22">SUM(O28:O30)</f>
        <v>7381.6</v>
      </c>
      <c r="P27" s="9">
        <f>P28+P29+P30</f>
        <v>0</v>
      </c>
      <c r="Q27" s="9">
        <v>301422.09999999998</v>
      </c>
      <c r="R27" s="9">
        <f t="shared" si="7"/>
        <v>67093.3</v>
      </c>
      <c r="S27" s="9">
        <f t="shared" si="21"/>
        <v>31247</v>
      </c>
      <c r="T27" s="9">
        <f t="shared" ref="T27" si="23">SUM(T28:T30)</f>
        <v>0</v>
      </c>
      <c r="U27" s="9">
        <f>U28+U29+U30</f>
        <v>0</v>
      </c>
      <c r="V27" s="9">
        <f t="shared" si="3"/>
        <v>67093.3</v>
      </c>
      <c r="W27" s="9">
        <f t="shared" si="8"/>
        <v>31247</v>
      </c>
      <c r="X27" s="9">
        <f>X28+X29+X30</f>
        <v>0</v>
      </c>
      <c r="Y27" s="9">
        <v>31247</v>
      </c>
      <c r="Z27" s="9">
        <f t="shared" si="21"/>
        <v>131011</v>
      </c>
      <c r="AA27" s="9">
        <f t="shared" ref="AA27" si="24">SUM(AA28:AA30)</f>
        <v>0</v>
      </c>
      <c r="AB27" s="9">
        <f t="shared" si="4"/>
        <v>131011</v>
      </c>
    </row>
    <row r="28" spans="1:28" ht="121.5" customHeight="1" outlineLevel="1">
      <c r="A28" s="66" t="s">
        <v>190</v>
      </c>
      <c r="B28" s="48" t="s">
        <v>24</v>
      </c>
      <c r="C28" s="48" t="s">
        <v>20</v>
      </c>
      <c r="D28" s="48" t="s">
        <v>7</v>
      </c>
      <c r="E28" s="48" t="s">
        <v>90</v>
      </c>
      <c r="F28" s="48" t="s">
        <v>16</v>
      </c>
      <c r="G28" s="12">
        <v>79058</v>
      </c>
      <c r="H28" s="12"/>
      <c r="I28" s="12">
        <v>79058</v>
      </c>
      <c r="J28" s="12"/>
      <c r="K28" s="12">
        <v>67764.2</v>
      </c>
      <c r="L28" s="12"/>
      <c r="M28" s="9">
        <f t="shared" si="9"/>
        <v>67764.2</v>
      </c>
      <c r="N28" s="9">
        <v>29705</v>
      </c>
      <c r="O28" s="9">
        <v>7381.6</v>
      </c>
      <c r="P28" s="9"/>
      <c r="Q28" s="9">
        <v>67764.2</v>
      </c>
      <c r="R28" s="9">
        <f t="shared" si="7"/>
        <v>37086.6</v>
      </c>
      <c r="S28" s="12">
        <v>0</v>
      </c>
      <c r="T28" s="12">
        <v>0</v>
      </c>
      <c r="U28" s="9"/>
      <c r="V28" s="9">
        <f t="shared" si="3"/>
        <v>37086.6</v>
      </c>
      <c r="W28" s="9">
        <f t="shared" si="8"/>
        <v>0</v>
      </c>
      <c r="X28" s="9"/>
      <c r="Y28" s="9">
        <v>0</v>
      </c>
      <c r="Z28" s="12">
        <v>0</v>
      </c>
      <c r="AA28" s="12">
        <v>0</v>
      </c>
      <c r="AB28" s="9">
        <f t="shared" si="4"/>
        <v>0</v>
      </c>
    </row>
    <row r="29" spans="1:28" ht="120.75" customHeight="1" outlineLevel="1">
      <c r="A29" s="50" t="s">
        <v>134</v>
      </c>
      <c r="B29" s="48" t="s">
        <v>17</v>
      </c>
      <c r="C29" s="48" t="s">
        <v>20</v>
      </c>
      <c r="D29" s="48" t="s">
        <v>7</v>
      </c>
      <c r="E29" s="13" t="s">
        <v>93</v>
      </c>
      <c r="F29" s="48" t="s">
        <v>94</v>
      </c>
      <c r="G29" s="9">
        <v>101257.9</v>
      </c>
      <c r="H29" s="12"/>
      <c r="I29" s="9">
        <v>101257.9</v>
      </c>
      <c r="J29" s="12"/>
      <c r="K29" s="9">
        <v>101257.9</v>
      </c>
      <c r="L29" s="9"/>
      <c r="M29" s="9">
        <f t="shared" si="9"/>
        <v>101257.9</v>
      </c>
      <c r="N29" s="9">
        <v>20006.7</v>
      </c>
      <c r="O29" s="9"/>
      <c r="P29" s="9"/>
      <c r="Q29" s="9">
        <v>101257.9</v>
      </c>
      <c r="R29" s="9">
        <f t="shared" si="7"/>
        <v>20006.7</v>
      </c>
      <c r="S29" s="9">
        <v>19247</v>
      </c>
      <c r="T29" s="9"/>
      <c r="U29" s="9"/>
      <c r="V29" s="9">
        <f t="shared" si="3"/>
        <v>20006.7</v>
      </c>
      <c r="W29" s="9">
        <f t="shared" si="8"/>
        <v>19247</v>
      </c>
      <c r="X29" s="9"/>
      <c r="Y29" s="9">
        <v>19247</v>
      </c>
      <c r="Z29" s="12">
        <v>32231</v>
      </c>
      <c r="AA29" s="12"/>
      <c r="AB29" s="9">
        <f t="shared" si="4"/>
        <v>32231</v>
      </c>
    </row>
    <row r="30" spans="1:28" ht="123.75" customHeight="1" outlineLevel="1">
      <c r="A30" s="50" t="s">
        <v>135</v>
      </c>
      <c r="B30" s="48" t="s">
        <v>17</v>
      </c>
      <c r="C30" s="48" t="s">
        <v>20</v>
      </c>
      <c r="D30" s="48" t="s">
        <v>7</v>
      </c>
      <c r="E30" s="48" t="s">
        <v>111</v>
      </c>
      <c r="F30" s="48" t="s">
        <v>97</v>
      </c>
      <c r="G30" s="12">
        <v>79058</v>
      </c>
      <c r="H30" s="12"/>
      <c r="I30" s="12">
        <v>79058</v>
      </c>
      <c r="J30" s="12"/>
      <c r="K30" s="12">
        <v>132400</v>
      </c>
      <c r="L30" s="12"/>
      <c r="M30" s="9">
        <f t="shared" si="9"/>
        <v>132400</v>
      </c>
      <c r="N30" s="9">
        <v>10000</v>
      </c>
      <c r="O30" s="9"/>
      <c r="P30" s="9"/>
      <c r="Q30" s="9">
        <v>132400</v>
      </c>
      <c r="R30" s="9">
        <f t="shared" si="7"/>
        <v>10000</v>
      </c>
      <c r="S30" s="12">
        <v>12000</v>
      </c>
      <c r="T30" s="12"/>
      <c r="U30" s="9"/>
      <c r="V30" s="9">
        <f t="shared" si="3"/>
        <v>10000</v>
      </c>
      <c r="W30" s="9">
        <f t="shared" si="8"/>
        <v>12000</v>
      </c>
      <c r="X30" s="9"/>
      <c r="Y30" s="9">
        <v>12000</v>
      </c>
      <c r="Z30" s="12">
        <v>98780</v>
      </c>
      <c r="AA30" s="12"/>
      <c r="AB30" s="9">
        <f t="shared" si="4"/>
        <v>98780</v>
      </c>
    </row>
    <row r="31" spans="1:28" ht="32.25" customHeight="1">
      <c r="A31" s="85" t="s">
        <v>21</v>
      </c>
      <c r="B31" s="86"/>
      <c r="C31" s="86"/>
      <c r="D31" s="86"/>
      <c r="E31" s="48"/>
      <c r="F31" s="50"/>
      <c r="G31" s="9">
        <f>SUM(G32:G33)</f>
        <v>649885.5</v>
      </c>
      <c r="H31" s="9">
        <f>H32+H33</f>
        <v>17147.099999999999</v>
      </c>
      <c r="I31" s="9" t="e">
        <f>I32+I33+#REF!</f>
        <v>#REF!</v>
      </c>
      <c r="J31" s="9" t="e">
        <f>J32+J33+#REF!</f>
        <v>#REF!</v>
      </c>
      <c r="K31" s="9">
        <f>SUM(K32:K35)</f>
        <v>1737515.4</v>
      </c>
      <c r="L31" s="9">
        <f>SUM(L32:L35)</f>
        <v>0</v>
      </c>
      <c r="M31" s="9">
        <f t="shared" si="9"/>
        <v>1737515.4</v>
      </c>
      <c r="N31" s="9">
        <f t="shared" ref="N31:Z31" si="25">SUM(N32:N35)</f>
        <v>69402.679999999993</v>
      </c>
      <c r="O31" s="9">
        <f t="shared" ref="O31" si="26">SUM(O32:O35)</f>
        <v>0</v>
      </c>
      <c r="P31" s="9">
        <f>P32+P33+P34+P35</f>
        <v>0</v>
      </c>
      <c r="Q31" s="9">
        <v>1737515.4</v>
      </c>
      <c r="R31" s="9">
        <f t="shared" si="7"/>
        <v>69402.679999999993</v>
      </c>
      <c r="S31" s="9">
        <f t="shared" si="25"/>
        <v>44259.4</v>
      </c>
      <c r="T31" s="9">
        <f t="shared" ref="T31" si="27">SUM(T32:T35)</f>
        <v>0</v>
      </c>
      <c r="U31" s="9">
        <f>U32+U33+U34+U35</f>
        <v>0</v>
      </c>
      <c r="V31" s="9">
        <f t="shared" si="3"/>
        <v>69402.679999999993</v>
      </c>
      <c r="W31" s="9">
        <f t="shared" si="8"/>
        <v>44259.4</v>
      </c>
      <c r="X31" s="9">
        <f>X32+X33+X34+X35</f>
        <v>0</v>
      </c>
      <c r="Y31" s="9">
        <v>44259.4</v>
      </c>
      <c r="Z31" s="9">
        <f t="shared" si="25"/>
        <v>51823.5</v>
      </c>
      <c r="AA31" s="9">
        <f t="shared" ref="AA31" si="28">SUM(AA32:AA35)</f>
        <v>0</v>
      </c>
      <c r="AB31" s="9">
        <f t="shared" si="4"/>
        <v>51823.5</v>
      </c>
    </row>
    <row r="32" spans="1:28" ht="127.5" customHeight="1" outlineLevel="1">
      <c r="A32" s="50" t="s">
        <v>126</v>
      </c>
      <c r="B32" s="48" t="s">
        <v>22</v>
      </c>
      <c r="C32" s="48" t="s">
        <v>20</v>
      </c>
      <c r="D32" s="48" t="s">
        <v>7</v>
      </c>
      <c r="E32" s="48" t="s">
        <v>37</v>
      </c>
      <c r="F32" s="48" t="s">
        <v>58</v>
      </c>
      <c r="G32" s="9">
        <v>316480</v>
      </c>
      <c r="H32" s="9"/>
      <c r="I32" s="9">
        <v>316480</v>
      </c>
      <c r="J32" s="9"/>
      <c r="K32" s="9">
        <v>316480</v>
      </c>
      <c r="L32" s="9"/>
      <c r="M32" s="9">
        <f t="shared" si="9"/>
        <v>316480</v>
      </c>
      <c r="N32" s="9">
        <v>3741.28</v>
      </c>
      <c r="O32" s="9"/>
      <c r="P32" s="9"/>
      <c r="Q32" s="9">
        <v>316480</v>
      </c>
      <c r="R32" s="9">
        <f t="shared" si="7"/>
        <v>3741.28</v>
      </c>
      <c r="S32" s="12">
        <v>0</v>
      </c>
      <c r="T32" s="12">
        <v>0</v>
      </c>
      <c r="U32" s="9"/>
      <c r="V32" s="9">
        <f t="shared" si="3"/>
        <v>3741.28</v>
      </c>
      <c r="W32" s="9">
        <f t="shared" si="8"/>
        <v>0</v>
      </c>
      <c r="X32" s="9"/>
      <c r="Y32" s="9">
        <v>0</v>
      </c>
      <c r="Z32" s="12">
        <v>0</v>
      </c>
      <c r="AA32" s="12">
        <v>0</v>
      </c>
      <c r="AB32" s="9">
        <f t="shared" si="4"/>
        <v>0</v>
      </c>
    </row>
    <row r="33" spans="1:33" ht="134.25" customHeight="1" outlineLevel="1">
      <c r="A33" s="50" t="s">
        <v>48</v>
      </c>
      <c r="B33" s="48" t="s">
        <v>23</v>
      </c>
      <c r="C33" s="48" t="s">
        <v>5</v>
      </c>
      <c r="D33" s="48" t="s">
        <v>7</v>
      </c>
      <c r="E33" s="48" t="s">
        <v>14</v>
      </c>
      <c r="F33" s="48" t="s">
        <v>16</v>
      </c>
      <c r="G33" s="9">
        <v>333405.5</v>
      </c>
      <c r="H33" s="12">
        <v>17147.099999999999</v>
      </c>
      <c r="I33" s="9">
        <f>G33+H33</f>
        <v>350552.6</v>
      </c>
      <c r="J33" s="12"/>
      <c r="K33" s="9">
        <v>352526.8</v>
      </c>
      <c r="L33" s="9"/>
      <c r="M33" s="9">
        <f t="shared" si="9"/>
        <v>352526.8</v>
      </c>
      <c r="N33" s="9">
        <v>65661.399999999994</v>
      </c>
      <c r="O33" s="9"/>
      <c r="P33" s="9"/>
      <c r="Q33" s="9">
        <v>352526.8</v>
      </c>
      <c r="R33" s="9">
        <f t="shared" si="7"/>
        <v>65661.399999999994</v>
      </c>
      <c r="S33" s="12">
        <v>0</v>
      </c>
      <c r="T33" s="12">
        <v>0</v>
      </c>
      <c r="U33" s="9"/>
      <c r="V33" s="9">
        <f t="shared" si="3"/>
        <v>65661.399999999994</v>
      </c>
      <c r="W33" s="9">
        <f t="shared" si="8"/>
        <v>0</v>
      </c>
      <c r="X33" s="9"/>
      <c r="Y33" s="9">
        <v>0</v>
      </c>
      <c r="Z33" s="12">
        <v>0</v>
      </c>
      <c r="AA33" s="12">
        <v>0</v>
      </c>
      <c r="AB33" s="9">
        <f t="shared" si="4"/>
        <v>0</v>
      </c>
    </row>
    <row r="34" spans="1:33" ht="115.5" customHeight="1" outlineLevel="1">
      <c r="A34" s="50" t="s">
        <v>127</v>
      </c>
      <c r="B34" s="48" t="s">
        <v>128</v>
      </c>
      <c r="C34" s="48" t="s">
        <v>20</v>
      </c>
      <c r="D34" s="48" t="s">
        <v>7</v>
      </c>
      <c r="E34" s="48" t="s">
        <v>130</v>
      </c>
      <c r="F34" s="48" t="s">
        <v>131</v>
      </c>
      <c r="G34" s="9"/>
      <c r="H34" s="12"/>
      <c r="I34" s="9"/>
      <c r="J34" s="12"/>
      <c r="K34" s="9">
        <v>374983.1</v>
      </c>
      <c r="L34" s="9"/>
      <c r="M34" s="9">
        <f t="shared" si="9"/>
        <v>374983.1</v>
      </c>
      <c r="N34" s="9">
        <v>0</v>
      </c>
      <c r="O34" s="9">
        <v>0</v>
      </c>
      <c r="P34" s="9">
        <f t="shared" si="11"/>
        <v>0</v>
      </c>
      <c r="Q34" s="9">
        <v>374983.1</v>
      </c>
      <c r="R34" s="9">
        <f t="shared" si="7"/>
        <v>0</v>
      </c>
      <c r="S34" s="12">
        <v>44259.4</v>
      </c>
      <c r="T34" s="12"/>
      <c r="U34" s="9"/>
      <c r="V34" s="9">
        <f t="shared" si="3"/>
        <v>0</v>
      </c>
      <c r="W34" s="9">
        <f t="shared" si="8"/>
        <v>44259.4</v>
      </c>
      <c r="X34" s="9"/>
      <c r="Y34" s="9">
        <v>44259.4</v>
      </c>
      <c r="Z34" s="12">
        <v>0</v>
      </c>
      <c r="AA34" s="12">
        <v>0</v>
      </c>
      <c r="AB34" s="9">
        <f t="shared" si="4"/>
        <v>0</v>
      </c>
    </row>
    <row r="35" spans="1:33" ht="125.25" customHeight="1" outlineLevel="1">
      <c r="A35" s="66" t="s">
        <v>191</v>
      </c>
      <c r="B35" s="48" t="s">
        <v>129</v>
      </c>
      <c r="C35" s="48" t="s">
        <v>20</v>
      </c>
      <c r="D35" s="48" t="s">
        <v>7</v>
      </c>
      <c r="E35" s="48" t="s">
        <v>38</v>
      </c>
      <c r="F35" s="48" t="s">
        <v>132</v>
      </c>
      <c r="G35" s="9"/>
      <c r="H35" s="12"/>
      <c r="I35" s="9"/>
      <c r="J35" s="12"/>
      <c r="K35" s="9">
        <v>693525.5</v>
      </c>
      <c r="L35" s="9"/>
      <c r="M35" s="9">
        <f t="shared" si="9"/>
        <v>693525.5</v>
      </c>
      <c r="N35" s="9">
        <v>0</v>
      </c>
      <c r="O35" s="9">
        <v>0</v>
      </c>
      <c r="P35" s="9">
        <f t="shared" si="11"/>
        <v>0</v>
      </c>
      <c r="Q35" s="9">
        <v>693525.5</v>
      </c>
      <c r="R35" s="9">
        <f t="shared" si="7"/>
        <v>0</v>
      </c>
      <c r="S35" s="12">
        <v>0</v>
      </c>
      <c r="T35" s="12">
        <v>0</v>
      </c>
      <c r="U35" s="9"/>
      <c r="V35" s="9">
        <f t="shared" si="3"/>
        <v>0</v>
      </c>
      <c r="W35" s="9">
        <f t="shared" si="8"/>
        <v>0</v>
      </c>
      <c r="X35" s="9"/>
      <c r="Y35" s="9">
        <v>0</v>
      </c>
      <c r="Z35" s="12">
        <v>51823.5</v>
      </c>
      <c r="AA35" s="12"/>
      <c r="AB35" s="9">
        <f t="shared" si="4"/>
        <v>51823.5</v>
      </c>
    </row>
    <row r="36" spans="1:33" ht="41.25" customHeight="1">
      <c r="A36" s="75" t="s">
        <v>39</v>
      </c>
      <c r="B36" s="75"/>
      <c r="C36" s="75"/>
      <c r="D36" s="75"/>
      <c r="E36" s="14"/>
      <c r="F36" s="14"/>
      <c r="G36" s="15">
        <f>SUM(G37:G39)</f>
        <v>724590.7</v>
      </c>
      <c r="H36" s="15">
        <f>H37+H38+H39</f>
        <v>29059.200000000001</v>
      </c>
      <c r="I36" s="15" t="e">
        <f>I37+I38+I39+#REF!</f>
        <v>#REF!</v>
      </c>
      <c r="J36" s="15" t="e">
        <f>J37+J38+J39+#REF!</f>
        <v>#REF!</v>
      </c>
      <c r="K36" s="15">
        <f>SUM(K37:K40)</f>
        <v>767376.64999999991</v>
      </c>
      <c r="L36" s="15">
        <f>SUM(L37:L41)</f>
        <v>251050.9</v>
      </c>
      <c r="M36" s="9">
        <f>M37+M38+M39+M40+M41+M42</f>
        <v>1025427.5499999999</v>
      </c>
      <c r="N36" s="15">
        <f>SUM(N37:N40)</f>
        <v>262420.39999999997</v>
      </c>
      <c r="O36" s="15">
        <f>SUM(O37:O41)</f>
        <v>4622.6000000000004</v>
      </c>
      <c r="P36" s="9">
        <f>P37+P38+P39+P40+P41+P42</f>
        <v>0</v>
      </c>
      <c r="Q36" s="15">
        <v>1025427.5499999999</v>
      </c>
      <c r="R36" s="9">
        <f t="shared" ref="R36:Z36" si="29">R37+R38+R39+R40+R41+R42</f>
        <v>274042.99999999994</v>
      </c>
      <c r="S36" s="9">
        <f t="shared" si="29"/>
        <v>0</v>
      </c>
      <c r="T36" s="9">
        <f t="shared" si="29"/>
        <v>0</v>
      </c>
      <c r="U36" s="9">
        <f t="shared" ref="U36" si="30">U37+U38+U39+U40+U41+U42</f>
        <v>0</v>
      </c>
      <c r="V36" s="9">
        <f t="shared" si="3"/>
        <v>274042.99999999994</v>
      </c>
      <c r="W36" s="9">
        <f t="shared" si="29"/>
        <v>0</v>
      </c>
      <c r="X36" s="9">
        <f t="shared" si="29"/>
        <v>0</v>
      </c>
      <c r="Y36" s="9">
        <v>0</v>
      </c>
      <c r="Z36" s="9">
        <f t="shared" si="29"/>
        <v>0</v>
      </c>
      <c r="AA36" s="15">
        <f>SUM(AA37:AA40)</f>
        <v>0</v>
      </c>
      <c r="AB36" s="9">
        <f t="shared" si="4"/>
        <v>0</v>
      </c>
    </row>
    <row r="37" spans="1:33" ht="153" customHeight="1" outlineLevel="1">
      <c r="A37" s="50" t="s">
        <v>87</v>
      </c>
      <c r="B37" s="48" t="s">
        <v>9</v>
      </c>
      <c r="C37" s="48" t="s">
        <v>13</v>
      </c>
      <c r="D37" s="48" t="s">
        <v>7</v>
      </c>
      <c r="E37" s="48" t="s">
        <v>14</v>
      </c>
      <c r="F37" s="48" t="s">
        <v>58</v>
      </c>
      <c r="G37" s="12">
        <v>574511.9</v>
      </c>
      <c r="H37" s="12"/>
      <c r="I37" s="12">
        <v>574511.9</v>
      </c>
      <c r="J37" s="12"/>
      <c r="K37" s="12">
        <v>574511.9</v>
      </c>
      <c r="L37" s="12"/>
      <c r="M37" s="9">
        <f t="shared" si="9"/>
        <v>574511.9</v>
      </c>
      <c r="N37" s="9">
        <v>194634.4</v>
      </c>
      <c r="O37" s="9"/>
      <c r="P37" s="9"/>
      <c r="Q37" s="9">
        <v>574511.9</v>
      </c>
      <c r="R37" s="9">
        <f t="shared" si="7"/>
        <v>194634.4</v>
      </c>
      <c r="S37" s="12">
        <v>0</v>
      </c>
      <c r="T37" s="12">
        <v>0</v>
      </c>
      <c r="U37" s="9"/>
      <c r="V37" s="9">
        <f t="shared" si="3"/>
        <v>194634.4</v>
      </c>
      <c r="W37" s="9">
        <f t="shared" si="8"/>
        <v>0</v>
      </c>
      <c r="X37" s="9"/>
      <c r="Y37" s="9">
        <v>0</v>
      </c>
      <c r="Z37" s="12">
        <v>0</v>
      </c>
      <c r="AA37" s="12">
        <v>0</v>
      </c>
      <c r="AB37" s="9">
        <f t="shared" si="4"/>
        <v>0</v>
      </c>
      <c r="AC37" s="2"/>
      <c r="AD37" s="2"/>
      <c r="AE37" s="2"/>
      <c r="AF37" s="2"/>
      <c r="AG37" s="2"/>
    </row>
    <row r="38" spans="1:33" ht="127.5" customHeight="1" outlineLevel="1">
      <c r="A38" s="50" t="s">
        <v>120</v>
      </c>
      <c r="B38" s="48" t="s">
        <v>17</v>
      </c>
      <c r="C38" s="48" t="s">
        <v>20</v>
      </c>
      <c r="D38" s="48" t="s">
        <v>18</v>
      </c>
      <c r="E38" s="48" t="s">
        <v>35</v>
      </c>
      <c r="F38" s="48" t="s">
        <v>16</v>
      </c>
      <c r="G38" s="12">
        <v>150078.79999999999</v>
      </c>
      <c r="H38" s="12"/>
      <c r="I38" s="12">
        <v>150078.79999999999</v>
      </c>
      <c r="J38" s="12"/>
      <c r="K38" s="12">
        <v>150078.79999999999</v>
      </c>
      <c r="L38" s="12"/>
      <c r="M38" s="9">
        <f t="shared" si="9"/>
        <v>150078.79999999999</v>
      </c>
      <c r="N38" s="9">
        <v>30000</v>
      </c>
      <c r="O38" s="9"/>
      <c r="P38" s="9"/>
      <c r="Q38" s="9">
        <v>150078.79999999999</v>
      </c>
      <c r="R38" s="9">
        <f t="shared" si="7"/>
        <v>30000</v>
      </c>
      <c r="S38" s="12">
        <v>0</v>
      </c>
      <c r="T38" s="12">
        <v>0</v>
      </c>
      <c r="U38" s="9"/>
      <c r="V38" s="9">
        <f t="shared" si="3"/>
        <v>30000</v>
      </c>
      <c r="W38" s="9">
        <f t="shared" si="8"/>
        <v>0</v>
      </c>
      <c r="X38" s="9"/>
      <c r="Y38" s="9">
        <v>0</v>
      </c>
      <c r="Z38" s="12">
        <v>0</v>
      </c>
      <c r="AA38" s="12">
        <v>0</v>
      </c>
      <c r="AB38" s="9">
        <f t="shared" si="4"/>
        <v>0</v>
      </c>
      <c r="AC38" s="2"/>
      <c r="AD38" s="2"/>
      <c r="AE38" s="2"/>
      <c r="AF38" s="2"/>
      <c r="AG38" s="2"/>
    </row>
    <row r="39" spans="1:33" ht="181.5" customHeight="1" outlineLevel="1">
      <c r="A39" s="50" t="s">
        <v>169</v>
      </c>
      <c r="B39" s="48" t="s">
        <v>170</v>
      </c>
      <c r="C39" s="48" t="s">
        <v>13</v>
      </c>
      <c r="D39" s="48" t="s">
        <v>7</v>
      </c>
      <c r="E39" s="48" t="s">
        <v>14</v>
      </c>
      <c r="F39" s="48" t="s">
        <v>43</v>
      </c>
      <c r="G39" s="34">
        <v>0</v>
      </c>
      <c r="H39" s="34">
        <v>29059.200000000001</v>
      </c>
      <c r="I39" s="35"/>
      <c r="J39" s="12">
        <v>29059.200000000001</v>
      </c>
      <c r="K39" s="12">
        <v>26484.85</v>
      </c>
      <c r="L39" s="12"/>
      <c r="M39" s="9">
        <f t="shared" si="9"/>
        <v>26484.85</v>
      </c>
      <c r="N39" s="12">
        <f>26786-301.2</f>
        <v>26484.799999999999</v>
      </c>
      <c r="O39" s="12"/>
      <c r="P39" s="9"/>
      <c r="Q39" s="12">
        <v>26484.85</v>
      </c>
      <c r="R39" s="9">
        <f t="shared" si="7"/>
        <v>26484.799999999999</v>
      </c>
      <c r="S39" s="12">
        <v>0</v>
      </c>
      <c r="T39" s="12">
        <v>0</v>
      </c>
      <c r="U39" s="9"/>
      <c r="V39" s="9">
        <f t="shared" si="3"/>
        <v>26484.799999999999</v>
      </c>
      <c r="W39" s="9">
        <f t="shared" si="8"/>
        <v>0</v>
      </c>
      <c r="X39" s="9"/>
      <c r="Y39" s="9">
        <v>0</v>
      </c>
      <c r="Z39" s="12">
        <v>0</v>
      </c>
      <c r="AA39" s="12">
        <v>0</v>
      </c>
      <c r="AB39" s="9">
        <f t="shared" si="4"/>
        <v>0</v>
      </c>
      <c r="AC39" s="2"/>
      <c r="AD39" s="2"/>
      <c r="AE39" s="2"/>
      <c r="AF39" s="2"/>
      <c r="AG39" s="2"/>
    </row>
    <row r="40" spans="1:33" ht="201" customHeight="1" outlineLevel="1">
      <c r="A40" s="50" t="s">
        <v>112</v>
      </c>
      <c r="B40" s="48" t="s">
        <v>25</v>
      </c>
      <c r="C40" s="48" t="s">
        <v>101</v>
      </c>
      <c r="D40" s="48" t="s">
        <v>81</v>
      </c>
      <c r="E40" s="48" t="s">
        <v>82</v>
      </c>
      <c r="F40" s="48" t="s">
        <v>64</v>
      </c>
      <c r="G40" s="34">
        <v>0</v>
      </c>
      <c r="H40" s="34">
        <v>29059.200000000001</v>
      </c>
      <c r="I40" s="35"/>
      <c r="J40" s="12">
        <v>29059.200000000001</v>
      </c>
      <c r="K40" s="12">
        <v>16301.1</v>
      </c>
      <c r="L40" s="12"/>
      <c r="M40" s="9">
        <f t="shared" si="9"/>
        <v>16301.1</v>
      </c>
      <c r="N40" s="12">
        <f>11000+301.2</f>
        <v>11301.2</v>
      </c>
      <c r="O40" s="12"/>
      <c r="P40" s="9"/>
      <c r="Q40" s="12">
        <v>16301.1</v>
      </c>
      <c r="R40" s="9">
        <f t="shared" si="7"/>
        <v>11301.2</v>
      </c>
      <c r="S40" s="12">
        <v>0</v>
      </c>
      <c r="T40" s="12">
        <v>0</v>
      </c>
      <c r="U40" s="9"/>
      <c r="V40" s="9">
        <f t="shared" si="3"/>
        <v>11301.2</v>
      </c>
      <c r="W40" s="9">
        <f t="shared" si="8"/>
        <v>0</v>
      </c>
      <c r="X40" s="9"/>
      <c r="Y40" s="9">
        <v>0</v>
      </c>
      <c r="Z40" s="12">
        <v>0</v>
      </c>
      <c r="AA40" s="12">
        <v>0</v>
      </c>
      <c r="AB40" s="9">
        <f t="shared" si="4"/>
        <v>0</v>
      </c>
      <c r="AC40" s="2"/>
      <c r="AD40" s="2"/>
      <c r="AE40" s="2"/>
      <c r="AF40" s="2"/>
      <c r="AG40" s="2"/>
    </row>
    <row r="41" spans="1:33" ht="161.25" customHeight="1" outlineLevel="1">
      <c r="A41" s="50" t="s">
        <v>149</v>
      </c>
      <c r="B41" s="48" t="s">
        <v>147</v>
      </c>
      <c r="C41" s="48" t="s">
        <v>13</v>
      </c>
      <c r="D41" s="48" t="s">
        <v>7</v>
      </c>
      <c r="E41" s="48" t="s">
        <v>14</v>
      </c>
      <c r="F41" s="48" t="s">
        <v>148</v>
      </c>
      <c r="G41" s="35">
        <v>0</v>
      </c>
      <c r="H41" s="35">
        <v>251050.9</v>
      </c>
      <c r="I41" s="12">
        <f t="shared" ref="I41" si="31">G41+H41</f>
        <v>251050.9</v>
      </c>
      <c r="J41" s="12">
        <v>0</v>
      </c>
      <c r="K41" s="12"/>
      <c r="L41" s="26">
        <v>251050.9</v>
      </c>
      <c r="M41" s="9">
        <f t="shared" si="9"/>
        <v>251050.9</v>
      </c>
      <c r="N41" s="12">
        <v>0</v>
      </c>
      <c r="O41" s="12">
        <v>4622.6000000000004</v>
      </c>
      <c r="P41" s="9"/>
      <c r="Q41" s="12">
        <v>251050.9</v>
      </c>
      <c r="R41" s="9">
        <f t="shared" si="7"/>
        <v>4622.6000000000004</v>
      </c>
      <c r="S41" s="12"/>
      <c r="T41" s="12"/>
      <c r="U41" s="9"/>
      <c r="V41" s="9">
        <f t="shared" si="3"/>
        <v>4622.6000000000004</v>
      </c>
      <c r="W41" s="9">
        <v>0</v>
      </c>
      <c r="X41" s="9"/>
      <c r="Y41" s="9">
        <v>0</v>
      </c>
      <c r="Z41" s="12">
        <v>0</v>
      </c>
      <c r="AA41" s="12"/>
      <c r="AB41" s="9"/>
      <c r="AC41" s="2"/>
      <c r="AD41" s="2"/>
      <c r="AE41" s="2"/>
      <c r="AF41" s="2"/>
      <c r="AG41" s="2"/>
    </row>
    <row r="42" spans="1:33" ht="161.25" customHeight="1" outlineLevel="1">
      <c r="A42" s="50" t="s">
        <v>163</v>
      </c>
      <c r="B42" s="48" t="s">
        <v>164</v>
      </c>
      <c r="C42" s="48" t="s">
        <v>72</v>
      </c>
      <c r="D42" s="48" t="s">
        <v>81</v>
      </c>
      <c r="E42" s="48" t="s">
        <v>162</v>
      </c>
      <c r="F42" s="48" t="s">
        <v>145</v>
      </c>
      <c r="G42" s="35"/>
      <c r="H42" s="35"/>
      <c r="I42" s="12"/>
      <c r="J42" s="12"/>
      <c r="K42" s="12"/>
      <c r="L42" s="26"/>
      <c r="M42" s="9">
        <v>7000</v>
      </c>
      <c r="N42" s="12"/>
      <c r="O42" s="12"/>
      <c r="P42" s="9"/>
      <c r="Q42" s="12">
        <v>7000</v>
      </c>
      <c r="R42" s="9">
        <v>7000</v>
      </c>
      <c r="S42" s="12"/>
      <c r="T42" s="12"/>
      <c r="U42" s="9"/>
      <c r="V42" s="9">
        <f t="shared" si="3"/>
        <v>7000</v>
      </c>
      <c r="W42" s="9">
        <v>0</v>
      </c>
      <c r="X42" s="9"/>
      <c r="Y42" s="9">
        <v>0</v>
      </c>
      <c r="Z42" s="12">
        <v>0</v>
      </c>
      <c r="AA42" s="12"/>
      <c r="AB42" s="9"/>
      <c r="AC42" s="2"/>
      <c r="AD42" s="2"/>
      <c r="AE42" s="2"/>
      <c r="AF42" s="2"/>
      <c r="AG42" s="2"/>
    </row>
    <row r="43" spans="1:33" ht="37.5" customHeight="1">
      <c r="A43" s="75" t="s">
        <v>59</v>
      </c>
      <c r="B43" s="76"/>
      <c r="C43" s="76"/>
      <c r="D43" s="76"/>
      <c r="E43" s="48"/>
      <c r="F43" s="48"/>
      <c r="G43" s="16" t="e">
        <f>#REF!</f>
        <v>#REF!</v>
      </c>
      <c r="H43" s="16" t="e">
        <f>#REF!</f>
        <v>#REF!</v>
      </c>
      <c r="I43" s="16" t="e">
        <f>#REF!</f>
        <v>#REF!</v>
      </c>
      <c r="J43" s="16" t="e">
        <f>#REF!</f>
        <v>#REF!</v>
      </c>
      <c r="K43" s="16">
        <f>K44+K45+K46</f>
        <v>518867.60000000003</v>
      </c>
      <c r="L43" s="16">
        <f>L44+L45+L46</f>
        <v>0</v>
      </c>
      <c r="M43" s="9">
        <f>M44+M45+M46</f>
        <v>489843.4</v>
      </c>
      <c r="N43" s="16">
        <f t="shared" ref="N43:Z43" si="32">N44+N45+N46</f>
        <v>23000</v>
      </c>
      <c r="O43" s="16">
        <f t="shared" ref="O43" si="33">O44+O45+O46</f>
        <v>0</v>
      </c>
      <c r="P43" s="9">
        <f>P44+P45+P46</f>
        <v>5480</v>
      </c>
      <c r="Q43" s="9">
        <f>M43+P43</f>
        <v>495323.4</v>
      </c>
      <c r="R43" s="9">
        <f>R44+R45+R46</f>
        <v>33000</v>
      </c>
      <c r="S43" s="16">
        <f t="shared" si="32"/>
        <v>0</v>
      </c>
      <c r="T43" s="16">
        <f t="shared" ref="T43" si="34">T44+T45+T46</f>
        <v>0</v>
      </c>
      <c r="U43" s="9">
        <f>U44+U45</f>
        <v>0</v>
      </c>
      <c r="V43" s="9">
        <f t="shared" si="3"/>
        <v>33000</v>
      </c>
      <c r="W43" s="9">
        <f t="shared" si="8"/>
        <v>0</v>
      </c>
      <c r="X43" s="9">
        <f>X44+X45</f>
        <v>0</v>
      </c>
      <c r="Y43" s="9">
        <v>0</v>
      </c>
      <c r="Z43" s="16">
        <f t="shared" si="32"/>
        <v>0</v>
      </c>
      <c r="AA43" s="16">
        <f t="shared" ref="AA43" si="35">AA44+AA45+AA46</f>
        <v>0</v>
      </c>
      <c r="AB43" s="9">
        <f t="shared" si="4"/>
        <v>0</v>
      </c>
      <c r="AC43" s="2"/>
      <c r="AD43" s="2"/>
      <c r="AE43" s="2"/>
      <c r="AF43" s="2"/>
      <c r="AG43" s="2"/>
    </row>
    <row r="44" spans="1:33" ht="156.75" customHeight="1">
      <c r="A44" s="47" t="s">
        <v>108</v>
      </c>
      <c r="B44" s="13" t="s">
        <v>105</v>
      </c>
      <c r="C44" s="48" t="s">
        <v>13</v>
      </c>
      <c r="D44" s="48" t="s">
        <v>18</v>
      </c>
      <c r="E44" s="48" t="s">
        <v>10</v>
      </c>
      <c r="F44" s="48" t="s">
        <v>43</v>
      </c>
      <c r="G44" s="16"/>
      <c r="H44" s="16"/>
      <c r="I44" s="16"/>
      <c r="J44" s="16"/>
      <c r="K44" s="9">
        <v>231024.2</v>
      </c>
      <c r="L44" s="9"/>
      <c r="M44" s="9">
        <v>202000</v>
      </c>
      <c r="N44" s="9">
        <v>6000</v>
      </c>
      <c r="O44" s="9"/>
      <c r="P44" s="9"/>
      <c r="Q44" s="9">
        <v>202000</v>
      </c>
      <c r="R44" s="9">
        <v>16000</v>
      </c>
      <c r="S44" s="16">
        <v>0</v>
      </c>
      <c r="T44" s="16">
        <v>0</v>
      </c>
      <c r="U44" s="9"/>
      <c r="V44" s="9">
        <f t="shared" si="3"/>
        <v>16000</v>
      </c>
      <c r="W44" s="9">
        <f t="shared" si="8"/>
        <v>0</v>
      </c>
      <c r="X44" s="9"/>
      <c r="Y44" s="9">
        <v>0</v>
      </c>
      <c r="Z44" s="16">
        <v>0</v>
      </c>
      <c r="AA44" s="16">
        <v>0</v>
      </c>
      <c r="AB44" s="9">
        <f t="shared" si="4"/>
        <v>0</v>
      </c>
      <c r="AC44" s="2"/>
      <c r="AD44" s="2"/>
      <c r="AE44" s="2"/>
      <c r="AF44" s="2"/>
      <c r="AG44" s="2"/>
    </row>
    <row r="45" spans="1:33" ht="157.5" customHeight="1">
      <c r="A45" s="47" t="s">
        <v>137</v>
      </c>
      <c r="B45" s="13" t="s">
        <v>138</v>
      </c>
      <c r="C45" s="48" t="s">
        <v>13</v>
      </c>
      <c r="D45" s="48" t="s">
        <v>18</v>
      </c>
      <c r="E45" s="48" t="s">
        <v>10</v>
      </c>
      <c r="F45" s="48" t="s">
        <v>95</v>
      </c>
      <c r="G45" s="16"/>
      <c r="H45" s="16"/>
      <c r="I45" s="16"/>
      <c r="J45" s="16"/>
      <c r="K45" s="9">
        <v>275843.40000000002</v>
      </c>
      <c r="L45" s="9"/>
      <c r="M45" s="9">
        <f t="shared" si="9"/>
        <v>275843.40000000002</v>
      </c>
      <c r="N45" s="9">
        <v>5000</v>
      </c>
      <c r="O45" s="9"/>
      <c r="P45" s="9"/>
      <c r="Q45" s="9">
        <v>275843.40000000002</v>
      </c>
      <c r="R45" s="9">
        <f t="shared" si="7"/>
        <v>5000</v>
      </c>
      <c r="S45" s="16">
        <v>0</v>
      </c>
      <c r="T45" s="16">
        <v>0</v>
      </c>
      <c r="U45" s="9"/>
      <c r="V45" s="9">
        <f t="shared" si="3"/>
        <v>5000</v>
      </c>
      <c r="W45" s="9">
        <f t="shared" si="8"/>
        <v>0</v>
      </c>
      <c r="X45" s="9"/>
      <c r="Y45" s="9">
        <v>0</v>
      </c>
      <c r="Z45" s="16">
        <v>0</v>
      </c>
      <c r="AA45" s="16"/>
      <c r="AB45" s="9">
        <f t="shared" si="4"/>
        <v>0</v>
      </c>
      <c r="AC45" s="2"/>
      <c r="AD45" s="2"/>
      <c r="AE45" s="2"/>
      <c r="AF45" s="2"/>
      <c r="AG45" s="2"/>
    </row>
    <row r="46" spans="1:33" ht="22.5" customHeight="1">
      <c r="A46" s="98" t="s">
        <v>192</v>
      </c>
      <c r="B46" s="99"/>
      <c r="C46" s="99"/>
      <c r="D46" s="99"/>
      <c r="E46" s="54"/>
      <c r="F46" s="48"/>
      <c r="G46" s="16"/>
      <c r="H46" s="16"/>
      <c r="I46" s="16"/>
      <c r="J46" s="16"/>
      <c r="K46" s="9">
        <f>K47+K48</f>
        <v>12000</v>
      </c>
      <c r="L46" s="9">
        <f>L47+L48</f>
        <v>0</v>
      </c>
      <c r="M46" s="9">
        <f t="shared" si="9"/>
        <v>12000</v>
      </c>
      <c r="N46" s="9">
        <f t="shared" ref="N46:Z46" si="36">N47+N48</f>
        <v>12000</v>
      </c>
      <c r="O46" s="9">
        <f t="shared" ref="O46" si="37">O47+O48</f>
        <v>0</v>
      </c>
      <c r="P46" s="9">
        <f>P47+P48</f>
        <v>5480</v>
      </c>
      <c r="Q46" s="9">
        <f>M46+P46</f>
        <v>17480</v>
      </c>
      <c r="R46" s="9">
        <f t="shared" si="7"/>
        <v>12000</v>
      </c>
      <c r="S46" s="9">
        <f t="shared" si="36"/>
        <v>0</v>
      </c>
      <c r="T46" s="9">
        <f t="shared" ref="T46" si="38">T47+T48</f>
        <v>0</v>
      </c>
      <c r="U46" s="9">
        <f>U47+U48</f>
        <v>0</v>
      </c>
      <c r="V46" s="9">
        <f t="shared" si="3"/>
        <v>12000</v>
      </c>
      <c r="W46" s="9">
        <f t="shared" si="8"/>
        <v>0</v>
      </c>
      <c r="X46" s="9">
        <f>X47+X48</f>
        <v>0</v>
      </c>
      <c r="Y46" s="9">
        <v>0</v>
      </c>
      <c r="Z46" s="9">
        <f t="shared" si="36"/>
        <v>0</v>
      </c>
      <c r="AA46" s="9">
        <f t="shared" ref="AA46" si="39">AA47+AA48</f>
        <v>0</v>
      </c>
      <c r="AB46" s="9">
        <f t="shared" si="4"/>
        <v>0</v>
      </c>
      <c r="AC46" s="2"/>
      <c r="AD46" s="2"/>
      <c r="AE46" s="2"/>
      <c r="AF46" s="2"/>
      <c r="AG46" s="2"/>
    </row>
    <row r="47" spans="1:33" ht="141.75" customHeight="1">
      <c r="A47" s="64" t="s">
        <v>193</v>
      </c>
      <c r="B47" s="13" t="s">
        <v>139</v>
      </c>
      <c r="C47" s="48" t="s">
        <v>140</v>
      </c>
      <c r="D47" s="48" t="s">
        <v>18</v>
      </c>
      <c r="E47" s="48" t="s">
        <v>10</v>
      </c>
      <c r="F47" s="48" t="s">
        <v>54</v>
      </c>
      <c r="G47" s="16"/>
      <c r="H47" s="16"/>
      <c r="I47" s="16"/>
      <c r="J47" s="16"/>
      <c r="K47" s="9">
        <v>6000</v>
      </c>
      <c r="L47" s="9"/>
      <c r="M47" s="9">
        <f t="shared" si="9"/>
        <v>6000</v>
      </c>
      <c r="N47" s="9">
        <v>6000</v>
      </c>
      <c r="O47" s="9"/>
      <c r="P47" s="9">
        <v>1520</v>
      </c>
      <c r="Q47" s="9">
        <f>M47+P47</f>
        <v>7520</v>
      </c>
      <c r="R47" s="9">
        <f t="shared" si="7"/>
        <v>6000</v>
      </c>
      <c r="S47" s="16">
        <v>0</v>
      </c>
      <c r="T47" s="16">
        <v>0</v>
      </c>
      <c r="U47" s="9"/>
      <c r="V47" s="9">
        <f t="shared" si="3"/>
        <v>6000</v>
      </c>
      <c r="W47" s="9">
        <f t="shared" si="8"/>
        <v>0</v>
      </c>
      <c r="X47" s="9"/>
      <c r="Y47" s="9">
        <v>0</v>
      </c>
      <c r="Z47" s="16">
        <v>0</v>
      </c>
      <c r="AA47" s="16">
        <v>0</v>
      </c>
      <c r="AB47" s="9">
        <f t="shared" si="4"/>
        <v>0</v>
      </c>
      <c r="AC47" s="2"/>
      <c r="AD47" s="2"/>
      <c r="AE47" s="2"/>
      <c r="AF47" s="2"/>
      <c r="AG47" s="2"/>
    </row>
    <row r="48" spans="1:33" ht="138" customHeight="1">
      <c r="A48" s="64" t="s">
        <v>194</v>
      </c>
      <c r="B48" s="13" t="s">
        <v>139</v>
      </c>
      <c r="C48" s="48" t="s">
        <v>140</v>
      </c>
      <c r="D48" s="48" t="s">
        <v>18</v>
      </c>
      <c r="E48" s="48" t="s">
        <v>10</v>
      </c>
      <c r="F48" s="48" t="s">
        <v>54</v>
      </c>
      <c r="G48" s="16"/>
      <c r="H48" s="16"/>
      <c r="I48" s="16"/>
      <c r="J48" s="16"/>
      <c r="K48" s="9">
        <v>6000</v>
      </c>
      <c r="L48" s="9"/>
      <c r="M48" s="9">
        <f t="shared" si="9"/>
        <v>6000</v>
      </c>
      <c r="N48" s="9">
        <v>6000</v>
      </c>
      <c r="O48" s="9"/>
      <c r="P48" s="9">
        <v>3960</v>
      </c>
      <c r="Q48" s="9">
        <f>M48+P48</f>
        <v>9960</v>
      </c>
      <c r="R48" s="9">
        <f t="shared" si="7"/>
        <v>6000</v>
      </c>
      <c r="S48" s="16">
        <v>0</v>
      </c>
      <c r="T48" s="16">
        <v>0</v>
      </c>
      <c r="U48" s="9"/>
      <c r="V48" s="9">
        <f t="shared" si="3"/>
        <v>6000</v>
      </c>
      <c r="W48" s="9">
        <f t="shared" si="8"/>
        <v>0</v>
      </c>
      <c r="X48" s="9"/>
      <c r="Y48" s="9">
        <v>0</v>
      </c>
      <c r="Z48" s="16">
        <v>0</v>
      </c>
      <c r="AA48" s="16">
        <v>0</v>
      </c>
      <c r="AB48" s="9">
        <f t="shared" si="4"/>
        <v>0</v>
      </c>
      <c r="AC48" s="2"/>
      <c r="AD48" s="2"/>
      <c r="AE48" s="2"/>
      <c r="AF48" s="2"/>
      <c r="AG48" s="2"/>
    </row>
    <row r="49" spans="1:38" ht="42" customHeight="1">
      <c r="A49" s="75" t="s">
        <v>60</v>
      </c>
      <c r="B49" s="75"/>
      <c r="C49" s="75"/>
      <c r="D49" s="75"/>
      <c r="E49" s="14"/>
      <c r="F49" s="14"/>
      <c r="G49" s="15">
        <f>SUM(G50:G55)</f>
        <v>255070.30000000002</v>
      </c>
      <c r="H49" s="15" t="e">
        <f>H50+#REF!+#REF!+H51+H55+#REF!+#REF!+#REF!+#REF!</f>
        <v>#REF!</v>
      </c>
      <c r="I49" s="15" t="e">
        <f>I50+#REF!+#REF!+I51+I55+#REF!+#REF!+#REF!+#REF!</f>
        <v>#REF!</v>
      </c>
      <c r="J49" s="15" t="e">
        <f>J50+#REF!+#REF!+J51+J55+#REF!+#REF!+#REF!+#REF!</f>
        <v>#REF!</v>
      </c>
      <c r="K49" s="9">
        <f>SUM(K50:K54)</f>
        <v>1690658</v>
      </c>
      <c r="L49" s="9">
        <f>SUM(L50:L54)</f>
        <v>338894.5</v>
      </c>
      <c r="M49" s="9">
        <f t="shared" si="9"/>
        <v>2029552.5</v>
      </c>
      <c r="N49" s="9">
        <f>SUM(N50:N54)</f>
        <v>362492.6</v>
      </c>
      <c r="O49" s="9">
        <f t="shared" ref="O49" si="40">SUM(O50:O54)</f>
        <v>140800</v>
      </c>
      <c r="P49" s="9">
        <f>P50+P51+P52+P53+P54</f>
        <v>0</v>
      </c>
      <c r="Q49" s="9">
        <v>2029552.5</v>
      </c>
      <c r="R49" s="9">
        <f t="shared" si="7"/>
        <v>503292.6</v>
      </c>
      <c r="S49" s="9">
        <f t="shared" ref="S49:Z49" si="41">SUM(S50:S54)</f>
        <v>347929</v>
      </c>
      <c r="T49" s="9">
        <f t="shared" ref="T49" si="42">SUM(T50:T54)</f>
        <v>79054.5</v>
      </c>
      <c r="U49" s="9">
        <f>U50+U51+U52+U53+U54</f>
        <v>0</v>
      </c>
      <c r="V49" s="9">
        <f t="shared" si="3"/>
        <v>503292.6</v>
      </c>
      <c r="W49" s="9">
        <f t="shared" si="8"/>
        <v>426983.5</v>
      </c>
      <c r="X49" s="9">
        <f>X50+X51+X52+X53+X54</f>
        <v>0</v>
      </c>
      <c r="Y49" s="9">
        <v>426983.5</v>
      </c>
      <c r="Z49" s="9">
        <f t="shared" si="41"/>
        <v>294730.2</v>
      </c>
      <c r="AA49" s="9">
        <f t="shared" ref="AA49" si="43">SUM(AA50:AA54)</f>
        <v>0</v>
      </c>
      <c r="AB49" s="9">
        <f t="shared" si="4"/>
        <v>294730.2</v>
      </c>
      <c r="AC49" s="2"/>
      <c r="AD49" s="2"/>
      <c r="AE49" s="2"/>
      <c r="AF49" s="2"/>
      <c r="AG49" s="2"/>
    </row>
    <row r="50" spans="1:38" ht="134.25" customHeight="1">
      <c r="A50" s="19" t="s">
        <v>113</v>
      </c>
      <c r="B50" s="20" t="s">
        <v>114</v>
      </c>
      <c r="C50" s="48" t="s">
        <v>61</v>
      </c>
      <c r="D50" s="48" t="s">
        <v>6</v>
      </c>
      <c r="E50" s="48" t="s">
        <v>70</v>
      </c>
      <c r="F50" s="48" t="s">
        <v>55</v>
      </c>
      <c r="G50" s="9">
        <v>190401</v>
      </c>
      <c r="H50" s="9">
        <v>-33531.1</v>
      </c>
      <c r="I50" s="9">
        <f>G50+H50</f>
        <v>156869.9</v>
      </c>
      <c r="J50" s="9"/>
      <c r="K50" s="36">
        <v>1074428.8999999999</v>
      </c>
      <c r="L50" s="36"/>
      <c r="M50" s="9">
        <f t="shared" si="9"/>
        <v>1074428.8999999999</v>
      </c>
      <c r="N50" s="37">
        <v>183158.5</v>
      </c>
      <c r="O50" s="37"/>
      <c r="P50" s="9"/>
      <c r="Q50" s="37">
        <v>1074428.8999999999</v>
      </c>
      <c r="R50" s="9">
        <f t="shared" si="7"/>
        <v>183158.5</v>
      </c>
      <c r="S50" s="37">
        <v>191929</v>
      </c>
      <c r="T50" s="37"/>
      <c r="U50" s="9"/>
      <c r="V50" s="9">
        <f t="shared" si="3"/>
        <v>183158.5</v>
      </c>
      <c r="W50" s="9">
        <f t="shared" si="8"/>
        <v>191929</v>
      </c>
      <c r="X50" s="9"/>
      <c r="Y50" s="9">
        <v>191929</v>
      </c>
      <c r="Z50" s="37">
        <v>199730.2</v>
      </c>
      <c r="AA50" s="37"/>
      <c r="AB50" s="9">
        <f t="shared" si="4"/>
        <v>199730.2</v>
      </c>
      <c r="AC50" s="2"/>
      <c r="AD50" s="2"/>
      <c r="AE50" s="2"/>
      <c r="AF50" s="2"/>
      <c r="AG50" s="2"/>
    </row>
    <row r="51" spans="1:38" ht="153.75" customHeight="1">
      <c r="A51" s="19" t="s">
        <v>115</v>
      </c>
      <c r="B51" s="48" t="s">
        <v>25</v>
      </c>
      <c r="C51" s="48" t="s">
        <v>45</v>
      </c>
      <c r="D51" s="48" t="s">
        <v>6</v>
      </c>
      <c r="E51" s="48" t="s">
        <v>36</v>
      </c>
      <c r="F51" s="23" t="s">
        <v>103</v>
      </c>
      <c r="G51" s="9">
        <v>30358.9</v>
      </c>
      <c r="H51" s="9"/>
      <c r="I51" s="9">
        <v>30358.9</v>
      </c>
      <c r="J51" s="9"/>
      <c r="K51" s="38">
        <v>25793.8</v>
      </c>
      <c r="L51" s="38"/>
      <c r="M51" s="9">
        <f t="shared" si="9"/>
        <v>25793.8</v>
      </c>
      <c r="N51" s="38">
        <v>21676.9</v>
      </c>
      <c r="O51" s="38"/>
      <c r="P51" s="9"/>
      <c r="Q51" s="38">
        <v>25793.8</v>
      </c>
      <c r="R51" s="9">
        <f t="shared" si="7"/>
        <v>21676.9</v>
      </c>
      <c r="S51" s="9">
        <v>0</v>
      </c>
      <c r="T51" s="9">
        <v>0</v>
      </c>
      <c r="U51" s="9"/>
      <c r="V51" s="9">
        <f t="shared" si="3"/>
        <v>21676.9</v>
      </c>
      <c r="W51" s="9">
        <f t="shared" si="8"/>
        <v>0</v>
      </c>
      <c r="X51" s="9"/>
      <c r="Y51" s="9">
        <v>0</v>
      </c>
      <c r="Z51" s="9">
        <v>0</v>
      </c>
      <c r="AA51" s="9">
        <v>0</v>
      </c>
      <c r="AB51" s="9">
        <f t="shared" si="4"/>
        <v>0</v>
      </c>
    </row>
    <row r="52" spans="1:38" ht="132" customHeight="1">
      <c r="A52" s="19" t="s">
        <v>116</v>
      </c>
      <c r="B52" s="48" t="s">
        <v>25</v>
      </c>
      <c r="C52" s="48" t="s">
        <v>45</v>
      </c>
      <c r="D52" s="48" t="s">
        <v>6</v>
      </c>
      <c r="E52" s="48" t="s">
        <v>36</v>
      </c>
      <c r="F52" s="23" t="s">
        <v>103</v>
      </c>
      <c r="G52" s="9">
        <v>17155.2</v>
      </c>
      <c r="H52" s="9"/>
      <c r="I52" s="9">
        <v>17155.2</v>
      </c>
      <c r="J52" s="9"/>
      <c r="K52" s="38">
        <v>9435.2999999999993</v>
      </c>
      <c r="L52" s="38"/>
      <c r="M52" s="9">
        <f t="shared" si="9"/>
        <v>9435.2999999999993</v>
      </c>
      <c r="N52" s="38">
        <v>7657.2</v>
      </c>
      <c r="O52" s="38"/>
      <c r="P52" s="9"/>
      <c r="Q52" s="38">
        <v>9435.2999999999993</v>
      </c>
      <c r="R52" s="9">
        <f t="shared" si="7"/>
        <v>7657.2</v>
      </c>
      <c r="S52" s="9">
        <v>0</v>
      </c>
      <c r="T52" s="9">
        <v>0</v>
      </c>
      <c r="U52" s="9"/>
      <c r="V52" s="9">
        <f t="shared" si="3"/>
        <v>7657.2</v>
      </c>
      <c r="W52" s="9">
        <f t="shared" si="8"/>
        <v>0</v>
      </c>
      <c r="X52" s="9"/>
      <c r="Y52" s="9">
        <v>0</v>
      </c>
      <c r="Z52" s="9">
        <v>0</v>
      </c>
      <c r="AA52" s="9">
        <v>0</v>
      </c>
      <c r="AB52" s="9">
        <f t="shared" si="4"/>
        <v>0</v>
      </c>
    </row>
    <row r="53" spans="1:38" ht="166.5" customHeight="1">
      <c r="A53" s="45" t="s">
        <v>156</v>
      </c>
      <c r="B53" s="46" t="s">
        <v>155</v>
      </c>
      <c r="C53" s="46" t="s">
        <v>45</v>
      </c>
      <c r="D53" s="46" t="s">
        <v>6</v>
      </c>
      <c r="E53" s="46" t="s">
        <v>36</v>
      </c>
      <c r="F53" s="39" t="s">
        <v>26</v>
      </c>
      <c r="G53" s="30"/>
      <c r="H53" s="31"/>
      <c r="I53" s="31"/>
      <c r="J53" s="31"/>
      <c r="K53" s="40"/>
      <c r="L53" s="40">
        <v>338894.5</v>
      </c>
      <c r="M53" s="9">
        <f t="shared" si="9"/>
        <v>338894.5</v>
      </c>
      <c r="N53" s="40"/>
      <c r="O53" s="40">
        <v>140800</v>
      </c>
      <c r="P53" s="9"/>
      <c r="Q53" s="40">
        <v>338894.5</v>
      </c>
      <c r="R53" s="9">
        <f t="shared" si="7"/>
        <v>140800</v>
      </c>
      <c r="S53" s="31"/>
      <c r="T53" s="31">
        <v>79054.5</v>
      </c>
      <c r="U53" s="9"/>
      <c r="V53" s="9">
        <f t="shared" si="3"/>
        <v>140800</v>
      </c>
      <c r="W53" s="9">
        <f t="shared" si="8"/>
        <v>79054.5</v>
      </c>
      <c r="X53" s="9"/>
      <c r="Y53" s="9">
        <v>79054.5</v>
      </c>
      <c r="Z53" s="31">
        <v>0</v>
      </c>
      <c r="AA53" s="31"/>
      <c r="AB53" s="31"/>
    </row>
    <row r="54" spans="1:38" ht="32.25" customHeight="1">
      <c r="A54" s="105" t="s">
        <v>171</v>
      </c>
      <c r="B54" s="106"/>
      <c r="C54" s="106"/>
      <c r="D54" s="106"/>
      <c r="E54" s="41"/>
      <c r="F54" s="41"/>
      <c r="G54" s="9"/>
      <c r="H54" s="9"/>
      <c r="I54" s="9"/>
      <c r="J54" s="9"/>
      <c r="K54" s="38">
        <f>K55</f>
        <v>581000</v>
      </c>
      <c r="L54" s="38">
        <f>L55</f>
        <v>0</v>
      </c>
      <c r="M54" s="9">
        <f t="shared" si="9"/>
        <v>581000</v>
      </c>
      <c r="N54" s="38">
        <f t="shared" ref="N54:AA54" si="44">N55</f>
        <v>150000</v>
      </c>
      <c r="O54" s="38">
        <f t="shared" si="44"/>
        <v>0</v>
      </c>
      <c r="P54" s="9">
        <f>P55</f>
        <v>0</v>
      </c>
      <c r="Q54" s="38">
        <v>581000</v>
      </c>
      <c r="R54" s="9">
        <f t="shared" si="7"/>
        <v>150000</v>
      </c>
      <c r="S54" s="38">
        <f t="shared" si="44"/>
        <v>156000</v>
      </c>
      <c r="T54" s="38">
        <f t="shared" si="44"/>
        <v>0</v>
      </c>
      <c r="U54" s="9">
        <f>U55</f>
        <v>0</v>
      </c>
      <c r="V54" s="9">
        <f t="shared" si="3"/>
        <v>150000</v>
      </c>
      <c r="W54" s="9">
        <f t="shared" si="8"/>
        <v>156000</v>
      </c>
      <c r="X54" s="9">
        <f>X55</f>
        <v>0</v>
      </c>
      <c r="Y54" s="9">
        <v>156000</v>
      </c>
      <c r="Z54" s="38">
        <f t="shared" si="44"/>
        <v>95000</v>
      </c>
      <c r="AA54" s="38">
        <f t="shared" si="44"/>
        <v>0</v>
      </c>
      <c r="AB54" s="9">
        <f t="shared" si="4"/>
        <v>95000</v>
      </c>
    </row>
    <row r="55" spans="1:38" ht="133.5" customHeight="1">
      <c r="A55" s="19" t="s">
        <v>104</v>
      </c>
      <c r="B55" s="48" t="s">
        <v>73</v>
      </c>
      <c r="C55" s="48" t="s">
        <v>72</v>
      </c>
      <c r="D55" s="48" t="s">
        <v>6</v>
      </c>
      <c r="E55" s="48" t="s">
        <v>36</v>
      </c>
      <c r="F55" s="23" t="s">
        <v>74</v>
      </c>
      <c r="G55" s="9">
        <v>17155.2</v>
      </c>
      <c r="H55" s="9"/>
      <c r="I55" s="9">
        <v>17155.2</v>
      </c>
      <c r="J55" s="9"/>
      <c r="K55" s="38">
        <v>581000</v>
      </c>
      <c r="L55" s="38"/>
      <c r="M55" s="9">
        <f t="shared" si="9"/>
        <v>581000</v>
      </c>
      <c r="N55" s="38">
        <v>150000</v>
      </c>
      <c r="O55" s="38"/>
      <c r="P55" s="9"/>
      <c r="Q55" s="38">
        <v>581000</v>
      </c>
      <c r="R55" s="9">
        <f t="shared" si="7"/>
        <v>150000</v>
      </c>
      <c r="S55" s="9">
        <v>156000</v>
      </c>
      <c r="T55" s="9"/>
      <c r="U55" s="9"/>
      <c r="V55" s="9">
        <f t="shared" si="3"/>
        <v>150000</v>
      </c>
      <c r="W55" s="9">
        <f t="shared" si="8"/>
        <v>156000</v>
      </c>
      <c r="X55" s="9"/>
      <c r="Y55" s="9">
        <v>156000</v>
      </c>
      <c r="Z55" s="9">
        <v>95000</v>
      </c>
      <c r="AA55" s="9"/>
      <c r="AB55" s="9">
        <f t="shared" si="4"/>
        <v>95000</v>
      </c>
    </row>
    <row r="56" spans="1:38" ht="35.25" customHeight="1">
      <c r="A56" s="104" t="s">
        <v>117</v>
      </c>
      <c r="B56" s="104"/>
      <c r="C56" s="104"/>
      <c r="D56" s="104"/>
      <c r="E56" s="41"/>
      <c r="F56" s="42"/>
      <c r="G56" s="9"/>
      <c r="H56" s="9"/>
      <c r="I56" s="9"/>
      <c r="J56" s="9"/>
      <c r="K56" s="38">
        <f>K57</f>
        <v>291567.3</v>
      </c>
      <c r="L56" s="38">
        <f>L57+L58</f>
        <v>2777777.8</v>
      </c>
      <c r="M56" s="9">
        <f t="shared" si="9"/>
        <v>3069345.0999999996</v>
      </c>
      <c r="N56" s="38">
        <f t="shared" ref="N56:AA56" si="45">N57</f>
        <v>23512.400000000001</v>
      </c>
      <c r="O56" s="38">
        <f>O57+O58</f>
        <v>33333.300000000003</v>
      </c>
      <c r="P56" s="9">
        <f>P57+P58</f>
        <v>0</v>
      </c>
      <c r="Q56" s="38">
        <v>3069345.0999999996</v>
      </c>
      <c r="R56" s="9">
        <f t="shared" si="7"/>
        <v>56845.700000000004</v>
      </c>
      <c r="S56" s="38">
        <f t="shared" si="45"/>
        <v>0</v>
      </c>
      <c r="T56" s="38">
        <f t="shared" si="45"/>
        <v>0</v>
      </c>
      <c r="U56" s="9">
        <f>U57+U58</f>
        <v>0</v>
      </c>
      <c r="V56" s="9">
        <f t="shared" si="3"/>
        <v>56845.700000000004</v>
      </c>
      <c r="W56" s="9">
        <f t="shared" si="8"/>
        <v>0</v>
      </c>
      <c r="X56" s="9">
        <f>X57+X58</f>
        <v>0</v>
      </c>
      <c r="Y56" s="9">
        <v>0</v>
      </c>
      <c r="Z56" s="38">
        <f t="shared" si="45"/>
        <v>0</v>
      </c>
      <c r="AA56" s="38">
        <f t="shared" si="45"/>
        <v>0</v>
      </c>
      <c r="AB56" s="9">
        <f t="shared" si="4"/>
        <v>0</v>
      </c>
    </row>
    <row r="57" spans="1:38" ht="120" customHeight="1">
      <c r="A57" s="43" t="s">
        <v>119</v>
      </c>
      <c r="B57" s="13" t="s">
        <v>75</v>
      </c>
      <c r="C57" s="48" t="s">
        <v>20</v>
      </c>
      <c r="D57" s="48" t="s">
        <v>76</v>
      </c>
      <c r="E57" s="48" t="s">
        <v>118</v>
      </c>
      <c r="F57" s="23" t="s">
        <v>58</v>
      </c>
      <c r="G57" s="9"/>
      <c r="H57" s="9"/>
      <c r="I57" s="9"/>
      <c r="J57" s="9"/>
      <c r="K57" s="12">
        <v>291567.3</v>
      </c>
      <c r="L57" s="12"/>
      <c r="M57" s="9">
        <f t="shared" si="9"/>
        <v>291567.3</v>
      </c>
      <c r="N57" s="38">
        <v>23512.400000000001</v>
      </c>
      <c r="O57" s="38"/>
      <c r="P57" s="9"/>
      <c r="Q57" s="38">
        <v>291567.3</v>
      </c>
      <c r="R57" s="9">
        <f t="shared" si="7"/>
        <v>23512.400000000001</v>
      </c>
      <c r="S57" s="9">
        <v>0</v>
      </c>
      <c r="T57" s="9">
        <v>0</v>
      </c>
      <c r="U57" s="9"/>
      <c r="V57" s="9">
        <f t="shared" si="3"/>
        <v>23512.400000000001</v>
      </c>
      <c r="W57" s="9">
        <f t="shared" si="8"/>
        <v>0</v>
      </c>
      <c r="X57" s="9"/>
      <c r="Y57" s="9">
        <v>0</v>
      </c>
      <c r="Z57" s="9">
        <v>0</v>
      </c>
      <c r="AA57" s="9">
        <v>0</v>
      </c>
      <c r="AB57" s="9">
        <f t="shared" si="4"/>
        <v>0</v>
      </c>
    </row>
    <row r="58" spans="1:38" ht="147" customHeight="1">
      <c r="A58" s="43" t="s">
        <v>172</v>
      </c>
      <c r="B58" s="13" t="s">
        <v>150</v>
      </c>
      <c r="C58" s="48" t="s">
        <v>61</v>
      </c>
      <c r="D58" s="48" t="s">
        <v>18</v>
      </c>
      <c r="E58" s="48" t="s">
        <v>10</v>
      </c>
      <c r="F58" s="23" t="s">
        <v>62</v>
      </c>
      <c r="G58" s="9"/>
      <c r="H58" s="9"/>
      <c r="I58" s="9"/>
      <c r="J58" s="9"/>
      <c r="K58" s="12"/>
      <c r="L58" s="9">
        <v>2777777.8</v>
      </c>
      <c r="M58" s="9">
        <f t="shared" si="9"/>
        <v>2777777.8</v>
      </c>
      <c r="N58" s="38"/>
      <c r="O58" s="37">
        <v>33333.300000000003</v>
      </c>
      <c r="P58" s="9"/>
      <c r="Q58" s="37">
        <v>2777777.8</v>
      </c>
      <c r="R58" s="9">
        <f t="shared" si="7"/>
        <v>33333.300000000003</v>
      </c>
      <c r="S58" s="9"/>
      <c r="T58" s="9"/>
      <c r="U58" s="9"/>
      <c r="V58" s="9">
        <f t="shared" si="3"/>
        <v>33333.300000000003</v>
      </c>
      <c r="W58" s="9">
        <v>0</v>
      </c>
      <c r="X58" s="9"/>
      <c r="Y58" s="9">
        <v>0</v>
      </c>
      <c r="Z58" s="9">
        <v>0</v>
      </c>
      <c r="AA58" s="9"/>
      <c r="AB58" s="9"/>
    </row>
    <row r="59" spans="1:38" ht="48.75" customHeight="1">
      <c r="A59" s="75" t="s">
        <v>77</v>
      </c>
      <c r="B59" s="75"/>
      <c r="C59" s="75"/>
      <c r="D59" s="75"/>
      <c r="E59" s="17"/>
      <c r="F59" s="17"/>
      <c r="G59" s="15" t="e">
        <f>#REF!+G61+G62</f>
        <v>#REF!</v>
      </c>
      <c r="H59" s="15" t="e">
        <f>H60+#REF!+H62</f>
        <v>#REF!</v>
      </c>
      <c r="I59" s="15" t="e">
        <f>I60+#REF!+I62+#REF!</f>
        <v>#REF!</v>
      </c>
      <c r="J59" s="15" t="e">
        <f>J60+#REF!+J62</f>
        <v>#REF!</v>
      </c>
      <c r="K59" s="15">
        <f>K60+K62</f>
        <v>209641.84999999998</v>
      </c>
      <c r="L59" s="15">
        <f>L60+L62+L66</f>
        <v>128914.7</v>
      </c>
      <c r="M59" s="9">
        <f t="shared" si="9"/>
        <v>338556.55</v>
      </c>
      <c r="N59" s="15">
        <f>N60+N62</f>
        <v>23312.7</v>
      </c>
      <c r="O59" s="15">
        <f>O60+O62+O66</f>
        <v>7010.2</v>
      </c>
      <c r="P59" s="9">
        <f>P60+P62+P66+P68</f>
        <v>-1525.6000000000004</v>
      </c>
      <c r="Q59" s="9">
        <f>M59+P59</f>
        <v>337030.95</v>
      </c>
      <c r="R59" s="9">
        <f t="shared" si="7"/>
        <v>30322.9</v>
      </c>
      <c r="S59" s="15">
        <f>S60+S62</f>
        <v>23020</v>
      </c>
      <c r="T59" s="15">
        <f>T60+T62+T66</f>
        <v>0</v>
      </c>
      <c r="U59" s="9">
        <f>U60+U62+U66+U68</f>
        <v>4010</v>
      </c>
      <c r="V59" s="9">
        <f t="shared" si="3"/>
        <v>34332.9</v>
      </c>
      <c r="W59" s="9">
        <f t="shared" si="8"/>
        <v>23020</v>
      </c>
      <c r="X59" s="9">
        <f>X60+X62+X66+X68</f>
        <v>5060</v>
      </c>
      <c r="Y59" s="9">
        <f>W59+X59</f>
        <v>28080</v>
      </c>
      <c r="Z59" s="15">
        <f>Z60+Z62</f>
        <v>17800</v>
      </c>
      <c r="AA59" s="15">
        <f>AA60+AA62</f>
        <v>0</v>
      </c>
      <c r="AB59" s="9">
        <f t="shared" si="4"/>
        <v>17800</v>
      </c>
    </row>
    <row r="60" spans="1:38" ht="30.75" customHeight="1">
      <c r="A60" s="75" t="s">
        <v>29</v>
      </c>
      <c r="B60" s="77"/>
      <c r="C60" s="77"/>
      <c r="D60" s="77"/>
      <c r="E60" s="17"/>
      <c r="F60" s="17"/>
      <c r="G60" s="15">
        <f>G61</f>
        <v>121674.15</v>
      </c>
      <c r="H60" s="15">
        <v>0</v>
      </c>
      <c r="I60" s="15">
        <f>I61</f>
        <v>121674.15</v>
      </c>
      <c r="J60" s="15">
        <v>0</v>
      </c>
      <c r="K60" s="15">
        <f>K61</f>
        <v>121674.15</v>
      </c>
      <c r="L60" s="15">
        <f>L61</f>
        <v>0</v>
      </c>
      <c r="M60" s="9">
        <f t="shared" si="9"/>
        <v>121674.15</v>
      </c>
      <c r="N60" s="15">
        <f>N61</f>
        <v>20000</v>
      </c>
      <c r="O60" s="15">
        <f t="shared" ref="O60" si="46">O61</f>
        <v>0</v>
      </c>
      <c r="P60" s="9">
        <f>P61</f>
        <v>0</v>
      </c>
      <c r="Q60" s="15">
        <v>121674.15</v>
      </c>
      <c r="R60" s="9">
        <f t="shared" si="7"/>
        <v>20000</v>
      </c>
      <c r="S60" s="15">
        <f>S61</f>
        <v>20000</v>
      </c>
      <c r="T60" s="15">
        <f>T61</f>
        <v>0</v>
      </c>
      <c r="U60" s="9">
        <f>U61</f>
        <v>0</v>
      </c>
      <c r="V60" s="9">
        <f t="shared" si="3"/>
        <v>20000</v>
      </c>
      <c r="W60" s="9">
        <f t="shared" si="8"/>
        <v>20000</v>
      </c>
      <c r="X60" s="9">
        <f>X61</f>
        <v>0</v>
      </c>
      <c r="Y60" s="9">
        <v>20000</v>
      </c>
      <c r="Z60" s="15">
        <f>Z61</f>
        <v>17800</v>
      </c>
      <c r="AA60" s="15">
        <f>AA61</f>
        <v>0</v>
      </c>
      <c r="AB60" s="9">
        <f t="shared" si="4"/>
        <v>17800</v>
      </c>
    </row>
    <row r="61" spans="1:38" ht="111.75" customHeight="1">
      <c r="A61" s="50" t="s">
        <v>99</v>
      </c>
      <c r="B61" s="48" t="s">
        <v>17</v>
      </c>
      <c r="C61" s="48" t="s">
        <v>20</v>
      </c>
      <c r="D61" s="48" t="s">
        <v>18</v>
      </c>
      <c r="E61" s="48" t="s">
        <v>40</v>
      </c>
      <c r="F61" s="48" t="s">
        <v>62</v>
      </c>
      <c r="G61" s="12">
        <v>121674.15</v>
      </c>
      <c r="H61" s="12">
        <v>0</v>
      </c>
      <c r="I61" s="12">
        <v>121674.15</v>
      </c>
      <c r="J61" s="12">
        <v>0</v>
      </c>
      <c r="K61" s="12">
        <v>121674.15</v>
      </c>
      <c r="L61" s="12"/>
      <c r="M61" s="9">
        <f t="shared" si="9"/>
        <v>121674.15</v>
      </c>
      <c r="N61" s="9">
        <v>20000</v>
      </c>
      <c r="O61" s="9"/>
      <c r="P61" s="9"/>
      <c r="Q61" s="9">
        <v>121674.15</v>
      </c>
      <c r="R61" s="9">
        <f t="shared" si="7"/>
        <v>20000</v>
      </c>
      <c r="S61" s="12">
        <v>20000</v>
      </c>
      <c r="T61" s="12"/>
      <c r="U61" s="9"/>
      <c r="V61" s="9">
        <f t="shared" si="3"/>
        <v>20000</v>
      </c>
      <c r="W61" s="9">
        <f t="shared" si="8"/>
        <v>20000</v>
      </c>
      <c r="X61" s="9"/>
      <c r="Y61" s="9">
        <v>20000</v>
      </c>
      <c r="Z61" s="12">
        <v>17800</v>
      </c>
      <c r="AA61" s="12"/>
      <c r="AB61" s="9">
        <f t="shared" si="4"/>
        <v>17800</v>
      </c>
    </row>
    <row r="62" spans="1:38" ht="29.25" customHeight="1">
      <c r="A62" s="98" t="s">
        <v>63</v>
      </c>
      <c r="B62" s="99"/>
      <c r="C62" s="99"/>
      <c r="D62" s="100"/>
      <c r="E62" s="47"/>
      <c r="F62" s="47"/>
      <c r="G62" s="18">
        <f>SUM(G63:G65)</f>
        <v>29046.6</v>
      </c>
      <c r="H62" s="18">
        <f>H63+H65</f>
        <v>0</v>
      </c>
      <c r="I62" s="18">
        <f>I63+I65</f>
        <v>29046.6</v>
      </c>
      <c r="J62" s="18">
        <f>J63+J65</f>
        <v>0</v>
      </c>
      <c r="K62" s="18">
        <f>SUM(K63:K65)</f>
        <v>87967.7</v>
      </c>
      <c r="L62" s="18">
        <f>SUM(L63:L65)</f>
        <v>0</v>
      </c>
      <c r="M62" s="9">
        <f t="shared" si="9"/>
        <v>87967.7</v>
      </c>
      <c r="N62" s="18">
        <f>SUM(N63:N65)</f>
        <v>3312.7</v>
      </c>
      <c r="O62" s="18">
        <f t="shared" ref="O62" si="47">SUM(O63:O65)</f>
        <v>0</v>
      </c>
      <c r="P62" s="9">
        <f>P63+P64+P65</f>
        <v>-10595.6</v>
      </c>
      <c r="Q62" s="9">
        <f>M62+P62</f>
        <v>77372.099999999991</v>
      </c>
      <c r="R62" s="9">
        <f t="shared" si="7"/>
        <v>3312.7</v>
      </c>
      <c r="S62" s="18">
        <f>SUM(S63:S65)</f>
        <v>3020</v>
      </c>
      <c r="T62" s="18">
        <f>SUM(T63:T65)</f>
        <v>0</v>
      </c>
      <c r="U62" s="9">
        <f>U63+U64+U65</f>
        <v>0</v>
      </c>
      <c r="V62" s="9">
        <f t="shared" si="3"/>
        <v>3312.7</v>
      </c>
      <c r="W62" s="9">
        <f t="shared" si="8"/>
        <v>3020</v>
      </c>
      <c r="X62" s="9">
        <f>X63+X64+X65</f>
        <v>0</v>
      </c>
      <c r="Y62" s="9">
        <v>3020</v>
      </c>
      <c r="Z62" s="18">
        <f>SUM(Z63:Z65)</f>
        <v>0</v>
      </c>
      <c r="AA62" s="18">
        <f>SUM(AA63:AA65)</f>
        <v>0</v>
      </c>
      <c r="AB62" s="9">
        <f t="shared" si="4"/>
        <v>0</v>
      </c>
      <c r="AH62" s="1"/>
      <c r="AI62" s="1"/>
      <c r="AJ62" s="1"/>
      <c r="AK62" s="1"/>
      <c r="AL62" s="1"/>
    </row>
    <row r="63" spans="1:38" ht="153" customHeight="1" outlineLevel="1">
      <c r="A63" s="19" t="s">
        <v>46</v>
      </c>
      <c r="B63" s="20" t="s">
        <v>68</v>
      </c>
      <c r="C63" s="48" t="s">
        <v>20</v>
      </c>
      <c r="D63" s="48" t="s">
        <v>11</v>
      </c>
      <c r="E63" s="48" t="s">
        <v>44</v>
      </c>
      <c r="F63" s="48" t="s">
        <v>28</v>
      </c>
      <c r="G63" s="18">
        <v>10900</v>
      </c>
      <c r="H63" s="18"/>
      <c r="I63" s="18">
        <f>G63+H63</f>
        <v>10900</v>
      </c>
      <c r="J63" s="18"/>
      <c r="K63" s="18">
        <f>I63+J63</f>
        <v>10900</v>
      </c>
      <c r="L63" s="18"/>
      <c r="M63" s="9">
        <f t="shared" si="9"/>
        <v>10900</v>
      </c>
      <c r="N63" s="9">
        <v>175</v>
      </c>
      <c r="O63" s="9"/>
      <c r="P63" s="9"/>
      <c r="Q63" s="9">
        <v>10900</v>
      </c>
      <c r="R63" s="9">
        <f t="shared" si="7"/>
        <v>175</v>
      </c>
      <c r="S63" s="16">
        <v>0</v>
      </c>
      <c r="T63" s="16">
        <v>0</v>
      </c>
      <c r="U63" s="9">
        <v>-175</v>
      </c>
      <c r="V63" s="9">
        <f t="shared" si="3"/>
        <v>0</v>
      </c>
      <c r="W63" s="9">
        <f t="shared" si="8"/>
        <v>0</v>
      </c>
      <c r="X63" s="9"/>
      <c r="Y63" s="9">
        <v>0</v>
      </c>
      <c r="Z63" s="16">
        <v>0</v>
      </c>
      <c r="AA63" s="16">
        <v>0</v>
      </c>
      <c r="AB63" s="9">
        <f t="shared" si="4"/>
        <v>0</v>
      </c>
      <c r="AH63" s="1"/>
      <c r="AI63" s="1"/>
      <c r="AJ63" s="1"/>
      <c r="AK63" s="1"/>
      <c r="AL63" s="1"/>
    </row>
    <row r="64" spans="1:38" ht="159.75" customHeight="1" outlineLevel="1">
      <c r="A64" s="19" t="s">
        <v>173</v>
      </c>
      <c r="B64" s="20" t="s">
        <v>67</v>
      </c>
      <c r="C64" s="48" t="s">
        <v>20</v>
      </c>
      <c r="D64" s="48" t="s">
        <v>11</v>
      </c>
      <c r="E64" s="48" t="s">
        <v>38</v>
      </c>
      <c r="F64" s="48" t="s">
        <v>28</v>
      </c>
      <c r="G64" s="18"/>
      <c r="H64" s="18"/>
      <c r="I64" s="18"/>
      <c r="J64" s="18"/>
      <c r="K64" s="18">
        <v>18146.599999999999</v>
      </c>
      <c r="L64" s="18"/>
      <c r="M64" s="9">
        <f t="shared" si="9"/>
        <v>18146.599999999999</v>
      </c>
      <c r="N64" s="9">
        <v>407</v>
      </c>
      <c r="O64" s="9"/>
      <c r="P64" s="9"/>
      <c r="Q64" s="9">
        <v>18146.599999999999</v>
      </c>
      <c r="R64" s="9">
        <f t="shared" si="7"/>
        <v>407</v>
      </c>
      <c r="S64" s="16">
        <v>0</v>
      </c>
      <c r="T64" s="16">
        <v>0</v>
      </c>
      <c r="U64" s="9">
        <v>-407</v>
      </c>
      <c r="V64" s="9">
        <f t="shared" si="3"/>
        <v>0</v>
      </c>
      <c r="W64" s="9">
        <f t="shared" si="8"/>
        <v>0</v>
      </c>
      <c r="X64" s="9"/>
      <c r="Y64" s="9">
        <v>0</v>
      </c>
      <c r="Z64" s="16">
        <v>0</v>
      </c>
      <c r="AA64" s="16">
        <v>0</v>
      </c>
      <c r="AB64" s="9">
        <f t="shared" si="4"/>
        <v>0</v>
      </c>
      <c r="AH64" s="1"/>
      <c r="AI64" s="1"/>
      <c r="AJ64" s="1"/>
      <c r="AK64" s="1"/>
      <c r="AL64" s="1"/>
    </row>
    <row r="65" spans="1:38" ht="158.25" customHeight="1" outlineLevel="1">
      <c r="A65" s="19" t="s">
        <v>88</v>
      </c>
      <c r="B65" s="20" t="s">
        <v>66</v>
      </c>
      <c r="C65" s="48" t="s">
        <v>20</v>
      </c>
      <c r="D65" s="48" t="s">
        <v>11</v>
      </c>
      <c r="E65" s="48" t="s">
        <v>38</v>
      </c>
      <c r="F65" s="48" t="s">
        <v>26</v>
      </c>
      <c r="G65" s="18">
        <v>18146.599999999999</v>
      </c>
      <c r="H65" s="18"/>
      <c r="I65" s="18">
        <f>G65+H65</f>
        <v>18146.599999999999</v>
      </c>
      <c r="J65" s="18"/>
      <c r="K65" s="18">
        <v>58921.1</v>
      </c>
      <c r="L65" s="18"/>
      <c r="M65" s="9">
        <f t="shared" si="9"/>
        <v>58921.1</v>
      </c>
      <c r="N65" s="9">
        <v>2730.7</v>
      </c>
      <c r="O65" s="9"/>
      <c r="P65" s="9">
        <v>-10595.6</v>
      </c>
      <c r="Q65" s="9">
        <f>M65+P65</f>
        <v>48325.5</v>
      </c>
      <c r="R65" s="9">
        <f t="shared" si="7"/>
        <v>2730.7</v>
      </c>
      <c r="S65" s="16">
        <v>3020</v>
      </c>
      <c r="T65" s="16"/>
      <c r="U65" s="9">
        <v>582</v>
      </c>
      <c r="V65" s="9">
        <f t="shared" si="3"/>
        <v>3312.7</v>
      </c>
      <c r="W65" s="9">
        <f t="shared" si="8"/>
        <v>3020</v>
      </c>
      <c r="X65" s="9"/>
      <c r="Y65" s="9">
        <v>3020</v>
      </c>
      <c r="Z65" s="16">
        <v>0</v>
      </c>
      <c r="AA65" s="16">
        <v>0</v>
      </c>
      <c r="AB65" s="9">
        <f t="shared" si="4"/>
        <v>0</v>
      </c>
      <c r="AH65" s="1"/>
      <c r="AI65" s="1"/>
      <c r="AJ65" s="1"/>
      <c r="AK65" s="1"/>
      <c r="AL65" s="1"/>
    </row>
    <row r="66" spans="1:38" ht="25.5" customHeight="1" outlineLevel="1">
      <c r="A66" s="98" t="s">
        <v>151</v>
      </c>
      <c r="B66" s="99"/>
      <c r="C66" s="99"/>
      <c r="D66" s="100"/>
      <c r="E66" s="48"/>
      <c r="F66" s="48"/>
      <c r="G66" s="18"/>
      <c r="H66" s="18"/>
      <c r="I66" s="18"/>
      <c r="J66" s="18"/>
      <c r="K66" s="18"/>
      <c r="L66" s="18">
        <f>L67</f>
        <v>128914.7</v>
      </c>
      <c r="M66" s="18">
        <f t="shared" ref="M66:AB66" si="48">M67</f>
        <v>128914.7</v>
      </c>
      <c r="N66" s="18">
        <f t="shared" si="48"/>
        <v>0</v>
      </c>
      <c r="O66" s="18">
        <f t="shared" si="48"/>
        <v>7010.2</v>
      </c>
      <c r="P66" s="18">
        <f t="shared" si="48"/>
        <v>0</v>
      </c>
      <c r="Q66" s="18">
        <v>128914.7</v>
      </c>
      <c r="R66" s="18">
        <f t="shared" si="48"/>
        <v>7010.2</v>
      </c>
      <c r="S66" s="18">
        <f t="shared" si="48"/>
        <v>0</v>
      </c>
      <c r="T66" s="18">
        <f t="shared" si="48"/>
        <v>0</v>
      </c>
      <c r="U66" s="18">
        <f t="shared" si="48"/>
        <v>0</v>
      </c>
      <c r="V66" s="9">
        <f t="shared" si="3"/>
        <v>7010.2</v>
      </c>
      <c r="W66" s="18">
        <f t="shared" si="48"/>
        <v>0</v>
      </c>
      <c r="X66" s="18">
        <f t="shared" si="48"/>
        <v>0</v>
      </c>
      <c r="Y66" s="18">
        <v>0</v>
      </c>
      <c r="Z66" s="18">
        <f t="shared" si="48"/>
        <v>0</v>
      </c>
      <c r="AA66" s="18">
        <f t="shared" si="48"/>
        <v>0</v>
      </c>
      <c r="AB66" s="18">
        <f t="shared" si="48"/>
        <v>0</v>
      </c>
      <c r="AH66" s="1"/>
      <c r="AI66" s="1"/>
      <c r="AJ66" s="1"/>
      <c r="AK66" s="1"/>
      <c r="AL66" s="1"/>
    </row>
    <row r="67" spans="1:38" ht="128.25" customHeight="1" outlineLevel="1">
      <c r="A67" s="44" t="s">
        <v>152</v>
      </c>
      <c r="B67" s="20" t="s">
        <v>153</v>
      </c>
      <c r="C67" s="48" t="s">
        <v>20</v>
      </c>
      <c r="D67" s="48" t="s">
        <v>7</v>
      </c>
      <c r="E67" s="48" t="s">
        <v>38</v>
      </c>
      <c r="F67" s="48" t="s">
        <v>154</v>
      </c>
      <c r="G67" s="18"/>
      <c r="H67" s="18"/>
      <c r="I67" s="18"/>
      <c r="J67" s="18"/>
      <c r="K67" s="18"/>
      <c r="L67" s="18">
        <v>128914.7</v>
      </c>
      <c r="M67" s="9">
        <f t="shared" si="9"/>
        <v>128914.7</v>
      </c>
      <c r="N67" s="9"/>
      <c r="O67" s="9">
        <v>7010.2</v>
      </c>
      <c r="P67" s="9"/>
      <c r="Q67" s="9">
        <v>128914.7</v>
      </c>
      <c r="R67" s="9">
        <f t="shared" si="7"/>
        <v>7010.2</v>
      </c>
      <c r="S67" s="16"/>
      <c r="T67" s="16"/>
      <c r="U67" s="9"/>
      <c r="V67" s="9">
        <f t="shared" si="3"/>
        <v>7010.2</v>
      </c>
      <c r="W67" s="9">
        <v>0</v>
      </c>
      <c r="X67" s="9"/>
      <c r="Y67" s="9">
        <v>0</v>
      </c>
      <c r="Z67" s="16">
        <v>0</v>
      </c>
      <c r="AA67" s="16"/>
      <c r="AB67" s="9"/>
      <c r="AH67" s="1"/>
      <c r="AI67" s="1"/>
      <c r="AJ67" s="1"/>
      <c r="AK67" s="1"/>
      <c r="AL67" s="1"/>
    </row>
    <row r="68" spans="1:38" ht="60.75" customHeight="1" outlineLevel="1">
      <c r="A68" s="93" t="s">
        <v>195</v>
      </c>
      <c r="B68" s="94"/>
      <c r="C68" s="94"/>
      <c r="D68" s="94"/>
      <c r="E68" s="95"/>
      <c r="F68" s="67"/>
      <c r="G68" s="18"/>
      <c r="H68" s="18"/>
      <c r="I68" s="18"/>
      <c r="J68" s="18"/>
      <c r="K68" s="18"/>
      <c r="L68" s="18"/>
      <c r="M68" s="9"/>
      <c r="N68" s="9"/>
      <c r="O68" s="9"/>
      <c r="P68" s="9">
        <f>P69+P70+P71</f>
        <v>9070</v>
      </c>
      <c r="Q68" s="9">
        <f>M68+P68</f>
        <v>9070</v>
      </c>
      <c r="R68" s="9"/>
      <c r="S68" s="16"/>
      <c r="T68" s="16"/>
      <c r="U68" s="9">
        <f>U69+U70+U71</f>
        <v>4010</v>
      </c>
      <c r="V68" s="9">
        <f>R68+U68</f>
        <v>4010</v>
      </c>
      <c r="W68" s="9"/>
      <c r="X68" s="9">
        <f>X69+X70+X71</f>
        <v>5060</v>
      </c>
      <c r="Y68" s="9">
        <f>W68+X68</f>
        <v>5060</v>
      </c>
      <c r="Z68" s="9"/>
      <c r="AA68" s="16"/>
      <c r="AB68" s="9"/>
      <c r="AH68" s="1"/>
      <c r="AI68" s="1"/>
      <c r="AJ68" s="1"/>
      <c r="AK68" s="1"/>
      <c r="AL68" s="1"/>
    </row>
    <row r="69" spans="1:38" ht="128.25" customHeight="1" outlineLevel="1">
      <c r="A69" s="44" t="s">
        <v>196</v>
      </c>
      <c r="B69" s="20"/>
      <c r="C69" s="67" t="s">
        <v>13</v>
      </c>
      <c r="D69" s="67" t="s">
        <v>6</v>
      </c>
      <c r="E69" s="67" t="s">
        <v>70</v>
      </c>
      <c r="F69" s="67">
        <v>2018</v>
      </c>
      <c r="G69" s="18"/>
      <c r="H69" s="18"/>
      <c r="I69" s="18"/>
      <c r="J69" s="18"/>
      <c r="K69" s="18"/>
      <c r="L69" s="18"/>
      <c r="M69" s="9"/>
      <c r="N69" s="9"/>
      <c r="O69" s="9"/>
      <c r="P69" s="9">
        <v>730</v>
      </c>
      <c r="Q69" s="9">
        <f t="shared" ref="Q69:Q71" si="49">M69+P69</f>
        <v>730</v>
      </c>
      <c r="R69" s="9"/>
      <c r="S69" s="16"/>
      <c r="T69" s="16"/>
      <c r="U69" s="9">
        <v>730</v>
      </c>
      <c r="V69" s="9">
        <f t="shared" ref="V69:V71" si="50">R69+U69</f>
        <v>730</v>
      </c>
      <c r="W69" s="9"/>
      <c r="X69" s="9"/>
      <c r="Y69" s="9">
        <f t="shared" ref="Y69:Y71" si="51">W69+X69</f>
        <v>0</v>
      </c>
      <c r="Z69" s="16"/>
      <c r="AA69" s="16"/>
      <c r="AB69" s="9"/>
      <c r="AH69" s="1"/>
      <c r="AI69" s="1"/>
      <c r="AJ69" s="1"/>
      <c r="AK69" s="1"/>
      <c r="AL69" s="1"/>
    </row>
    <row r="70" spans="1:38" ht="128.25" customHeight="1" outlineLevel="1">
      <c r="A70" s="73" t="s">
        <v>197</v>
      </c>
      <c r="B70" s="20"/>
      <c r="C70" s="67" t="s">
        <v>13</v>
      </c>
      <c r="D70" s="67" t="s">
        <v>6</v>
      </c>
      <c r="E70" s="67" t="s">
        <v>70</v>
      </c>
      <c r="F70" s="67" t="s">
        <v>26</v>
      </c>
      <c r="G70" s="18"/>
      <c r="H70" s="18"/>
      <c r="I70" s="18"/>
      <c r="J70" s="18"/>
      <c r="K70" s="18"/>
      <c r="L70" s="18"/>
      <c r="M70" s="9"/>
      <c r="N70" s="9"/>
      <c r="O70" s="9"/>
      <c r="P70" s="9">
        <v>1070</v>
      </c>
      <c r="Q70" s="9">
        <f t="shared" si="49"/>
        <v>1070</v>
      </c>
      <c r="R70" s="9"/>
      <c r="S70" s="16"/>
      <c r="T70" s="16"/>
      <c r="U70" s="9">
        <v>1070</v>
      </c>
      <c r="V70" s="9">
        <f t="shared" si="50"/>
        <v>1070</v>
      </c>
      <c r="W70" s="9"/>
      <c r="X70" s="9"/>
      <c r="Y70" s="9">
        <f t="shared" si="51"/>
        <v>0</v>
      </c>
      <c r="Z70" s="16"/>
      <c r="AA70" s="16"/>
      <c r="AB70" s="9"/>
      <c r="AH70" s="1"/>
      <c r="AI70" s="1"/>
      <c r="AJ70" s="1"/>
      <c r="AK70" s="1"/>
      <c r="AL70" s="1"/>
    </row>
    <row r="71" spans="1:38" ht="128.25" customHeight="1" outlineLevel="1">
      <c r="A71" s="71" t="s">
        <v>198</v>
      </c>
      <c r="B71" s="72"/>
      <c r="C71" s="67" t="s">
        <v>13</v>
      </c>
      <c r="D71" s="67" t="s">
        <v>6</v>
      </c>
      <c r="E71" s="67" t="s">
        <v>70</v>
      </c>
      <c r="F71" s="67" t="s">
        <v>26</v>
      </c>
      <c r="G71" s="18"/>
      <c r="H71" s="18"/>
      <c r="I71" s="18"/>
      <c r="J71" s="18"/>
      <c r="K71" s="18"/>
      <c r="L71" s="18"/>
      <c r="M71" s="9"/>
      <c r="N71" s="9"/>
      <c r="O71" s="9"/>
      <c r="P71" s="9">
        <v>7270</v>
      </c>
      <c r="Q71" s="9">
        <f t="shared" si="49"/>
        <v>7270</v>
      </c>
      <c r="R71" s="9"/>
      <c r="S71" s="16"/>
      <c r="T71" s="16"/>
      <c r="U71" s="9">
        <v>2210</v>
      </c>
      <c r="V71" s="9">
        <f t="shared" si="50"/>
        <v>2210</v>
      </c>
      <c r="W71" s="9"/>
      <c r="X71" s="9">
        <v>5060</v>
      </c>
      <c r="Y71" s="9">
        <f t="shared" si="51"/>
        <v>5060</v>
      </c>
      <c r="Z71" s="16"/>
      <c r="AA71" s="16"/>
      <c r="AB71" s="9"/>
      <c r="AH71" s="1"/>
      <c r="AI71" s="1"/>
      <c r="AJ71" s="1"/>
      <c r="AK71" s="1"/>
      <c r="AL71" s="1"/>
    </row>
    <row r="72" spans="1:38" s="6" customFormat="1" ht="48" customHeight="1">
      <c r="A72" s="75" t="s">
        <v>78</v>
      </c>
      <c r="B72" s="76"/>
      <c r="C72" s="76"/>
      <c r="D72" s="76"/>
      <c r="E72" s="21"/>
      <c r="F72" s="21"/>
      <c r="G72" s="22">
        <f t="shared" ref="G72:Z72" si="52">SUM(G73:G75)</f>
        <v>515133</v>
      </c>
      <c r="H72" s="22">
        <f t="shared" si="52"/>
        <v>0</v>
      </c>
      <c r="I72" s="22">
        <f t="shared" si="52"/>
        <v>515133</v>
      </c>
      <c r="J72" s="22">
        <f t="shared" si="52"/>
        <v>-2505</v>
      </c>
      <c r="K72" s="9">
        <f>SUM(K73:K75)</f>
        <v>512635.89999999997</v>
      </c>
      <c r="L72" s="9">
        <f>SUM(L73:L75)</f>
        <v>0</v>
      </c>
      <c r="M72" s="9">
        <f t="shared" si="9"/>
        <v>512635.89999999997</v>
      </c>
      <c r="N72" s="9">
        <f t="shared" si="52"/>
        <v>12588</v>
      </c>
      <c r="O72" s="9">
        <f t="shared" ref="O72" si="53">SUM(O73:O75)</f>
        <v>0</v>
      </c>
      <c r="P72" s="9">
        <f>P73+P74+P75</f>
        <v>0</v>
      </c>
      <c r="Q72" s="9">
        <v>512635.89999999997</v>
      </c>
      <c r="R72" s="9">
        <f t="shared" si="7"/>
        <v>12588</v>
      </c>
      <c r="S72" s="9">
        <f t="shared" si="52"/>
        <v>56789.8</v>
      </c>
      <c r="T72" s="9">
        <f t="shared" ref="T72" si="54">SUM(T73:T75)</f>
        <v>0</v>
      </c>
      <c r="U72" s="9">
        <f>U73+U74+U75</f>
        <v>0</v>
      </c>
      <c r="V72" s="9">
        <f t="shared" si="3"/>
        <v>12588</v>
      </c>
      <c r="W72" s="9">
        <f t="shared" si="8"/>
        <v>56789.8</v>
      </c>
      <c r="X72" s="9">
        <f>X73+X74+X75</f>
        <v>0</v>
      </c>
      <c r="Y72" s="9">
        <v>56789.8</v>
      </c>
      <c r="Z72" s="9">
        <f t="shared" si="52"/>
        <v>164913.29999999999</v>
      </c>
      <c r="AA72" s="9">
        <f t="shared" ref="AA72" si="55">SUM(AA73:AA75)</f>
        <v>0</v>
      </c>
      <c r="AB72" s="9">
        <f t="shared" si="4"/>
        <v>164913.29999999999</v>
      </c>
      <c r="AC72" s="5"/>
      <c r="AD72" s="5"/>
      <c r="AE72" s="5"/>
      <c r="AF72" s="5"/>
      <c r="AG72" s="5"/>
    </row>
    <row r="73" spans="1:38" s="6" customFormat="1" ht="147.75" customHeight="1" outlineLevel="1">
      <c r="A73" s="50" t="s">
        <v>83</v>
      </c>
      <c r="B73" s="23" t="s">
        <v>27</v>
      </c>
      <c r="C73" s="48" t="s">
        <v>5</v>
      </c>
      <c r="D73" s="48" t="s">
        <v>7</v>
      </c>
      <c r="E73" s="48" t="s">
        <v>10</v>
      </c>
      <c r="F73" s="48" t="s">
        <v>56</v>
      </c>
      <c r="G73" s="18">
        <v>345409</v>
      </c>
      <c r="H73" s="18"/>
      <c r="I73" s="18">
        <v>345409</v>
      </c>
      <c r="J73" s="18">
        <v>-1727</v>
      </c>
      <c r="K73" s="18">
        <f>I73+J73</f>
        <v>343682</v>
      </c>
      <c r="L73" s="18"/>
      <c r="M73" s="9">
        <f t="shared" si="9"/>
        <v>343682</v>
      </c>
      <c r="N73" s="9">
        <v>11111.1</v>
      </c>
      <c r="O73" s="9"/>
      <c r="P73" s="9"/>
      <c r="Q73" s="9">
        <v>343682</v>
      </c>
      <c r="R73" s="9">
        <f t="shared" si="7"/>
        <v>11111.1</v>
      </c>
      <c r="S73" s="16">
        <v>55508.9</v>
      </c>
      <c r="T73" s="16"/>
      <c r="U73" s="9"/>
      <c r="V73" s="9">
        <f t="shared" si="3"/>
        <v>11111.1</v>
      </c>
      <c r="W73" s="9">
        <f t="shared" si="8"/>
        <v>55508.9</v>
      </c>
      <c r="X73" s="9"/>
      <c r="Y73" s="9">
        <v>55508.9</v>
      </c>
      <c r="Z73" s="16">
        <v>0</v>
      </c>
      <c r="AA73" s="16">
        <v>0</v>
      </c>
      <c r="AB73" s="9">
        <f t="shared" si="4"/>
        <v>0</v>
      </c>
      <c r="AC73" s="5"/>
      <c r="AD73" s="5"/>
      <c r="AE73" s="5"/>
      <c r="AF73" s="5"/>
      <c r="AG73" s="5"/>
    </row>
    <row r="74" spans="1:38" s="6" customFormat="1" ht="140.25" customHeight="1" outlineLevel="1">
      <c r="A74" s="47" t="s">
        <v>121</v>
      </c>
      <c r="B74" s="24" t="s">
        <v>25</v>
      </c>
      <c r="C74" s="48" t="s">
        <v>5</v>
      </c>
      <c r="D74" s="48" t="s">
        <v>7</v>
      </c>
      <c r="E74" s="48" t="s">
        <v>10</v>
      </c>
      <c r="F74" s="48" t="s">
        <v>62</v>
      </c>
      <c r="G74" s="16">
        <v>167029.29999999999</v>
      </c>
      <c r="H74" s="16"/>
      <c r="I74" s="16">
        <v>167029.29999999999</v>
      </c>
      <c r="J74" s="16">
        <v>-835.2</v>
      </c>
      <c r="K74" s="16">
        <f>S74+Z74</f>
        <v>166194.19999999998</v>
      </c>
      <c r="L74" s="16"/>
      <c r="M74" s="9">
        <f t="shared" si="9"/>
        <v>166194.19999999998</v>
      </c>
      <c r="N74" s="9">
        <v>0</v>
      </c>
      <c r="O74" s="9">
        <v>0</v>
      </c>
      <c r="P74" s="9">
        <f t="shared" si="11"/>
        <v>0</v>
      </c>
      <c r="Q74" s="9">
        <v>166194.19999999998</v>
      </c>
      <c r="R74" s="9">
        <f t="shared" si="7"/>
        <v>0</v>
      </c>
      <c r="S74" s="18">
        <v>1280.9000000000001</v>
      </c>
      <c r="T74" s="18"/>
      <c r="U74" s="9"/>
      <c r="V74" s="9">
        <f t="shared" si="3"/>
        <v>0</v>
      </c>
      <c r="W74" s="9">
        <f t="shared" si="8"/>
        <v>1280.9000000000001</v>
      </c>
      <c r="X74" s="9"/>
      <c r="Y74" s="9">
        <v>1280.9000000000001</v>
      </c>
      <c r="Z74" s="18">
        <v>164913.29999999999</v>
      </c>
      <c r="AA74" s="18"/>
      <c r="AB74" s="9">
        <f t="shared" si="4"/>
        <v>164913.29999999999</v>
      </c>
      <c r="AC74" s="5"/>
      <c r="AD74" s="5"/>
      <c r="AE74" s="5"/>
      <c r="AF74" s="5"/>
      <c r="AG74" s="5"/>
    </row>
    <row r="75" spans="1:38" s="6" customFormat="1" ht="236.25" customHeight="1" outlineLevel="1">
      <c r="A75" s="47" t="s">
        <v>122</v>
      </c>
      <c r="B75" s="24" t="s">
        <v>25</v>
      </c>
      <c r="C75" s="48" t="s">
        <v>5</v>
      </c>
      <c r="D75" s="48" t="s">
        <v>7</v>
      </c>
      <c r="E75" s="48" t="s">
        <v>10</v>
      </c>
      <c r="F75" s="48" t="s">
        <v>15</v>
      </c>
      <c r="G75" s="16">
        <v>2694.7</v>
      </c>
      <c r="H75" s="16"/>
      <c r="I75" s="16">
        <v>2694.7</v>
      </c>
      <c r="J75" s="16">
        <v>57.2</v>
      </c>
      <c r="K75" s="16">
        <v>2759.7</v>
      </c>
      <c r="L75" s="16"/>
      <c r="M75" s="9">
        <f t="shared" si="9"/>
        <v>2759.7</v>
      </c>
      <c r="N75" s="9">
        <v>1476.9</v>
      </c>
      <c r="O75" s="9"/>
      <c r="P75" s="9"/>
      <c r="Q75" s="9">
        <v>2759.7</v>
      </c>
      <c r="R75" s="9">
        <f t="shared" si="7"/>
        <v>1476.9</v>
      </c>
      <c r="S75" s="16">
        <v>0</v>
      </c>
      <c r="T75" s="16">
        <v>0</v>
      </c>
      <c r="U75" s="9"/>
      <c r="V75" s="9">
        <f t="shared" si="3"/>
        <v>1476.9</v>
      </c>
      <c r="W75" s="9">
        <f t="shared" si="8"/>
        <v>0</v>
      </c>
      <c r="X75" s="9"/>
      <c r="Y75" s="9">
        <v>0</v>
      </c>
      <c r="Z75" s="16">
        <v>0</v>
      </c>
      <c r="AA75" s="16">
        <v>0</v>
      </c>
      <c r="AB75" s="9">
        <f t="shared" si="4"/>
        <v>0</v>
      </c>
      <c r="AC75" s="5"/>
      <c r="AD75" s="5"/>
      <c r="AE75" s="5"/>
      <c r="AF75" s="5"/>
      <c r="AG75" s="5"/>
    </row>
    <row r="76" spans="1:38" s="6" customFormat="1" ht="50.25" customHeight="1">
      <c r="A76" s="75" t="s">
        <v>79</v>
      </c>
      <c r="B76" s="76"/>
      <c r="C76" s="76"/>
      <c r="D76" s="76"/>
      <c r="E76" s="21"/>
      <c r="F76" s="21"/>
      <c r="G76" s="22" t="e">
        <f>G77+#REF!</f>
        <v>#REF!</v>
      </c>
      <c r="H76" s="22" t="e">
        <f>H77+#REF!</f>
        <v>#REF!</v>
      </c>
      <c r="I76" s="22" t="e">
        <f>I77+#REF!+I78</f>
        <v>#REF!</v>
      </c>
      <c r="J76" s="22" t="e">
        <f>J77+#REF!+J78</f>
        <v>#REF!</v>
      </c>
      <c r="K76" s="22">
        <f>K77+K78</f>
        <v>192899.20000000001</v>
      </c>
      <c r="L76" s="22">
        <f>L77+L78</f>
        <v>0</v>
      </c>
      <c r="M76" s="9">
        <f t="shared" si="9"/>
        <v>192899.20000000001</v>
      </c>
      <c r="N76" s="22">
        <f>N77+N78</f>
        <v>106045.2</v>
      </c>
      <c r="O76" s="22">
        <f t="shared" ref="O76" si="56">O77+O78</f>
        <v>0</v>
      </c>
      <c r="P76" s="9">
        <f>P77+P78</f>
        <v>0</v>
      </c>
      <c r="Q76" s="22">
        <v>192899.20000000001</v>
      </c>
      <c r="R76" s="9">
        <f t="shared" si="7"/>
        <v>106045.2</v>
      </c>
      <c r="S76" s="22">
        <f>S77+S78</f>
        <v>10000</v>
      </c>
      <c r="T76" s="22">
        <f>T77+T78</f>
        <v>0</v>
      </c>
      <c r="U76" s="9">
        <f>U77+U78</f>
        <v>0</v>
      </c>
      <c r="V76" s="9">
        <f t="shared" si="3"/>
        <v>106045.2</v>
      </c>
      <c r="W76" s="9">
        <f t="shared" si="8"/>
        <v>10000</v>
      </c>
      <c r="X76" s="9">
        <f>X77+X78</f>
        <v>0</v>
      </c>
      <c r="Y76" s="9">
        <v>10000</v>
      </c>
      <c r="Z76" s="22">
        <f>Z77+Z78</f>
        <v>0</v>
      </c>
      <c r="AA76" s="22">
        <f>AA77+AA78</f>
        <v>0</v>
      </c>
      <c r="AB76" s="9">
        <f t="shared" si="4"/>
        <v>0</v>
      </c>
      <c r="AC76" s="5"/>
      <c r="AD76" s="5"/>
      <c r="AE76" s="5"/>
      <c r="AF76" s="5"/>
      <c r="AG76" s="5"/>
    </row>
    <row r="77" spans="1:38" s="6" customFormat="1" ht="117" customHeight="1" outlineLevel="1">
      <c r="A77" s="50" t="s">
        <v>123</v>
      </c>
      <c r="B77" s="48" t="s">
        <v>30</v>
      </c>
      <c r="C77" s="48" t="s">
        <v>20</v>
      </c>
      <c r="D77" s="48" t="s">
        <v>18</v>
      </c>
      <c r="E77" s="48" t="s">
        <v>41</v>
      </c>
      <c r="F77" s="48" t="s">
        <v>26</v>
      </c>
      <c r="G77" s="16">
        <v>63797.7</v>
      </c>
      <c r="H77" s="16"/>
      <c r="I77" s="16">
        <v>63797.7</v>
      </c>
      <c r="J77" s="16"/>
      <c r="K77" s="16">
        <v>63797.7</v>
      </c>
      <c r="L77" s="16"/>
      <c r="M77" s="9">
        <f t="shared" si="9"/>
        <v>63797.7</v>
      </c>
      <c r="N77" s="9">
        <v>33133.199999999997</v>
      </c>
      <c r="O77" s="9"/>
      <c r="P77" s="9"/>
      <c r="Q77" s="9">
        <v>63797.7</v>
      </c>
      <c r="R77" s="9">
        <f t="shared" si="7"/>
        <v>33133.199999999997</v>
      </c>
      <c r="S77" s="9">
        <v>10000</v>
      </c>
      <c r="T77" s="9"/>
      <c r="U77" s="9"/>
      <c r="V77" s="9">
        <f t="shared" si="3"/>
        <v>33133.199999999997</v>
      </c>
      <c r="W77" s="9">
        <f t="shared" si="8"/>
        <v>10000</v>
      </c>
      <c r="X77" s="9"/>
      <c r="Y77" s="9">
        <v>10000</v>
      </c>
      <c r="Z77" s="16">
        <v>0</v>
      </c>
      <c r="AA77" s="16">
        <v>0</v>
      </c>
      <c r="AB77" s="9">
        <f t="shared" si="4"/>
        <v>0</v>
      </c>
      <c r="AC77" s="5"/>
      <c r="AD77" s="5"/>
      <c r="AE77" s="5"/>
      <c r="AF77" s="5"/>
      <c r="AG77" s="5"/>
    </row>
    <row r="78" spans="1:38" s="6" customFormat="1" ht="119.25" customHeight="1" outlineLevel="1">
      <c r="A78" s="50" t="s">
        <v>125</v>
      </c>
      <c r="B78" s="48" t="s">
        <v>49</v>
      </c>
      <c r="C78" s="48" t="s">
        <v>20</v>
      </c>
      <c r="D78" s="48" t="s">
        <v>18</v>
      </c>
      <c r="E78" s="48" t="s">
        <v>50</v>
      </c>
      <c r="F78" s="48" t="s">
        <v>54</v>
      </c>
      <c r="G78" s="16">
        <v>0</v>
      </c>
      <c r="H78" s="16">
        <v>129101.46</v>
      </c>
      <c r="I78" s="16"/>
      <c r="J78" s="16">
        <v>129101.5</v>
      </c>
      <c r="K78" s="16">
        <f>I78+J78</f>
        <v>129101.5</v>
      </c>
      <c r="L78" s="16"/>
      <c r="M78" s="9">
        <f t="shared" si="9"/>
        <v>129101.5</v>
      </c>
      <c r="N78" s="16">
        <v>72912</v>
      </c>
      <c r="O78" s="16"/>
      <c r="P78" s="9"/>
      <c r="Q78" s="16">
        <v>129101.5</v>
      </c>
      <c r="R78" s="9">
        <f t="shared" si="7"/>
        <v>72912</v>
      </c>
      <c r="S78" s="16">
        <v>0</v>
      </c>
      <c r="T78" s="16">
        <v>0</v>
      </c>
      <c r="U78" s="9"/>
      <c r="V78" s="9">
        <f t="shared" si="3"/>
        <v>72912</v>
      </c>
      <c r="W78" s="9">
        <f t="shared" si="8"/>
        <v>0</v>
      </c>
      <c r="X78" s="9"/>
      <c r="Y78" s="9">
        <v>0</v>
      </c>
      <c r="Z78" s="16">
        <v>0</v>
      </c>
      <c r="AA78" s="16">
        <v>0</v>
      </c>
      <c r="AB78" s="9">
        <f t="shared" si="4"/>
        <v>0</v>
      </c>
      <c r="AC78" s="5"/>
      <c r="AD78" s="5"/>
      <c r="AE78" s="5"/>
      <c r="AF78" s="5"/>
      <c r="AG78" s="5"/>
    </row>
    <row r="79" spans="1:38" s="6" customFormat="1" ht="47.25" customHeight="1">
      <c r="A79" s="75" t="s">
        <v>80</v>
      </c>
      <c r="B79" s="76"/>
      <c r="C79" s="76"/>
      <c r="D79" s="76"/>
      <c r="E79" s="21"/>
      <c r="F79" s="21"/>
      <c r="G79" s="22">
        <f>G80</f>
        <v>82464.67</v>
      </c>
      <c r="H79" s="22">
        <f>H80</f>
        <v>0</v>
      </c>
      <c r="I79" s="22">
        <f>G79+H79</f>
        <v>82464.67</v>
      </c>
      <c r="J79" s="22">
        <f>J80</f>
        <v>0</v>
      </c>
      <c r="K79" s="22">
        <f>K80</f>
        <v>98595.09</v>
      </c>
      <c r="L79" s="22">
        <f>L80</f>
        <v>0</v>
      </c>
      <c r="M79" s="9">
        <f t="shared" si="9"/>
        <v>98595.09</v>
      </c>
      <c r="N79" s="22">
        <f>N80</f>
        <v>2310</v>
      </c>
      <c r="O79" s="22">
        <f t="shared" ref="O79" si="57">O80</f>
        <v>0</v>
      </c>
      <c r="P79" s="9">
        <f>P80</f>
        <v>0</v>
      </c>
      <c r="Q79" s="22">
        <v>98595.09</v>
      </c>
      <c r="R79" s="9">
        <f t="shared" si="7"/>
        <v>2310</v>
      </c>
      <c r="S79" s="22">
        <f>S80</f>
        <v>3840</v>
      </c>
      <c r="T79" s="22">
        <f>T80</f>
        <v>0</v>
      </c>
      <c r="U79" s="9">
        <f>U80</f>
        <v>0</v>
      </c>
      <c r="V79" s="9">
        <f t="shared" si="3"/>
        <v>2310</v>
      </c>
      <c r="W79" s="9">
        <f t="shared" si="8"/>
        <v>3840</v>
      </c>
      <c r="X79" s="9">
        <f>X80</f>
        <v>0</v>
      </c>
      <c r="Y79" s="9">
        <v>3840</v>
      </c>
      <c r="Z79" s="22">
        <f>Z80</f>
        <v>0</v>
      </c>
      <c r="AA79" s="22">
        <f>AA80</f>
        <v>0</v>
      </c>
      <c r="AB79" s="9">
        <f t="shared" si="4"/>
        <v>0</v>
      </c>
      <c r="AC79" s="5"/>
      <c r="AD79" s="5"/>
      <c r="AE79" s="5"/>
      <c r="AF79" s="5"/>
      <c r="AG79" s="5"/>
    </row>
    <row r="80" spans="1:38" s="6" customFormat="1" ht="198.75" customHeight="1">
      <c r="A80" s="47" t="s">
        <v>174</v>
      </c>
      <c r="B80" s="48" t="s">
        <v>65</v>
      </c>
      <c r="C80" s="48" t="s">
        <v>20</v>
      </c>
      <c r="D80" s="48" t="s">
        <v>11</v>
      </c>
      <c r="E80" s="48" t="s">
        <v>100</v>
      </c>
      <c r="F80" s="48" t="s">
        <v>107</v>
      </c>
      <c r="G80" s="16">
        <v>82464.67</v>
      </c>
      <c r="H80" s="16"/>
      <c r="I80" s="16">
        <v>82464.67</v>
      </c>
      <c r="J80" s="16"/>
      <c r="K80" s="16">
        <v>98595.09</v>
      </c>
      <c r="L80" s="16"/>
      <c r="M80" s="9">
        <f t="shared" si="9"/>
        <v>98595.09</v>
      </c>
      <c r="N80" s="9">
        <v>2310</v>
      </c>
      <c r="O80" s="9"/>
      <c r="P80" s="9"/>
      <c r="Q80" s="9">
        <v>98595.09</v>
      </c>
      <c r="R80" s="9">
        <f t="shared" si="7"/>
        <v>2310</v>
      </c>
      <c r="S80" s="9">
        <v>3840</v>
      </c>
      <c r="T80" s="9"/>
      <c r="U80" s="9"/>
      <c r="V80" s="9">
        <f t="shared" ref="V80:V83" si="58">R80+U80</f>
        <v>2310</v>
      </c>
      <c r="W80" s="9">
        <f t="shared" si="8"/>
        <v>3840</v>
      </c>
      <c r="X80" s="9"/>
      <c r="Y80" s="9">
        <v>3840</v>
      </c>
      <c r="Z80" s="16">
        <v>0</v>
      </c>
      <c r="AA80" s="16">
        <v>0</v>
      </c>
      <c r="AB80" s="9">
        <f t="shared" si="4"/>
        <v>0</v>
      </c>
      <c r="AC80" s="5"/>
      <c r="AD80" s="5"/>
      <c r="AE80" s="5"/>
      <c r="AF80" s="5"/>
      <c r="AG80" s="5"/>
    </row>
    <row r="81" spans="1:33" s="6" customFormat="1" ht="50.25" customHeight="1">
      <c r="A81" s="103" t="s">
        <v>157</v>
      </c>
      <c r="B81" s="103"/>
      <c r="C81" s="103"/>
      <c r="D81" s="103"/>
      <c r="E81" s="48"/>
      <c r="F81" s="48"/>
      <c r="G81" s="16"/>
      <c r="H81" s="16"/>
      <c r="I81" s="16"/>
      <c r="J81" s="16"/>
      <c r="K81" s="16">
        <f>K82</f>
        <v>0</v>
      </c>
      <c r="L81" s="16">
        <f t="shared" ref="L81:O81" si="59">L82</f>
        <v>295051.8</v>
      </c>
      <c r="M81" s="16">
        <f>M82+M83</f>
        <v>489978.3</v>
      </c>
      <c r="N81" s="16">
        <f t="shared" si="59"/>
        <v>0</v>
      </c>
      <c r="O81" s="16">
        <f t="shared" si="59"/>
        <v>122307.8</v>
      </c>
      <c r="P81" s="16">
        <f>P82+P83</f>
        <v>0</v>
      </c>
      <c r="Q81" s="16">
        <v>489978.3</v>
      </c>
      <c r="R81" s="16">
        <f>R82+R83</f>
        <v>122307.8</v>
      </c>
      <c r="S81" s="16">
        <f t="shared" ref="S81:Z81" si="60">S82+S83</f>
        <v>0</v>
      </c>
      <c r="T81" s="16">
        <f t="shared" si="60"/>
        <v>0</v>
      </c>
      <c r="U81" s="16">
        <f>U82+U83</f>
        <v>0</v>
      </c>
      <c r="V81" s="9">
        <f t="shared" si="58"/>
        <v>122307.8</v>
      </c>
      <c r="W81" s="16">
        <f t="shared" si="60"/>
        <v>0</v>
      </c>
      <c r="X81" s="16">
        <f>X82+X83</f>
        <v>0</v>
      </c>
      <c r="Y81" s="16">
        <v>0</v>
      </c>
      <c r="Z81" s="16">
        <f t="shared" si="60"/>
        <v>0</v>
      </c>
      <c r="AA81" s="29"/>
      <c r="AB81" s="28"/>
      <c r="AC81" s="5"/>
      <c r="AD81" s="5"/>
      <c r="AE81" s="5"/>
      <c r="AF81" s="5"/>
      <c r="AG81" s="5"/>
    </row>
    <row r="82" spans="1:33" s="6" customFormat="1" ht="168.75" customHeight="1">
      <c r="A82" s="61" t="s">
        <v>160</v>
      </c>
      <c r="B82" s="13" t="s">
        <v>161</v>
      </c>
      <c r="C82" s="13" t="s">
        <v>158</v>
      </c>
      <c r="D82" s="13" t="s">
        <v>11</v>
      </c>
      <c r="E82" s="13" t="s">
        <v>159</v>
      </c>
      <c r="F82" s="13" t="s">
        <v>54</v>
      </c>
      <c r="G82" s="16"/>
      <c r="H82" s="16"/>
      <c r="I82" s="16"/>
      <c r="J82" s="16"/>
      <c r="K82" s="16"/>
      <c r="L82" s="16">
        <f>122307.8+172744</f>
        <v>295051.8</v>
      </c>
      <c r="M82" s="9">
        <f t="shared" si="9"/>
        <v>295051.8</v>
      </c>
      <c r="N82" s="9"/>
      <c r="O82" s="9">
        <f>64616.5+57691.3</f>
        <v>122307.8</v>
      </c>
      <c r="P82" s="9"/>
      <c r="Q82" s="9">
        <v>295051.8</v>
      </c>
      <c r="R82" s="9">
        <v>57691.3</v>
      </c>
      <c r="S82" s="9"/>
      <c r="T82" s="9"/>
      <c r="U82" s="9"/>
      <c r="V82" s="9">
        <f t="shared" si="58"/>
        <v>57691.3</v>
      </c>
      <c r="W82" s="9">
        <v>0</v>
      </c>
      <c r="X82" s="9"/>
      <c r="Y82" s="9">
        <v>0</v>
      </c>
      <c r="Z82" s="16">
        <v>0</v>
      </c>
      <c r="AA82" s="29"/>
      <c r="AB82" s="28"/>
      <c r="AC82" s="5"/>
      <c r="AD82" s="5"/>
      <c r="AE82" s="5"/>
      <c r="AF82" s="5"/>
      <c r="AG82" s="5"/>
    </row>
    <row r="83" spans="1:33" s="6" customFormat="1" ht="178.5" customHeight="1">
      <c r="A83" s="59" t="s">
        <v>176</v>
      </c>
      <c r="B83" s="60" t="s">
        <v>177</v>
      </c>
      <c r="C83" s="13" t="s">
        <v>178</v>
      </c>
      <c r="D83" s="13" t="s">
        <v>7</v>
      </c>
      <c r="E83" s="13" t="s">
        <v>10</v>
      </c>
      <c r="F83" s="13" t="s">
        <v>54</v>
      </c>
      <c r="G83" s="16"/>
      <c r="H83" s="16"/>
      <c r="I83" s="16"/>
      <c r="J83" s="16"/>
      <c r="K83" s="16"/>
      <c r="L83" s="16"/>
      <c r="M83" s="9">
        <v>194926.5</v>
      </c>
      <c r="N83" s="9"/>
      <c r="O83" s="9"/>
      <c r="P83" s="9"/>
      <c r="Q83" s="9">
        <v>194926.5</v>
      </c>
      <c r="R83" s="9">
        <v>64616.5</v>
      </c>
      <c r="S83" s="9"/>
      <c r="T83" s="9"/>
      <c r="U83" s="9"/>
      <c r="V83" s="9">
        <f t="shared" si="58"/>
        <v>64616.5</v>
      </c>
      <c r="W83" s="9">
        <v>0</v>
      </c>
      <c r="X83" s="9"/>
      <c r="Y83" s="9">
        <v>0</v>
      </c>
      <c r="Z83" s="16">
        <v>0</v>
      </c>
      <c r="AA83" s="29"/>
      <c r="AB83" s="28"/>
      <c r="AC83" s="5"/>
      <c r="AD83" s="5"/>
      <c r="AE83" s="5"/>
      <c r="AF83" s="5"/>
      <c r="AG83" s="5"/>
    </row>
    <row r="84" spans="1:33" s="6" customFormat="1" ht="50.25" customHeight="1">
      <c r="A84" s="84" t="s">
        <v>186</v>
      </c>
      <c r="B84" s="84"/>
      <c r="C84" s="84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4"/>
      <c r="U84" s="84"/>
      <c r="V84" s="84"/>
      <c r="W84" s="84"/>
      <c r="X84" s="84"/>
      <c r="Y84" s="84"/>
      <c r="Z84" s="84"/>
      <c r="AA84" s="56"/>
      <c r="AB84" s="56"/>
      <c r="AC84" s="5"/>
      <c r="AD84" s="5"/>
      <c r="AE84" s="5"/>
      <c r="AF84" s="5"/>
      <c r="AG84" s="5"/>
    </row>
    <row r="85" spans="1:33" s="6" customFormat="1" ht="17.25" customHeigh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5"/>
      <c r="AD85" s="5"/>
      <c r="AE85" s="5"/>
      <c r="AF85" s="5"/>
      <c r="AG85" s="5"/>
    </row>
    <row r="86" spans="1:33" s="6" customFormat="1" ht="15.7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5"/>
      <c r="AD86" s="5"/>
      <c r="AE86" s="5"/>
      <c r="AF86" s="5"/>
      <c r="AG86" s="5"/>
    </row>
    <row r="87" spans="1:33" s="6" customFormat="1" ht="15.7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5"/>
      <c r="AD87" s="5"/>
      <c r="AE87" s="5"/>
      <c r="AF87" s="5"/>
      <c r="AG87" s="5"/>
    </row>
    <row r="88" spans="1:33" s="6" customFormat="1" ht="15.7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5"/>
      <c r="AD88" s="5"/>
      <c r="AE88" s="5"/>
      <c r="AF88" s="5"/>
      <c r="AG88" s="5"/>
    </row>
    <row r="89" spans="1:33" s="6" customFormat="1" ht="36.75" customHeight="1">
      <c r="A89" s="74"/>
      <c r="B89" s="74"/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  <c r="O89" s="74"/>
      <c r="P89" s="74"/>
      <c r="Q89" s="74"/>
      <c r="R89" s="74"/>
      <c r="S89" s="74"/>
      <c r="T89" s="74"/>
      <c r="U89" s="74"/>
      <c r="V89" s="74"/>
      <c r="W89" s="74"/>
      <c r="X89" s="74"/>
      <c r="Y89" s="74"/>
      <c r="Z89" s="74"/>
      <c r="AA89" s="52"/>
      <c r="AB89" s="52"/>
      <c r="AC89" s="5"/>
      <c r="AD89" s="5"/>
      <c r="AE89" s="5"/>
      <c r="AF89" s="5"/>
      <c r="AG89" s="5"/>
    </row>
    <row r="90" spans="1:33" s="6" customFormat="1" ht="30" customHeight="1">
      <c r="A90" s="74"/>
      <c r="B90" s="74"/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  <c r="O90" s="74"/>
      <c r="P90" s="74"/>
      <c r="Q90" s="74"/>
      <c r="R90" s="74"/>
      <c r="S90" s="74"/>
      <c r="T90" s="74"/>
      <c r="U90" s="74"/>
      <c r="V90" s="74"/>
      <c r="W90" s="74"/>
      <c r="X90" s="74"/>
      <c r="Y90" s="74"/>
      <c r="Z90" s="74"/>
      <c r="AA90" s="52"/>
      <c r="AB90" s="52"/>
      <c r="AC90" s="5"/>
      <c r="AD90" s="5"/>
      <c r="AE90" s="5"/>
      <c r="AF90" s="5"/>
      <c r="AG90" s="5"/>
    </row>
    <row r="91" spans="1:33" s="6" customFormat="1" ht="15.7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5"/>
      <c r="AD91" s="5"/>
      <c r="AE91" s="5"/>
      <c r="AF91" s="5"/>
      <c r="AG91" s="5"/>
    </row>
    <row r="92" spans="1:33" s="6" customFormat="1" ht="16.5" customHeight="1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5"/>
      <c r="AD92" s="5"/>
      <c r="AE92" s="5"/>
      <c r="AF92" s="5"/>
      <c r="AG92" s="5"/>
    </row>
    <row r="93" spans="1:33" s="6" customFormat="1" ht="15.7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5"/>
      <c r="AD93" s="5"/>
      <c r="AE93" s="5"/>
      <c r="AF93" s="5"/>
      <c r="AG93" s="5"/>
    </row>
    <row r="94" spans="1:33" s="6" customFormat="1" ht="15.7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5"/>
      <c r="AD94" s="5"/>
      <c r="AE94" s="5"/>
      <c r="AF94" s="5"/>
      <c r="AG94" s="5"/>
    </row>
    <row r="95" spans="1:33" s="6" customFormat="1" ht="15.7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5"/>
      <c r="AD95" s="5"/>
      <c r="AE95" s="5"/>
      <c r="AF95" s="5"/>
      <c r="AG95" s="5"/>
    </row>
    <row r="96" spans="1:33" ht="15.7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8"/>
      <c r="T96" s="8"/>
      <c r="U96" s="8"/>
      <c r="V96" s="8"/>
      <c r="W96" s="8"/>
      <c r="X96" s="8"/>
      <c r="Y96" s="8"/>
      <c r="Z96" s="4"/>
      <c r="AA96" s="4"/>
      <c r="AB96" s="4"/>
    </row>
    <row r="97" spans="1:33" ht="15.7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2"/>
      <c r="AD97" s="2"/>
      <c r="AE97" s="2"/>
      <c r="AF97" s="2"/>
      <c r="AG97" s="2"/>
    </row>
    <row r="98" spans="1:33" ht="15.7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2"/>
      <c r="AD98" s="2"/>
      <c r="AE98" s="2"/>
      <c r="AF98" s="2"/>
      <c r="AG98" s="2"/>
    </row>
  </sheetData>
  <mergeCells count="56">
    <mergeCell ref="X6:X7"/>
    <mergeCell ref="Y6:Y7"/>
    <mergeCell ref="U6:U7"/>
    <mergeCell ref="V6:V7"/>
    <mergeCell ref="T6:T7"/>
    <mergeCell ref="A12:D12"/>
    <mergeCell ref="A81:D81"/>
    <mergeCell ref="A62:D62"/>
    <mergeCell ref="A36:D36"/>
    <mergeCell ref="B6:B7"/>
    <mergeCell ref="C6:C7"/>
    <mergeCell ref="A49:D49"/>
    <mergeCell ref="A31:D31"/>
    <mergeCell ref="A43:D43"/>
    <mergeCell ref="A46:D46"/>
    <mergeCell ref="A59:D59"/>
    <mergeCell ref="A56:D56"/>
    <mergeCell ref="A54:D54"/>
    <mergeCell ref="P6:P7"/>
    <mergeCell ref="Q6:Q7"/>
    <mergeCell ref="A68:E68"/>
    <mergeCell ref="AA6:AA7"/>
    <mergeCell ref="AB6:AB7"/>
    <mergeCell ref="M6:M7"/>
    <mergeCell ref="L6:L7"/>
    <mergeCell ref="A66:D66"/>
    <mergeCell ref="Z6:Z7"/>
    <mergeCell ref="I6:I7"/>
    <mergeCell ref="S6:S7"/>
    <mergeCell ref="G6:G7"/>
    <mergeCell ref="J6:J7"/>
    <mergeCell ref="K6:K7"/>
    <mergeCell ref="H6:H7"/>
    <mergeCell ref="O6:O7"/>
    <mergeCell ref="R6:R7"/>
    <mergeCell ref="A20:D20"/>
    <mergeCell ref="W6:W7"/>
    <mergeCell ref="A4:Z4"/>
    <mergeCell ref="A84:Z84"/>
    <mergeCell ref="A27:D27"/>
    <mergeCell ref="A26:D26"/>
    <mergeCell ref="A5:Z5"/>
    <mergeCell ref="N6:N7"/>
    <mergeCell ref="A13:D13"/>
    <mergeCell ref="A6:A7"/>
    <mergeCell ref="A23:D23"/>
    <mergeCell ref="F6:F7"/>
    <mergeCell ref="D6:D7"/>
    <mergeCell ref="E6:E7"/>
    <mergeCell ref="A9:D9"/>
    <mergeCell ref="A90:Z90"/>
    <mergeCell ref="A76:D76"/>
    <mergeCell ref="A79:D79"/>
    <mergeCell ref="A89:Z89"/>
    <mergeCell ref="A60:D60"/>
    <mergeCell ref="A72:D72"/>
  </mergeCells>
  <phoneticPr fontId="5" type="noConversion"/>
  <printOptions horizontalCentered="1"/>
  <pageMargins left="0.43307086614173229" right="0.43307086614173229" top="0.74803149606299213" bottom="0.62992125984251968" header="0.31496062992125984" footer="0.31496062992125984"/>
  <pageSetup paperSize="9" scale="48" fitToHeight="25" orientation="landscape" horizontalDpi="4294967295" verticalDpi="4294967295" r:id="rId1"/>
  <headerFooter>
    <oddFooter>&amp;C&amp;P</oddFooter>
  </headerFooter>
  <rowBreaks count="1" manualBreakCount="1">
    <brk id="78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Долгопольский Александр Олегович</dc:creator>
  <cp:lastModifiedBy>minfin user</cp:lastModifiedBy>
  <cp:lastPrinted>2018-03-07T13:10:38Z</cp:lastPrinted>
  <dcterms:created xsi:type="dcterms:W3CDTF">2014-05-08T06:25:05Z</dcterms:created>
  <dcterms:modified xsi:type="dcterms:W3CDTF">2018-03-07T16:22:24Z</dcterms:modified>
</cp:coreProperties>
</file>