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</sheets>
  <definedNames>
    <definedName name="_xlnm.Print_Titles" localSheetId="0">Лист1!$14:$16</definedName>
    <definedName name="_xlnm.Print_Area" localSheetId="0">Лист1!$A$1:$AB$100</definedName>
  </definedNames>
  <calcPr calcId="125725"/>
</workbook>
</file>

<file path=xl/calcChain.xml><?xml version="1.0" encoding="utf-8"?>
<calcChain xmlns="http://schemas.openxmlformats.org/spreadsheetml/2006/main">
  <c r="AB86" i="2"/>
  <c r="AB85"/>
  <c r="AB84"/>
  <c r="AB83"/>
  <c r="AB82"/>
  <c r="AB67"/>
  <c r="AA97"/>
  <c r="AB98"/>
  <c r="AB99"/>
  <c r="Q73" l="1"/>
  <c r="N70"/>
  <c r="O70"/>
  <c r="P70"/>
  <c r="Q53" l="1"/>
  <c r="AA70" l="1"/>
  <c r="Z70"/>
  <c r="AB72"/>
  <c r="AB73"/>
  <c r="X70"/>
  <c r="S70"/>
  <c r="T70"/>
  <c r="U70"/>
  <c r="V73"/>
  <c r="AB40"/>
  <c r="AB41"/>
  <c r="AB42"/>
  <c r="AB43"/>
  <c r="AB39"/>
  <c r="AB30"/>
  <c r="AB55"/>
  <c r="AB56"/>
  <c r="R45"/>
  <c r="V46" l="1"/>
  <c r="AA44"/>
  <c r="X44"/>
  <c r="U44"/>
  <c r="AB49"/>
  <c r="AB48"/>
  <c r="Q58"/>
  <c r="N87"/>
  <c r="O87"/>
  <c r="S87"/>
  <c r="T87"/>
  <c r="U87"/>
  <c r="V91"/>
  <c r="Q91"/>
  <c r="Z87"/>
  <c r="S21" l="1"/>
  <c r="T21"/>
  <c r="U21"/>
  <c r="AB28"/>
  <c r="V28"/>
  <c r="N21"/>
  <c r="O21"/>
  <c r="P21"/>
  <c r="Q28"/>
  <c r="Z29" l="1"/>
  <c r="AB29" s="1"/>
  <c r="W29"/>
  <c r="N44"/>
  <c r="O44"/>
  <c r="U35" l="1"/>
  <c r="Y49"/>
  <c r="Y48"/>
  <c r="R49"/>
  <c r="V49" s="1"/>
  <c r="Q49"/>
  <c r="Y37"/>
  <c r="U34" l="1"/>
  <c r="N77"/>
  <c r="O77"/>
  <c r="M60"/>
  <c r="N60"/>
  <c r="O60"/>
  <c r="Y30" l="1"/>
  <c r="W83"/>
  <c r="Q39"/>
  <c r="Q40"/>
  <c r="Q41"/>
  <c r="Q42"/>
  <c r="Q43"/>
  <c r="Y41"/>
  <c r="Y42"/>
  <c r="Y43"/>
  <c r="Y38"/>
  <c r="V39"/>
  <c r="V40"/>
  <c r="V41"/>
  <c r="V42"/>
  <c r="V43"/>
  <c r="X35"/>
  <c r="S35"/>
  <c r="T35"/>
  <c r="R35"/>
  <c r="V35" s="1"/>
  <c r="N35"/>
  <c r="O35"/>
  <c r="P35"/>
  <c r="M83"/>
  <c r="N83"/>
  <c r="O83"/>
  <c r="R83"/>
  <c r="S83"/>
  <c r="T83"/>
  <c r="Y86"/>
  <c r="Y85"/>
  <c r="Y84"/>
  <c r="X97"/>
  <c r="X95"/>
  <c r="X92"/>
  <c r="X87"/>
  <c r="X83"/>
  <c r="X81"/>
  <c r="X77"/>
  <c r="X75"/>
  <c r="X68"/>
  <c r="X63" s="1"/>
  <c r="X60"/>
  <c r="X57"/>
  <c r="X50"/>
  <c r="X31"/>
  <c r="X29"/>
  <c r="X21"/>
  <c r="V86"/>
  <c r="V85"/>
  <c r="V84"/>
  <c r="V83"/>
  <c r="Q86"/>
  <c r="Q85"/>
  <c r="Q84"/>
  <c r="P83"/>
  <c r="G87"/>
  <c r="H87"/>
  <c r="I87"/>
  <c r="J87"/>
  <c r="L87"/>
  <c r="AA87"/>
  <c r="X74" l="1"/>
  <c r="Q83"/>
  <c r="Y83"/>
  <c r="AB87"/>
  <c r="X20"/>
  <c r="X34"/>
  <c r="P29"/>
  <c r="P60"/>
  <c r="P57" s="1"/>
  <c r="P68"/>
  <c r="P63" s="1"/>
  <c r="P75"/>
  <c r="P77"/>
  <c r="P92"/>
  <c r="P95"/>
  <c r="P97"/>
  <c r="P89"/>
  <c r="P87" s="1"/>
  <c r="P81"/>
  <c r="P50"/>
  <c r="P31"/>
  <c r="V99"/>
  <c r="V98"/>
  <c r="V58"/>
  <c r="V56"/>
  <c r="V33"/>
  <c r="V32"/>
  <c r="U29"/>
  <c r="U60"/>
  <c r="U57" s="1"/>
  <c r="U95"/>
  <c r="U92"/>
  <c r="U77"/>
  <c r="U75"/>
  <c r="U68"/>
  <c r="U63" s="1"/>
  <c r="U97"/>
  <c r="U81"/>
  <c r="U50"/>
  <c r="U31"/>
  <c r="N31"/>
  <c r="O31"/>
  <c r="R31"/>
  <c r="S31"/>
  <c r="T31"/>
  <c r="W31"/>
  <c r="Z31"/>
  <c r="M31"/>
  <c r="X17" l="1"/>
  <c r="P44"/>
  <c r="P34" s="1"/>
  <c r="P74"/>
  <c r="U74"/>
  <c r="V31"/>
  <c r="P20"/>
  <c r="U20"/>
  <c r="U17" s="1"/>
  <c r="Z21"/>
  <c r="P17" l="1"/>
  <c r="S97"/>
  <c r="T97"/>
  <c r="W97"/>
  <c r="Z97"/>
  <c r="AB97" s="1"/>
  <c r="R97"/>
  <c r="V97" s="1"/>
  <c r="Z50" l="1"/>
  <c r="T50"/>
  <c r="S50"/>
  <c r="L98"/>
  <c r="N97" l="1"/>
  <c r="L97"/>
  <c r="K97"/>
  <c r="M98"/>
  <c r="M97" s="1"/>
  <c r="O98"/>
  <c r="O97" s="1"/>
  <c r="M67" l="1"/>
  <c r="W67"/>
  <c r="R67"/>
  <c r="V67" s="1"/>
  <c r="R82" l="1"/>
  <c r="V82" s="1"/>
  <c r="M82"/>
  <c r="M81" s="1"/>
  <c r="AB81"/>
  <c r="AA81"/>
  <c r="Z81"/>
  <c r="W81"/>
  <c r="T81"/>
  <c r="S81"/>
  <c r="R81"/>
  <c r="V81" s="1"/>
  <c r="O81"/>
  <c r="N81"/>
  <c r="L81"/>
  <c r="L70"/>
  <c r="M72"/>
  <c r="Q72" s="1"/>
  <c r="R72"/>
  <c r="V72" s="1"/>
  <c r="O50"/>
  <c r="L50"/>
  <c r="M55"/>
  <c r="R55"/>
  <c r="V55" s="1"/>
  <c r="I55"/>
  <c r="T29"/>
  <c r="T20" s="1"/>
  <c r="S29"/>
  <c r="O29"/>
  <c r="O20" s="1"/>
  <c r="N29"/>
  <c r="K29"/>
  <c r="L29"/>
  <c r="R30"/>
  <c r="M30"/>
  <c r="M29" s="1"/>
  <c r="Q29" s="1"/>
  <c r="G31"/>
  <c r="H31"/>
  <c r="J31"/>
  <c r="K31"/>
  <c r="AA31"/>
  <c r="L31"/>
  <c r="V30" l="1"/>
  <c r="R29"/>
  <c r="N20"/>
  <c r="AB31"/>
  <c r="Z20"/>
  <c r="S20"/>
  <c r="I31"/>
  <c r="M96"/>
  <c r="M93"/>
  <c r="M90"/>
  <c r="Q90" s="1"/>
  <c r="Q80"/>
  <c r="M79"/>
  <c r="M76"/>
  <c r="M71"/>
  <c r="M69"/>
  <c r="M66"/>
  <c r="M65"/>
  <c r="M64"/>
  <c r="Q62"/>
  <c r="Q61"/>
  <c r="M59"/>
  <c r="Q59" s="1"/>
  <c r="M54"/>
  <c r="M52"/>
  <c r="M51"/>
  <c r="M48"/>
  <c r="Q48" s="1"/>
  <c r="M47"/>
  <c r="Q47" s="1"/>
  <c r="M46"/>
  <c r="Q46" s="1"/>
  <c r="M45"/>
  <c r="M38"/>
  <c r="Q38" s="1"/>
  <c r="M37"/>
  <c r="M36"/>
  <c r="M27"/>
  <c r="Q27" s="1"/>
  <c r="M26"/>
  <c r="M25"/>
  <c r="M24"/>
  <c r="M23"/>
  <c r="L95"/>
  <c r="L92"/>
  <c r="L77"/>
  <c r="L75"/>
  <c r="L68"/>
  <c r="L63" s="1"/>
  <c r="L60"/>
  <c r="L57" s="1"/>
  <c r="L44"/>
  <c r="L35"/>
  <c r="L21"/>
  <c r="AB96"/>
  <c r="AB94"/>
  <c r="AB93"/>
  <c r="AB90"/>
  <c r="AB89"/>
  <c r="AB88"/>
  <c r="AB80"/>
  <c r="AB79"/>
  <c r="AB78"/>
  <c r="AB76"/>
  <c r="AB71"/>
  <c r="AB69"/>
  <c r="AB66"/>
  <c r="AB65"/>
  <c r="AB64"/>
  <c r="AB62"/>
  <c r="AB61"/>
  <c r="AB59"/>
  <c r="AB58"/>
  <c r="AB54"/>
  <c r="AB53"/>
  <c r="AB52"/>
  <c r="AB51"/>
  <c r="AB47"/>
  <c r="AB46"/>
  <c r="AB45"/>
  <c r="AB38"/>
  <c r="AB37"/>
  <c r="AB36"/>
  <c r="AB33"/>
  <c r="AB32"/>
  <c r="AB27"/>
  <c r="AB26"/>
  <c r="AB25"/>
  <c r="AB24"/>
  <c r="AB23"/>
  <c r="AB22"/>
  <c r="AA95"/>
  <c r="AA92"/>
  <c r="AA77"/>
  <c r="AA75"/>
  <c r="AA68"/>
  <c r="AA63" s="1"/>
  <c r="AA60"/>
  <c r="AA57" s="1"/>
  <c r="AA50"/>
  <c r="AA35"/>
  <c r="AA21"/>
  <c r="AA20" s="1"/>
  <c r="W96"/>
  <c r="W94"/>
  <c r="W93"/>
  <c r="W90"/>
  <c r="W89"/>
  <c r="W88"/>
  <c r="W80"/>
  <c r="W79"/>
  <c r="W78"/>
  <c r="W76"/>
  <c r="W71"/>
  <c r="W70" s="1"/>
  <c r="W69"/>
  <c r="W66"/>
  <c r="W65"/>
  <c r="W64"/>
  <c r="W62"/>
  <c r="W61"/>
  <c r="W59"/>
  <c r="W58"/>
  <c r="W54"/>
  <c r="W53"/>
  <c r="W52"/>
  <c r="W51"/>
  <c r="W47"/>
  <c r="W46"/>
  <c r="W45"/>
  <c r="W36"/>
  <c r="W35" s="1"/>
  <c r="W27"/>
  <c r="Y27" s="1"/>
  <c r="W26"/>
  <c r="Y26" s="1"/>
  <c r="W25"/>
  <c r="Y25" s="1"/>
  <c r="W24"/>
  <c r="Y24" s="1"/>
  <c r="W23"/>
  <c r="Y23" s="1"/>
  <c r="W22"/>
  <c r="Y22" s="1"/>
  <c r="T95"/>
  <c r="T92"/>
  <c r="T77"/>
  <c r="T75"/>
  <c r="T68"/>
  <c r="T63" s="1"/>
  <c r="T60"/>
  <c r="T57" s="1"/>
  <c r="T44"/>
  <c r="O95"/>
  <c r="Q71" l="1"/>
  <c r="M70"/>
  <c r="Q70" s="1"/>
  <c r="T74"/>
  <c r="M35"/>
  <c r="Q35" s="1"/>
  <c r="W87"/>
  <c r="M21"/>
  <c r="Q21" s="1"/>
  <c r="Q45"/>
  <c r="M44"/>
  <c r="Q44" s="1"/>
  <c r="Y35"/>
  <c r="M34"/>
  <c r="Q34" s="1"/>
  <c r="Y29"/>
  <c r="AA74"/>
  <c r="M50"/>
  <c r="Q50" s="1"/>
  <c r="W21"/>
  <c r="L34"/>
  <c r="W50"/>
  <c r="L74"/>
  <c r="L20"/>
  <c r="AA34"/>
  <c r="T34"/>
  <c r="R96"/>
  <c r="V96" s="1"/>
  <c r="R94"/>
  <c r="V94" s="1"/>
  <c r="R93"/>
  <c r="V93" s="1"/>
  <c r="R90"/>
  <c r="V90" s="1"/>
  <c r="R89"/>
  <c r="V89" s="1"/>
  <c r="R88"/>
  <c r="V80"/>
  <c r="V79"/>
  <c r="V78"/>
  <c r="R76"/>
  <c r="V76" s="1"/>
  <c r="R71"/>
  <c r="R69"/>
  <c r="V69" s="1"/>
  <c r="R66"/>
  <c r="V66" s="1"/>
  <c r="R65"/>
  <c r="V64"/>
  <c r="R62"/>
  <c r="V62" s="1"/>
  <c r="R61"/>
  <c r="V61" s="1"/>
  <c r="R59"/>
  <c r="V59" s="1"/>
  <c r="R52"/>
  <c r="V52" s="1"/>
  <c r="R51"/>
  <c r="V51" s="1"/>
  <c r="R48"/>
  <c r="V48" s="1"/>
  <c r="V47"/>
  <c r="V38"/>
  <c r="V37"/>
  <c r="V36"/>
  <c r="R27"/>
  <c r="V27" s="1"/>
  <c r="R26"/>
  <c r="V26" s="1"/>
  <c r="R25"/>
  <c r="V25" s="1"/>
  <c r="R24"/>
  <c r="V24" s="1"/>
  <c r="R23"/>
  <c r="V23" s="1"/>
  <c r="R22"/>
  <c r="O92"/>
  <c r="O75"/>
  <c r="O74" s="1"/>
  <c r="O68"/>
  <c r="O63" s="1"/>
  <c r="Z60"/>
  <c r="AB60" s="1"/>
  <c r="S60"/>
  <c r="W60" s="1"/>
  <c r="N57"/>
  <c r="K60"/>
  <c r="V71" l="1"/>
  <c r="R70"/>
  <c r="V70" s="1"/>
  <c r="V88"/>
  <c r="R87"/>
  <c r="V87" s="1"/>
  <c r="M20"/>
  <c r="Q20" s="1"/>
  <c r="V22"/>
  <c r="R21"/>
  <c r="R20" s="1"/>
  <c r="V65"/>
  <c r="V45"/>
  <c r="R44"/>
  <c r="W20"/>
  <c r="Y20" s="1"/>
  <c r="Y21"/>
  <c r="V29"/>
  <c r="K57"/>
  <c r="Z57"/>
  <c r="AB57" s="1"/>
  <c r="L17"/>
  <c r="T17"/>
  <c r="T18" s="1"/>
  <c r="T19" s="1"/>
  <c r="AA17"/>
  <c r="S57"/>
  <c r="W57" s="1"/>
  <c r="R60"/>
  <c r="O57"/>
  <c r="O34"/>
  <c r="R57" l="1"/>
  <c r="V57" s="1"/>
  <c r="V60"/>
  <c r="V20"/>
  <c r="V21"/>
  <c r="M57"/>
  <c r="Q60"/>
  <c r="O17"/>
  <c r="O18" s="1"/>
  <c r="O19" s="1"/>
  <c r="AA18"/>
  <c r="AA19" s="1"/>
  <c r="Z35"/>
  <c r="AB35" s="1"/>
  <c r="K35"/>
  <c r="V44"/>
  <c r="S44"/>
  <c r="W44" s="1"/>
  <c r="Z44"/>
  <c r="AB44" s="1"/>
  <c r="K44"/>
  <c r="W34" l="1"/>
  <c r="Y44"/>
  <c r="R34"/>
  <c r="Q57"/>
  <c r="N53"/>
  <c r="R53" s="1"/>
  <c r="N54"/>
  <c r="R54" s="1"/>
  <c r="V54" s="1"/>
  <c r="R50" l="1"/>
  <c r="V50" s="1"/>
  <c r="V53"/>
  <c r="K50"/>
  <c r="K34"/>
  <c r="K21"/>
  <c r="K20" s="1"/>
  <c r="AB50" l="1"/>
  <c r="N50"/>
  <c r="AB21" l="1"/>
  <c r="H27"/>
  <c r="I27" s="1"/>
  <c r="AB20" l="1"/>
  <c r="AB70"/>
  <c r="K70"/>
  <c r="N68" l="1"/>
  <c r="S68"/>
  <c r="Z68"/>
  <c r="K68"/>
  <c r="K63" l="1"/>
  <c r="M68"/>
  <c r="Z63"/>
  <c r="AB68"/>
  <c r="S63"/>
  <c r="W63" s="1"/>
  <c r="W68"/>
  <c r="N63"/>
  <c r="R68"/>
  <c r="K94"/>
  <c r="V68" l="1"/>
  <c r="R63"/>
  <c r="V63" s="1"/>
  <c r="M63"/>
  <c r="K92"/>
  <c r="M92" s="1"/>
  <c r="M94"/>
  <c r="AB63"/>
  <c r="R77"/>
  <c r="V77" s="1"/>
  <c r="S77"/>
  <c r="W77" s="1"/>
  <c r="Z77"/>
  <c r="AB77" s="1"/>
  <c r="N75"/>
  <c r="S75"/>
  <c r="Z75"/>
  <c r="AB75" s="1"/>
  <c r="K75"/>
  <c r="M75" s="1"/>
  <c r="N95"/>
  <c r="R95" s="1"/>
  <c r="V95" s="1"/>
  <c r="S95"/>
  <c r="W95" s="1"/>
  <c r="Z95"/>
  <c r="AB95" s="1"/>
  <c r="K95"/>
  <c r="M95" s="1"/>
  <c r="N92"/>
  <c r="R92" s="1"/>
  <c r="V92" s="1"/>
  <c r="S92"/>
  <c r="W92" s="1"/>
  <c r="Z92"/>
  <c r="AB92" s="1"/>
  <c r="K88"/>
  <c r="K89"/>
  <c r="M89" s="1"/>
  <c r="Q89" s="1"/>
  <c r="H23"/>
  <c r="H21" s="1"/>
  <c r="H35"/>
  <c r="H44"/>
  <c r="H50"/>
  <c r="H57"/>
  <c r="H63"/>
  <c r="H77"/>
  <c r="H74" s="1"/>
  <c r="H92"/>
  <c r="H95"/>
  <c r="G21"/>
  <c r="G35"/>
  <c r="G44"/>
  <c r="G50"/>
  <c r="G57"/>
  <c r="G63"/>
  <c r="G77"/>
  <c r="G74" s="1"/>
  <c r="G92"/>
  <c r="G95"/>
  <c r="I35"/>
  <c r="I46"/>
  <c r="I44" s="1"/>
  <c r="I50"/>
  <c r="I57"/>
  <c r="I64"/>
  <c r="I63" s="1"/>
  <c r="I75"/>
  <c r="I78"/>
  <c r="K78" s="1"/>
  <c r="I80"/>
  <c r="I92"/>
  <c r="J21"/>
  <c r="J35"/>
  <c r="J44"/>
  <c r="J50"/>
  <c r="J57"/>
  <c r="J63"/>
  <c r="J77"/>
  <c r="J74" s="1"/>
  <c r="J92"/>
  <c r="J95"/>
  <c r="G75"/>
  <c r="R75" l="1"/>
  <c r="R74" s="1"/>
  <c r="V74" s="1"/>
  <c r="N74"/>
  <c r="W75"/>
  <c r="W74" s="1"/>
  <c r="W17" s="1"/>
  <c r="S74"/>
  <c r="V75"/>
  <c r="M88"/>
  <c r="K87"/>
  <c r="K77"/>
  <c r="M78"/>
  <c r="M77" s="1"/>
  <c r="M74" s="1"/>
  <c r="Q74" s="1"/>
  <c r="I95"/>
  <c r="Z74"/>
  <c r="AB74" s="1"/>
  <c r="I23"/>
  <c r="I21" s="1"/>
  <c r="I77"/>
  <c r="I74" s="1"/>
  <c r="G34"/>
  <c r="G20"/>
  <c r="H20"/>
  <c r="Y74"/>
  <c r="H34"/>
  <c r="S34"/>
  <c r="N34"/>
  <c r="J20"/>
  <c r="Z34"/>
  <c r="J34"/>
  <c r="I34"/>
  <c r="Q88" l="1"/>
  <c r="M87"/>
  <c r="Q87" s="1"/>
  <c r="Q77"/>
  <c r="K74"/>
  <c r="N17"/>
  <c r="AB34"/>
  <c r="Z17"/>
  <c r="S17"/>
  <c r="H17"/>
  <c r="I20"/>
  <c r="I17" s="1"/>
  <c r="G17"/>
  <c r="J17"/>
  <c r="M17" l="1"/>
  <c r="R17"/>
  <c r="V17" s="1"/>
  <c r="V34"/>
  <c r="K17"/>
  <c r="Z18"/>
  <c r="Z19" s="1"/>
  <c r="AB17"/>
  <c r="S18"/>
  <c r="S19" s="1"/>
  <c r="Y17"/>
  <c r="N18"/>
  <c r="N19" s="1"/>
  <c r="Q17" l="1"/>
</calcChain>
</file>

<file path=xl/sharedStrings.xml><?xml version="1.0" encoding="utf-8"?>
<sst xmlns="http://schemas.openxmlformats.org/spreadsheetml/2006/main" count="405" uniqueCount="216">
  <si>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</si>
  <si>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</si>
  <si>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</si>
  <si>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</si>
  <si>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</si>
  <si>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</si>
  <si>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</si>
  <si>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 xml:space="preserve">министерство строительства и архитектуры Архангельской области 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</si>
  <si>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</si>
  <si>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330 мест</t>
  </si>
  <si>
    <t xml:space="preserve"> ГКУ Архангельской области "ГУКС"</t>
  </si>
  <si>
    <t>министерство топливно-энергетического комплекса и жилищно-коммунального хозяйства Архангельской области</t>
  </si>
  <si>
    <t>Прогнозный срок                                                            (начало / окончание)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</si>
  <si>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</si>
  <si>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>ГКУ Архангельской области "ГУКС"</t>
  </si>
  <si>
    <t>2017 / 2019</t>
  </si>
  <si>
    <t>2017 / 2018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</si>
  <si>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</si>
  <si>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</si>
  <si>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</si>
  <si>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</si>
  <si>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2. Общеобразовательные организации и профессиональные образовательные организации в Архангельской области, в том числе:</t>
  </si>
  <si>
    <t>320 мест</t>
  </si>
  <si>
    <t>240 мест</t>
  </si>
  <si>
    <t>60 мест</t>
  </si>
  <si>
    <t>-</t>
  </si>
  <si>
    <t>2018 / 2019</t>
  </si>
  <si>
    <t>853,63 м</t>
  </si>
  <si>
    <t>2016 / 2018</t>
  </si>
  <si>
    <t>1. Развитие сети учреждений культурно-досугового типа в сельской местности</t>
  </si>
  <si>
    <t>45 чел./смену</t>
  </si>
  <si>
    <t>Общий объем капитальных вложений за счет всех источников, тыс. рублей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</si>
  <si>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2020 годы)"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</si>
  <si>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</si>
  <si>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</si>
  <si>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</si>
  <si>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</si>
  <si>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</si>
  <si>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</si>
  <si>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2020 годы)"</t>
  </si>
  <si>
    <t>администрация муниципального образования "Вилегодский муниципальный район"</t>
  </si>
  <si>
    <t>администрация муниципального образования "Котлас"</t>
  </si>
  <si>
    <t>2018 / -</t>
  </si>
  <si>
    <t>2017 / -</t>
  </si>
  <si>
    <t>администрация муниципального образования "Котласский муниципальный район"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</si>
  <si>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</si>
  <si>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1) строительство газораспределительной сети в дер. Куимиха Котласского района Архангельской области</t>
  </si>
  <si>
    <t>Предлагаемые  изменения</t>
  </si>
  <si>
    <t>2) средняя общеобразовательная школа с эстетическим уклоном на 240 мест в пос. Ерцево Коношского района</t>
  </si>
  <si>
    <t>81 чел./смену</t>
  </si>
  <si>
    <t>администрация муниципального образования "Северодвинск"</t>
  </si>
  <si>
    <t>Общий объем капитальных вложений за счет всех источников,              тыс. рублей</t>
  </si>
  <si>
    <t>2009 / 2018</t>
  </si>
  <si>
    <t>62 жилых дома                                                                                                                      (166 663,6 кв. м)</t>
  </si>
  <si>
    <t>2018 / 2018</t>
  </si>
  <si>
    <t>2018 / 2021</t>
  </si>
  <si>
    <t>2016 / 2019</t>
  </si>
  <si>
    <t>Общий (предельный) объем бюджетных ассигнований областного бюджета на 2019 год,                тыс. рублей</t>
  </si>
  <si>
    <t>2015 / 2018</t>
  </si>
  <si>
    <t>IV.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2020 годы)"</t>
  </si>
  <si>
    <t>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2020 годы)"</t>
  </si>
  <si>
    <t xml:space="preserve">бюджетные инвестиции в объекты государственной собственности Архангельской области, реконструкция </t>
  </si>
  <si>
    <t>2018 / 2020</t>
  </si>
  <si>
    <t>2. Развитие газификации в сельской местности</t>
  </si>
  <si>
    <t>2013 / 2018</t>
  </si>
  <si>
    <t>1863 квартиры</t>
  </si>
  <si>
    <t>протяженность сетей газоснабжения –                                                                   11 км</t>
  </si>
  <si>
    <t>протяженность сетей газоснабжения –                                                                   3,6 км</t>
  </si>
  <si>
    <t>протяженность сетей газоснабжения –                                                                   5 км</t>
  </si>
  <si>
    <t>2,6 км</t>
  </si>
  <si>
    <t xml:space="preserve">государственное казенное учреждение Архангельской области "Дорожное агентство "Архангельскавтодор" </t>
  </si>
  <si>
    <t>3) реконструкция водопроводных очистных сооружений в пос. Сия Пинежского района*</t>
  </si>
  <si>
    <t>субсидии на софинансирование капитальных вложений в объекты муниципальной собственности, приобретение</t>
  </si>
  <si>
    <t>2 судна</t>
  </si>
  <si>
    <t>2017 / 2020</t>
  </si>
  <si>
    <t>14,4 км</t>
  </si>
  <si>
    <t>агентство по развитию Соловецкого архипелага Архангельской области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</si>
  <si>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2020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</si>
  <si>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</si>
  <si>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2020 годы)"</t>
  </si>
  <si>
    <t xml:space="preserve">министерство культуры Архангельской области </t>
  </si>
  <si>
    <t>государственное бюджетное учреждение культуры Архангельской области "Государственное музейное объединение "Художественная культура Русского Севера"</t>
  </si>
  <si>
    <r>
      <t>сети: водоснабжения – 113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>/час; теплоснабжения – 7,1 Гкал/час; электроснабжения – 3562 кВт</t>
    </r>
  </si>
  <si>
    <t>1. Пристройка сценическо-зрительного комплекса к основному зданию и реконструкция существующего здания Архангельского областного  театра кукол по адресу: г. Архангельск, просп. Троицкий, д. 5</t>
  </si>
  <si>
    <t>3) газопровод высокого, среднего и низкого давления в МО "Аргуновское" Вельского района Архангельской области                                                               (2 очередь)*</t>
  </si>
  <si>
    <t>280 мест</t>
  </si>
  <si>
    <t>администрация муниципального образования                                                       "Город Архангельск"</t>
  </si>
  <si>
    <t>без ДФ</t>
  </si>
  <si>
    <t>мы</t>
  </si>
  <si>
    <t>администрация муниципального образования "Приморский муниципальный район"</t>
  </si>
  <si>
    <t>2015 / 2020</t>
  </si>
  <si>
    <t>2015 / -</t>
  </si>
  <si>
    <t>протяженность сетей: ливневой канализации –                                                         494 м;
водоснабжения –                                                                                4 км</t>
  </si>
  <si>
    <t>2016 / 2020</t>
  </si>
  <si>
    <t>1) строительство центра культурного развития на 120 мест в с. Ильинско-Подомское Вилегодского района Архангельской области*</t>
  </si>
  <si>
    <t>администрация муниципального образования                                              "Мирный"</t>
  </si>
  <si>
    <t xml:space="preserve">субсидии на осуществление капитальных вложений в объекты капитального строительства государственной собственности Архангельской области, проектирование и строительство 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</si>
  <si>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2025 годы)"</t>
  </si>
  <si>
    <t>2016 / -</t>
  </si>
  <si>
    <t>1) приобретение речных судов по договорам лизинга</t>
  </si>
  <si>
    <t>15 коек</t>
  </si>
  <si>
    <t>2014 / 2021</t>
  </si>
  <si>
    <t>2014 / 2019</t>
  </si>
  <si>
    <t>1. Строительство больницы на 15 коек с поликлиникой на 100 посещений, Обозерский филиал ГБУЗ АО "Плесецкая ЦРБ"</t>
  </si>
  <si>
    <t>Общий (предельный) объем бюджетных ассигнований областного бюджета на 2018 год,                                                 тыс. рублей</t>
  </si>
  <si>
    <t>Общий (предельный) объем бюджетных ассигнований областного бюджета на 2020 год,                                                         тыс. рублей</t>
  </si>
  <si>
    <t>4. Проектно-изыскательские работы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</si>
  <si>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 xml:space="preserve">1. Реконструкция автомобильной дороги Усть-Ваеньга – Осиново – Фалюки (до дер. Задориха) на участке км 43+500 – км 63+000 </t>
  </si>
  <si>
    <t>протяженность дороги – 21,725 км (2019 год – 6,3 км, 2021 год – 15,425 км)</t>
  </si>
  <si>
    <t>2.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Обводного канала в муниципальном образовании "Город Архангельск")</t>
  </si>
  <si>
    <t>3. 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Обводного канала в муниципальном образовании "Город Архангельск")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</si>
  <si>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2020 годы)"</t>
  </si>
  <si>
    <t>администрация муниципального образования                                                        "Сельское поселение "Соловецкое"</t>
  </si>
  <si>
    <t>1. Строительство и реконструкция системы водоснабжения поселка Соловецкий</t>
  </si>
  <si>
    <t>1. Футбольное поле и беговые дорожки на стадионе "Салют", расположенном по адресу: г. Котлас, пр. Мира, 45*</t>
  </si>
  <si>
    <t>6) обеспечение земельных участков инженерной инфраструктурой для строительства многоквартирных домов в VI – VII жилых районах г. Архангельска (магистральные сети) (проектирование, строительство, выполнение кадастровых работ)</t>
  </si>
  <si>
    <t>2. Физкультурно-оздоровительный комплекс с универсальным игровым залом  42 х 24 м по адресу: Архангельская обл.,   г. Северодвинск, о. Ягры, пр. Машиностроителей*</t>
  </si>
  <si>
    <t>1) начальная общеобразовательная школа на 320 учащихся в с. Красноборск Архангельской области</t>
  </si>
  <si>
    <t>3) строительство средней общеобразовательной школы на 250 мест с блоком временного проживания на 50 человек в с. Ровдино Шенкурского района</t>
  </si>
  <si>
    <t>250 мест</t>
  </si>
  <si>
    <t>860 мест</t>
  </si>
  <si>
    <t>администрация муниципального образования "Шенкурский муниципальный район"</t>
  </si>
  <si>
    <t>2) детский сад на 120 мест в пос. Катунино Приморского района Архангельской области</t>
  </si>
  <si>
    <t>3) детский сад на 120 мест                                                                                   в п. Каменка МО "Мезенский муниципальный район"</t>
  </si>
  <si>
    <t>3.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</si>
  <si>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2. Строительство больницы в пос. Березник Виноградовского района Архангельской области</t>
  </si>
  <si>
    <t>45 коек</t>
  </si>
  <si>
    <t xml:space="preserve">20 посещений в смену </t>
  </si>
  <si>
    <t xml:space="preserve">бюджетные инвестиции в объекты государственной собственности Архангельской области, приобретение </t>
  </si>
  <si>
    <t>Предлагаемые изменения</t>
  </si>
  <si>
    <t>64 земельных                 участка</t>
  </si>
  <si>
    <t>администрация муниципального образования                                                       "Город Новодвинск"</t>
  </si>
  <si>
    <t>2018/2018</t>
  </si>
  <si>
    <t>0,72 км</t>
  </si>
  <si>
    <t>2015 / 2017</t>
  </si>
  <si>
    <t>5. Строительство автомобильной дороги по проезду Сибиряковцев в обход областной больницы г. Архангельска</t>
  </si>
  <si>
    <t>68 675,0 кв. м</t>
  </si>
  <si>
    <t>3. Развитие сети образовательных организаций в сельской местности</t>
  </si>
  <si>
    <t>1) строительство школы на 90 мест в дер. Погост Вельского района</t>
  </si>
  <si>
    <t>90 мест</t>
  </si>
  <si>
    <t>2013 / 2016</t>
  </si>
  <si>
    <t>1,622 км</t>
  </si>
  <si>
    <t>4. Реконструкция пр-та Ленинградского от ул. Первомайской до ул. Смольный Буян в г. Архангельске</t>
  </si>
  <si>
    <t>субсидии на софинансирование капитальных вложений в объекты муниципальной собственности</t>
  </si>
  <si>
    <t>администрации муниципальных образований Архангельской области</t>
  </si>
  <si>
    <t>1. Строительство 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</si>
  <si>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 xml:space="preserve">5 240 кв. м жилых площадей
</t>
  </si>
  <si>
    <t>администрация муниципального образования "Лешуконский муниципальный район"</t>
  </si>
  <si>
    <t xml:space="preserve">6. Приобретение части нежилого помещения  здания библиотеки,  расположенного по адресу: Архангельская область, Лешуконский район, с. Лешуконское, ул. Октябрьская, д. 26 </t>
  </si>
  <si>
    <t>15,7 тыс. экземпляров библиотечного фонда</t>
  </si>
  <si>
    <t>администрация муниципального образования "Пинежский муниципальный район"</t>
  </si>
  <si>
    <r>
      <t>535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 xml:space="preserve"> / сутки</t>
    </r>
  </si>
  <si>
    <t>администрация муниципального образования "Мирный"</t>
  </si>
  <si>
    <t xml:space="preserve">бюджетные инвестиции в объекты государственной собственности Архангельской области,  проектирование и строительство </t>
  </si>
  <si>
    <t>3. 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</si>
  <si>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>4 306,5 кв.м</t>
  </si>
  <si>
    <t>5. Строительство (приобретение) речных судов для осуществления грузопассажирских перевозок                                                                                                                                 на территории Архангельской области, в том числе:</t>
  </si>
  <si>
    <t>2. Реконструкция аэропортового комплекса "Соловки", о. Соловецкий, Архангельская область</t>
  </si>
  <si>
    <t xml:space="preserve">2) газопровод высокого, среднего и низкого давления в МО "Аргуновское" Вельского района Архангельской области
</t>
  </si>
  <si>
    <t>1. Перевод жилищного фонда города Мирный Архангельской области на природный газ (перевод на природный газ жилых домов по ул. Ленина, 21, 23, 25, 26, 27, 28, 29, 30, 37, 41; ул. Пушкина, 5, 7, 9, 11, 15, 4, 6; ул. Овчинникова, 3, 4, 5, 6, 7, 8, 10, 15, 19, 22, 26; ул. Мира, 4, 6, 8, 10, 12, 16; ул. Неделина, 4, 6, 8, 16, 14, 22, 24, 26, 30; ул. Гагарина, 1, 3, 5, 7, 9, 11, 12, 13, 14, 14а, 16; ул. Чайковского, 2, 4, 5, 6, 8, 10, 12, 14; ул. Ломоносова, 9, 9а, 11, 13)*</t>
  </si>
  <si>
    <t>2. Комплексное освоение территории 6 – 7 микрорайонов с целью развития жилищного строительства в г. Архангельске</t>
  </si>
  <si>
    <t>2. Строительство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</si>
  <si>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 xml:space="preserve">4 724,2 кв. м жилых площадей
</t>
  </si>
  <si>
    <t xml:space="preserve">бюджетные инвестиции в объекты государственной собственности Архангельской области, строительство / приобретение </t>
  </si>
  <si>
    <t xml:space="preserve">300 квартир                                                     </t>
  </si>
  <si>
    <t>2016 / 2021</t>
  </si>
  <si>
    <t>1) обеспечение земельных участков, предоставляемых многодетным семьям для индивидуального жилищного строительства, объектами инженерной инфраструктуры (подъездные дороги в дер. Боброво, с. Емецке и с. Матигоры)</t>
  </si>
  <si>
    <t>196 земельных участков</t>
  </si>
  <si>
    <t>1) детский сад на 280 мест в 7 микрорайоне территориального округа Майская горка города Архангельска*</t>
  </si>
  <si>
    <t>4) строительство средней общеобразовательной школы на 860 учащихся по ул. Дзержинского г. Вельска Архангельской области*</t>
  </si>
  <si>
    <t xml:space="preserve">1) фельдшерско-акушерский пункт
в дер. Окулово Приморского района Архангельской области
</t>
  </si>
  <si>
    <t>4.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</si>
  <si>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1)разработка проектной документации на строительство автомобильной дороги Подъезд к дер. Шипицыно от автомобильной дороги М-8 "Холмогоры" в Шенкурском районе Архангельской области</t>
  </si>
  <si>
    <t>2) строительство автомобильной дороги Подъезд к дер. Петариха от автомобильной дороги "Подъезд к дер. Макаровская" в Няндомском районе Архангельской области</t>
  </si>
  <si>
    <t>3) разработка проектной документации на реконструкцию автомобильной дороги Усть-Ваеньга – Осиново – Фалюки на участке км 85 – км 97 в Виноградовском районе Архангельской области</t>
  </si>
  <si>
    <t>100 мест</t>
  </si>
  <si>
    <t>5) детский сад на 280 мест в г. Архангельске*</t>
  </si>
  <si>
    <t>7) детский сад на 280 мест в г. Северодвинске*</t>
  </si>
  <si>
    <t>6) детский сад на 280 мест в г. Котласе*</t>
  </si>
  <si>
    <t>220 мест</t>
  </si>
  <si>
    <t>1) детский сад на 60 мест в пос. Турдеевск г. Архангельска*</t>
  </si>
  <si>
    <t>администрация муниципального образования                                                                                                                                   "Мезенский район"</t>
  </si>
  <si>
    <t>2013 / 2019</t>
  </si>
  <si>
    <t xml:space="preserve">2) фельдшерско-акушерский пункт
в пос. Верховский Плесецкого района
Архангельской области </t>
  </si>
  <si>
    <t>5) строительство школы на 90 учащихся в с. Долгощелье Мезенского района Архангельской области*</t>
  </si>
  <si>
    <t>1. Укрепление правого берега реки Северная Двина в Соломбальском территориальном округе г. Архангельска на участке от улицы Маяковского до улицы Кедрова (I этап, 1 подэтап)</t>
  </si>
  <si>
    <t>2. Укрепление правого берега реки Северная Двина в Соломбальском территориальном округе г. Архангельска на участке                                                                                         от ул. Маяковского до ул. Кедрова (I этап, 2 подэтап и II этап)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</si>
  <si>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                                                                                                                                                                         2 подэтап и II этап)</t>
  </si>
  <si>
    <t>XI. Адресная программа Архангельской области "Переселение граждан из аварийного жилищного фонда" на 2013 – 2018 годы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</si>
  <si>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(2014 – 2020 годы)"</t>
  </si>
  <si>
    <t>5)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в г. Мирный Архангельской области</t>
  </si>
  <si>
    <t>4) реконструкция зданий жилищного фонда (устройство вентилируемых фасадов многоквартирных домов) в г. Мирный Архангельской области</t>
  </si>
  <si>
    <t>2) обеспечение объектами инженерной инфраструктуры 300-квартирного                   дома по пр. Московскому в г. Архангельске</t>
  </si>
  <si>
    <t>1650 м</t>
  </si>
  <si>
    <t>2. Строительство центра культурного развития в г. Каргополе по адресу: Архангельская область, г. Каргополь, ул. Гагарина</t>
  </si>
  <si>
    <r>
      <rPr>
        <sz val="11"/>
        <color indexed="8"/>
        <rFont val="Times New Roman"/>
        <family val="1"/>
        <charset val="204"/>
      </rPr>
      <t>3.</t>
    </r>
    <r>
      <rPr>
        <b/>
        <sz val="11"/>
        <color indexed="8"/>
        <rFont val="Times New Roman"/>
        <family val="1"/>
        <charset val="204"/>
      </rPr>
      <t xml:space="preserve"> Приобретение фельдшерско-акушерских пунктов в отдаленных населенных пунктах Архангельской области, </t>
    </r>
    <r>
      <rPr>
        <sz val="11"/>
        <color indexed="8"/>
        <rFont val="Times New Roman"/>
        <family val="1"/>
        <charset val="204"/>
      </rPr>
      <t>в том числе:</t>
    </r>
  </si>
  <si>
    <t>4. Укрепление правого берега реки Северная Двина в Соломбальском территориальном округе г. Архангельска на участке от ул. Маяковского 
до ул. Кедрова» (строительно – монтажные работы, вызванные корректировкой проектной документации по результатам инженерных изысканий)</t>
  </si>
  <si>
    <t>2019 / 2020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</si>
  <si>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</si>
  <si>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1 объект</t>
  </si>
  <si>
    <t>140,69 м</t>
  </si>
  <si>
    <t>2) строительство инженерной инфраструктуры (водоснабжение)                                                              к земельным участкам для строительства индивидуальных жилых домов многодетным семьям в районе ул. Южная, д. 19, г. Новодвинск. Строительство водопровода*</t>
  </si>
  <si>
    <t>1) строительство 300-квартирного дома по пр. Московскому                                                                                                                                                           в г. Архангельске</t>
  </si>
  <si>
    <t xml:space="preserve">7) обеспечение земельных участков дорожной инфраструктурой для строительства многоквартирных домов в VII жилом районе                                                                                                                 (ул. Стрелковая - ул. Карпогорская, длиной 1650 м)                                                                                                                                               </t>
  </si>
  <si>
    <t>Областная адресная инвестиционная программа на 2018 год и на плановый период 2019 и 2020 годов</t>
  </si>
  <si>
    <r>
      <rPr>
        <b/>
        <sz val="11"/>
        <color indexed="8"/>
        <rFont val="Times New Roman"/>
        <family val="1"/>
        <charset val="204"/>
      </rPr>
      <t>иные межбюджетные трансферты,</t>
    </r>
    <r>
      <rPr>
        <sz val="11"/>
        <color indexed="8"/>
        <rFont val="Times New Roman"/>
        <family val="1"/>
        <charset val="204"/>
      </rPr>
      <t xml:space="preserve"> строительство</t>
    </r>
  </si>
  <si>
    <t>иные межбюджетные трансферты, строительство</t>
  </si>
  <si>
    <t xml:space="preserve">                        к областному закону</t>
  </si>
  <si>
    <t xml:space="preserve">                        "Приложение № 16</t>
  </si>
  <si>
    <t xml:space="preserve">                        от 15 декабря 2017 г.</t>
  </si>
  <si>
    <t xml:space="preserve">                        № 581-40-ОЗ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</si>
  <si>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нужд"."</t>
  </si>
  <si>
    <t xml:space="preserve">                        Приложение № 7</t>
  </si>
  <si>
    <t>3. Разработка (приобретение) проектной документации по объекту «Реконструкция аэропортового комплекса «Соловки», о. Соловецкий, Архангельская область</t>
  </si>
  <si>
    <t>8) детский сад на 220 мест в с. Карпогоры Пинежского района*</t>
  </si>
  <si>
    <t>4) детский сад на 125 мест в Соломбальском территориальном округе г. Архангельска*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</si>
</sst>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\ _₽_-;\-* #,##0.0\ _₽_-;_-* &quot;-&quot;?\ _₽_-;_-@_-"/>
    <numFmt numFmtId="167" formatCode="_-* #,##0.0_р_._-;\-* #,##0.0_р_._-;_-* &quot;-&quot;?_р_._-;_-@_-"/>
    <numFmt numFmtId="168" formatCode="#,##0.0"/>
  </numFmts>
  <fonts count="1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Border="1"/>
    <xf numFmtId="165" fontId="2" fillId="0" borderId="1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/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vertical="center" wrapText="1"/>
    </xf>
    <xf numFmtId="165" fontId="8" fillId="2" borderId="1" xfId="0" applyNumberFormat="1" applyFont="1" applyFill="1" applyBorder="1" applyAlignment="1">
      <alignment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0" fillId="2" borderId="6" xfId="0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/>
    </xf>
    <xf numFmtId="43" fontId="8" fillId="2" borderId="1" xfId="0" applyNumberFormat="1" applyFont="1" applyFill="1" applyBorder="1" applyAlignment="1">
      <alignment vertical="center" wrapText="1"/>
    </xf>
    <xf numFmtId="165" fontId="2" fillId="2" borderId="1" xfId="2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65" fontId="2" fillId="2" borderId="1" xfId="1" applyNumberFormat="1" applyFont="1" applyFill="1" applyBorder="1" applyAlignment="1">
      <alignment horizontal="right" vertical="center"/>
    </xf>
    <xf numFmtId="165" fontId="2" fillId="2" borderId="1" xfId="2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left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164" fontId="6" fillId="0" borderId="0" xfId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164" fontId="6" fillId="0" borderId="0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2" fillId="2" borderId="5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L114"/>
  <sheetViews>
    <sheetView showGridLines="0" tabSelected="1" view="pageBreakPreview" topLeftCell="A35" zoomScale="70" zoomScaleNormal="100" zoomScaleSheetLayoutView="70" workbookViewId="0">
      <selection activeCell="Y41" sqref="Y41"/>
    </sheetView>
  </sheetViews>
  <sheetFormatPr defaultRowHeight="15" outlineLevelRow="1"/>
  <cols>
    <col min="1" max="1" width="67.42578125" style="2" customWidth="1"/>
    <col min="2" max="2" width="19.85546875" style="2" customWidth="1"/>
    <col min="3" max="3" width="21.28515625" style="2" customWidth="1"/>
    <col min="4" max="4" width="16.5703125" style="2" customWidth="1"/>
    <col min="5" max="5" width="23.85546875" style="2" customWidth="1"/>
    <col min="6" max="6" width="12.28515625" style="2" customWidth="1"/>
    <col min="7" max="7" width="17.85546875" style="2" hidden="1" customWidth="1"/>
    <col min="8" max="8" width="18.42578125" style="2" hidden="1" customWidth="1"/>
    <col min="9" max="9" width="17.140625" style="2" hidden="1" customWidth="1"/>
    <col min="10" max="10" width="15.42578125" style="2" hidden="1" customWidth="1"/>
    <col min="11" max="16" width="15.85546875" style="2" hidden="1" customWidth="1"/>
    <col min="17" max="17" width="15.85546875" style="2" customWidth="1"/>
    <col min="18" max="18" width="15.85546875" style="2" hidden="1" customWidth="1"/>
    <col min="19" max="21" width="15" style="2" hidden="1" customWidth="1"/>
    <col min="22" max="22" width="15" style="2" customWidth="1"/>
    <col min="23" max="24" width="15" style="2" hidden="1" customWidth="1"/>
    <col min="25" max="25" width="15" style="2" customWidth="1"/>
    <col min="26" max="27" width="15" style="2" hidden="1" customWidth="1"/>
    <col min="28" max="28" width="15" style="2" customWidth="1"/>
    <col min="29" max="29" width="1.7109375" style="1" customWidth="1"/>
    <col min="30" max="33" width="9.140625" style="1"/>
    <col min="34" max="16384" width="9.140625" style="2"/>
  </cols>
  <sheetData>
    <row r="1" spans="1:28" ht="14.25" customHeight="1">
      <c r="N1" s="10"/>
      <c r="O1" s="10"/>
      <c r="P1" s="10"/>
      <c r="Q1" s="10"/>
      <c r="R1" s="10"/>
      <c r="T1" s="10"/>
      <c r="U1" s="10"/>
      <c r="V1" s="10"/>
      <c r="W1" s="13"/>
      <c r="X1" s="13"/>
      <c r="Y1" s="13" t="s">
        <v>212</v>
      </c>
    </row>
    <row r="2" spans="1:28" ht="14.25" customHeight="1">
      <c r="N2" s="10"/>
      <c r="O2" s="10"/>
      <c r="P2" s="10"/>
      <c r="Q2" s="10"/>
      <c r="R2" s="10"/>
      <c r="T2" s="10"/>
      <c r="U2" s="10"/>
      <c r="V2" s="10"/>
      <c r="W2" s="13"/>
      <c r="X2" s="13"/>
      <c r="Y2" s="13" t="s">
        <v>207</v>
      </c>
    </row>
    <row r="3" spans="1:28" ht="14.25" customHeight="1">
      <c r="N3" s="10"/>
      <c r="O3" s="10"/>
      <c r="P3" s="10"/>
      <c r="Q3" s="10"/>
      <c r="R3" s="10"/>
      <c r="T3" s="10"/>
      <c r="U3" s="10"/>
      <c r="V3" s="10"/>
      <c r="W3" s="13"/>
      <c r="X3" s="13"/>
      <c r="Y3" s="13"/>
    </row>
    <row r="4" spans="1:28" ht="14.25" customHeight="1">
      <c r="N4" s="10"/>
      <c r="O4" s="10"/>
      <c r="P4" s="10"/>
      <c r="Q4" s="10"/>
      <c r="R4" s="10"/>
      <c r="T4" s="10"/>
      <c r="U4" s="10"/>
      <c r="V4" s="10"/>
      <c r="W4" s="13"/>
      <c r="X4" s="13"/>
      <c r="Y4" s="13"/>
    </row>
    <row r="5" spans="1:28" ht="14.25" customHeight="1">
      <c r="N5" s="10"/>
      <c r="O5" s="10"/>
      <c r="P5" s="10"/>
      <c r="Q5" s="10"/>
      <c r="R5" s="10"/>
      <c r="T5" s="10"/>
      <c r="U5" s="10"/>
      <c r="V5" s="10"/>
      <c r="W5" s="13"/>
      <c r="X5" s="13"/>
      <c r="Y5" s="13"/>
    </row>
    <row r="6" spans="1:28" ht="14.25" customHeight="1">
      <c r="N6" s="10"/>
      <c r="O6" s="10"/>
      <c r="P6" s="10"/>
      <c r="Q6" s="10"/>
      <c r="R6" s="10"/>
      <c r="T6" s="10"/>
      <c r="U6" s="10"/>
      <c r="V6" s="10"/>
      <c r="W6" s="13"/>
      <c r="X6" s="13"/>
      <c r="Y6" s="13"/>
    </row>
    <row r="7" spans="1:28" ht="14.25" customHeight="1">
      <c r="N7" s="10"/>
      <c r="O7" s="10"/>
      <c r="P7" s="10"/>
      <c r="Q7" s="10"/>
      <c r="R7" s="10"/>
      <c r="T7" s="10"/>
      <c r="U7" s="10"/>
      <c r="V7" s="10"/>
      <c r="W7" s="13"/>
      <c r="X7" s="13"/>
      <c r="Y7" s="13" t="s">
        <v>208</v>
      </c>
    </row>
    <row r="8" spans="1:28" ht="14.25" customHeight="1">
      <c r="N8" s="10"/>
      <c r="O8" s="10"/>
      <c r="P8" s="10"/>
      <c r="Q8" s="10"/>
      <c r="R8" s="10"/>
      <c r="T8" s="10"/>
      <c r="U8" s="10"/>
      <c r="V8" s="10"/>
      <c r="W8" s="13"/>
      <c r="X8" s="13"/>
      <c r="Y8" s="13" t="s">
        <v>207</v>
      </c>
    </row>
    <row r="9" spans="1:28" ht="14.25" customHeight="1">
      <c r="N9" s="10"/>
      <c r="O9" s="10"/>
      <c r="P9" s="10"/>
      <c r="Q9" s="10"/>
      <c r="R9" s="10"/>
      <c r="T9" s="10"/>
      <c r="U9" s="10"/>
      <c r="V9" s="10"/>
      <c r="W9" s="13"/>
      <c r="X9" s="13"/>
      <c r="Y9" s="12" t="s">
        <v>209</v>
      </c>
    </row>
    <row r="10" spans="1:28" ht="14.25" customHeight="1">
      <c r="N10" s="10"/>
      <c r="O10" s="10"/>
      <c r="P10" s="10"/>
      <c r="Q10" s="10"/>
      <c r="R10" s="10"/>
      <c r="T10" s="10"/>
      <c r="U10" s="10"/>
      <c r="V10" s="10"/>
      <c r="W10" s="13"/>
      <c r="X10" s="13"/>
      <c r="Y10" s="12" t="s">
        <v>210</v>
      </c>
    </row>
    <row r="11" spans="1:28" ht="17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0"/>
      <c r="T11" s="10"/>
      <c r="U11" s="10"/>
      <c r="V11" s="10"/>
      <c r="W11" s="12"/>
      <c r="X11" s="12"/>
      <c r="Y11" s="12"/>
      <c r="Z11" s="3"/>
      <c r="AA11" s="3"/>
      <c r="AB11" s="3"/>
    </row>
    <row r="12" spans="1:28" ht="19.5" customHeight="1">
      <c r="A12" s="104" t="s">
        <v>204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73"/>
      <c r="AB12" s="73"/>
    </row>
    <row r="13" spans="1:28" ht="17.25" customHeight="1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9"/>
      <c r="AB13" s="19"/>
    </row>
    <row r="14" spans="1:28" ht="49.5" customHeight="1">
      <c r="A14" s="78" t="s">
        <v>3</v>
      </c>
      <c r="B14" s="78" t="s">
        <v>0</v>
      </c>
      <c r="C14" s="78" t="s">
        <v>4</v>
      </c>
      <c r="D14" s="78" t="s">
        <v>2</v>
      </c>
      <c r="E14" s="78" t="s">
        <v>1</v>
      </c>
      <c r="F14" s="78" t="s">
        <v>12</v>
      </c>
      <c r="G14" s="99" t="s">
        <v>31</v>
      </c>
      <c r="H14" s="99" t="s">
        <v>47</v>
      </c>
      <c r="I14" s="99" t="s">
        <v>31</v>
      </c>
      <c r="J14" s="99" t="s">
        <v>47</v>
      </c>
      <c r="K14" s="78" t="s">
        <v>51</v>
      </c>
      <c r="L14" s="76" t="s">
        <v>129</v>
      </c>
      <c r="M14" s="78" t="s">
        <v>51</v>
      </c>
      <c r="N14" s="78" t="s">
        <v>104</v>
      </c>
      <c r="O14" s="76" t="s">
        <v>129</v>
      </c>
      <c r="P14" s="76" t="s">
        <v>129</v>
      </c>
      <c r="Q14" s="78" t="s">
        <v>51</v>
      </c>
      <c r="R14" s="78" t="s">
        <v>104</v>
      </c>
      <c r="S14" s="78" t="s">
        <v>57</v>
      </c>
      <c r="T14" s="76" t="s">
        <v>129</v>
      </c>
      <c r="U14" s="76" t="s">
        <v>129</v>
      </c>
      <c r="V14" s="78" t="s">
        <v>104</v>
      </c>
      <c r="W14" s="78" t="s">
        <v>57</v>
      </c>
      <c r="X14" s="76" t="s">
        <v>129</v>
      </c>
      <c r="Y14" s="78" t="s">
        <v>57</v>
      </c>
      <c r="Z14" s="78" t="s">
        <v>105</v>
      </c>
      <c r="AA14" s="97" t="s">
        <v>129</v>
      </c>
      <c r="AB14" s="78" t="s">
        <v>105</v>
      </c>
    </row>
    <row r="15" spans="1:28" ht="135.75" customHeight="1">
      <c r="A15" s="78"/>
      <c r="B15" s="78"/>
      <c r="C15" s="79"/>
      <c r="D15" s="79"/>
      <c r="E15" s="79"/>
      <c r="F15" s="79"/>
      <c r="G15" s="100"/>
      <c r="H15" s="100"/>
      <c r="I15" s="100"/>
      <c r="J15" s="100"/>
      <c r="K15" s="79"/>
      <c r="L15" s="77"/>
      <c r="M15" s="79"/>
      <c r="N15" s="79"/>
      <c r="O15" s="77"/>
      <c r="P15" s="77"/>
      <c r="Q15" s="79"/>
      <c r="R15" s="79"/>
      <c r="S15" s="79"/>
      <c r="T15" s="77"/>
      <c r="U15" s="77"/>
      <c r="V15" s="79"/>
      <c r="W15" s="79"/>
      <c r="X15" s="77"/>
      <c r="Y15" s="79"/>
      <c r="Z15" s="79"/>
      <c r="AA15" s="98"/>
      <c r="AB15" s="79"/>
    </row>
    <row r="16" spans="1:28" ht="15" customHeight="1">
      <c r="A16" s="14">
        <v>1</v>
      </c>
      <c r="B16" s="14">
        <v>2</v>
      </c>
      <c r="C16" s="15">
        <v>3</v>
      </c>
      <c r="D16" s="15">
        <v>4</v>
      </c>
      <c r="E16" s="15">
        <v>5</v>
      </c>
      <c r="F16" s="15">
        <v>6</v>
      </c>
      <c r="G16" s="20"/>
      <c r="H16" s="20"/>
      <c r="I16" s="20"/>
      <c r="J16" s="20"/>
      <c r="K16" s="15">
        <v>7</v>
      </c>
      <c r="L16" s="15">
        <v>7</v>
      </c>
      <c r="M16" s="15">
        <v>7</v>
      </c>
      <c r="N16" s="15">
        <v>8</v>
      </c>
      <c r="O16" s="15">
        <v>8</v>
      </c>
      <c r="P16" s="22">
        <v>7</v>
      </c>
      <c r="Q16" s="22">
        <v>7</v>
      </c>
      <c r="R16" s="15">
        <v>8</v>
      </c>
      <c r="S16" s="15">
        <v>9</v>
      </c>
      <c r="T16" s="15">
        <v>9</v>
      </c>
      <c r="U16" s="21">
        <v>8</v>
      </c>
      <c r="V16" s="21">
        <v>8</v>
      </c>
      <c r="W16" s="15">
        <v>9</v>
      </c>
      <c r="X16" s="23">
        <v>9</v>
      </c>
      <c r="Y16" s="23">
        <v>9</v>
      </c>
      <c r="Z16" s="15">
        <v>10</v>
      </c>
      <c r="AA16" s="15">
        <v>10</v>
      </c>
      <c r="AB16" s="15">
        <v>10</v>
      </c>
    </row>
    <row r="17" spans="1:33" ht="21.75" customHeight="1">
      <c r="A17" s="80" t="s">
        <v>8</v>
      </c>
      <c r="B17" s="109"/>
      <c r="C17" s="109"/>
      <c r="D17" s="109"/>
      <c r="E17" s="35"/>
      <c r="F17" s="35"/>
      <c r="G17" s="26" t="e">
        <f>G20+G34+G50+G57+#REF!+#REF!+G63+G74+G87+G92+G95+#REF!</f>
        <v>#REF!</v>
      </c>
      <c r="H17" s="26" t="e">
        <f>H20+H34+H50+H57+#REF!+#REF!+H63+H74+H87+H92+H95+#REF!</f>
        <v>#REF!</v>
      </c>
      <c r="I17" s="26" t="e">
        <f>I20+I34+I50+I57+#REF!+#REF!+I63+I74+I87+I92+I95+#REF!</f>
        <v>#REF!</v>
      </c>
      <c r="J17" s="26" t="e">
        <f>J20+J34+J50+J57+#REF!+#REF!+J63+J74+J87+J92+J95+#REF!</f>
        <v>#REF!</v>
      </c>
      <c r="K17" s="26" t="e">
        <f t="shared" ref="K17:O17" si="0">K20+K34+K50+K57+K63+K74+K87+K92+K95+K70+K97</f>
        <v>#REF!</v>
      </c>
      <c r="L17" s="26" t="e">
        <f t="shared" si="0"/>
        <v>#REF!</v>
      </c>
      <c r="M17" s="26">
        <f t="shared" si="0"/>
        <v>17502907.289999999</v>
      </c>
      <c r="N17" s="26" t="e">
        <f t="shared" si="0"/>
        <v>#REF!</v>
      </c>
      <c r="O17" s="26" t="e">
        <f t="shared" si="0"/>
        <v>#REF!</v>
      </c>
      <c r="P17" s="26">
        <f>P20+P34+P50+P57+P63+P74+P87+P92+P95+P70+P97</f>
        <v>353708.1</v>
      </c>
      <c r="Q17" s="26">
        <f>M17+P17</f>
        <v>17856615.390000001</v>
      </c>
      <c r="R17" s="26">
        <f>R20+R34+R50+R57+R63+R74+R87+R92+R95+R70+R97</f>
        <v>1415738.2999999998</v>
      </c>
      <c r="S17" s="9" t="e">
        <f>S20+S34+S50+S57+S63+S74+S87+S92+S95+S70+S97</f>
        <v>#REF!</v>
      </c>
      <c r="T17" s="9" t="e">
        <f>T20+T34+T50+T57+T63+T74+T87+T92+T95+T70+T97</f>
        <v>#REF!</v>
      </c>
      <c r="U17" s="9">
        <f>U20+U34+U50+U57+U63+U74+U87+U92+U95+U70+U97</f>
        <v>86074.455999999991</v>
      </c>
      <c r="V17" s="9">
        <f>R17+U17</f>
        <v>1501812.7559999998</v>
      </c>
      <c r="W17" s="24">
        <f>W20+W34+W50+W57+W63+W74+W87+W92+W95+W70+W97</f>
        <v>811827.55</v>
      </c>
      <c r="X17" s="9">
        <f>X20+X34+X50+X57+X63+X74+X87+X92+X95+X70</f>
        <v>0</v>
      </c>
      <c r="Y17" s="9">
        <f>W17+X17</f>
        <v>811827.55</v>
      </c>
      <c r="Z17" s="9">
        <f>Z20+Z34+Z50+Z57+Z63+Z74+Z87+Z92+Z95+Z70+Z97</f>
        <v>743073.40000000014</v>
      </c>
      <c r="AA17" s="9">
        <f>AA20+AA34+AA50+AA57+AA63+AA74+AA87+AA92+AA95+AA70</f>
        <v>0</v>
      </c>
      <c r="AB17" s="9">
        <f>Z17+AA17</f>
        <v>743073.40000000014</v>
      </c>
      <c r="AC17" s="2"/>
      <c r="AD17" s="2"/>
      <c r="AE17" s="2"/>
      <c r="AF17" s="2"/>
      <c r="AG17" s="2"/>
    </row>
    <row r="18" spans="1:33" ht="21.75" hidden="1" customHeight="1">
      <c r="A18" s="16"/>
      <c r="B18" s="18"/>
      <c r="C18" s="18"/>
      <c r="D18" s="18"/>
      <c r="E18" s="14"/>
      <c r="F18" s="14" t="s">
        <v>87</v>
      </c>
      <c r="G18" s="9"/>
      <c r="H18" s="9"/>
      <c r="I18" s="9"/>
      <c r="J18" s="9"/>
      <c r="K18" s="9"/>
      <c r="L18" s="9"/>
      <c r="M18" s="9"/>
      <c r="N18" s="9" t="e">
        <f>N17-N64-N65-N66</f>
        <v>#REF!</v>
      </c>
      <c r="O18" s="9" t="e">
        <f>O17-O64-O65-O66</f>
        <v>#REF!</v>
      </c>
      <c r="P18" s="9"/>
      <c r="Q18" s="9"/>
      <c r="R18" s="9"/>
      <c r="S18" s="9" t="e">
        <f>S17-S53-S64-S65-S66</f>
        <v>#REF!</v>
      </c>
      <c r="T18" s="9" t="e">
        <f>T17-T53-T64-T65-T66</f>
        <v>#REF!</v>
      </c>
      <c r="U18" s="9"/>
      <c r="V18" s="9"/>
      <c r="W18" s="9"/>
      <c r="X18" s="9"/>
      <c r="Y18" s="9"/>
      <c r="Z18" s="9">
        <f>Z17-Z53-Z64-Z65-Z66</f>
        <v>543343.20000000019</v>
      </c>
      <c r="AA18" s="9">
        <f>AA17-AA53-AA64-AA65-AA66</f>
        <v>0</v>
      </c>
      <c r="AB18" s="9"/>
      <c r="AC18" s="2"/>
      <c r="AD18" s="2"/>
      <c r="AE18" s="2"/>
      <c r="AF18" s="2"/>
      <c r="AG18" s="2"/>
    </row>
    <row r="19" spans="1:33" ht="21.75" hidden="1" customHeight="1">
      <c r="A19" s="16"/>
      <c r="B19" s="18"/>
      <c r="C19" s="18"/>
      <c r="D19" s="18"/>
      <c r="E19" s="14"/>
      <c r="F19" s="14" t="s">
        <v>88</v>
      </c>
      <c r="G19" s="9"/>
      <c r="H19" s="9"/>
      <c r="I19" s="9"/>
      <c r="J19" s="9"/>
      <c r="K19" s="9"/>
      <c r="L19" s="9"/>
      <c r="M19" s="9"/>
      <c r="N19" s="9" t="e">
        <f>N18-N54-N69-N77-N96-N70</f>
        <v>#REF!</v>
      </c>
      <c r="O19" s="9" t="e">
        <f>O18-O54-O69-O77-O96-O70</f>
        <v>#REF!</v>
      </c>
      <c r="P19" s="9"/>
      <c r="Q19" s="9"/>
      <c r="R19" s="9"/>
      <c r="S19" s="9" t="e">
        <f>S18-S54-S69-S77-S96-S70</f>
        <v>#REF!</v>
      </c>
      <c r="T19" s="9" t="e">
        <f>T18-T54-T69-T77-T96-T70</f>
        <v>#REF!</v>
      </c>
      <c r="U19" s="9"/>
      <c r="V19" s="9"/>
      <c r="W19" s="9"/>
      <c r="X19" s="9"/>
      <c r="Y19" s="9"/>
      <c r="Z19" s="9">
        <f>Z18-Z54-Z69-Z77-Z96-Z70</f>
        <v>448343.20000000019</v>
      </c>
      <c r="AA19" s="9">
        <f>AA18-AA54-AA69-AA77-AA96-AA70</f>
        <v>0</v>
      </c>
      <c r="AB19" s="9"/>
      <c r="AC19" s="2"/>
      <c r="AD19" s="2"/>
      <c r="AE19" s="2"/>
      <c r="AF19" s="2"/>
      <c r="AG19" s="2"/>
    </row>
    <row r="20" spans="1:33" ht="50.25" customHeight="1">
      <c r="A20" s="80" t="s">
        <v>32</v>
      </c>
      <c r="B20" s="81"/>
      <c r="C20" s="81"/>
      <c r="D20" s="81"/>
      <c r="E20" s="25"/>
      <c r="F20" s="25"/>
      <c r="G20" s="26">
        <f>G21+G31</f>
        <v>238051.1</v>
      </c>
      <c r="H20" s="26" t="e">
        <f>H21+H31</f>
        <v>#REF!</v>
      </c>
      <c r="I20" s="26" t="e">
        <f>I21+I31</f>
        <v>#REF!</v>
      </c>
      <c r="J20" s="26" t="e">
        <f>J21+J31</f>
        <v>#REF!</v>
      </c>
      <c r="K20" s="26" t="e">
        <f t="shared" ref="K20:P20" si="1">K21+K29+K31</f>
        <v>#REF!</v>
      </c>
      <c r="L20" s="26" t="e">
        <f t="shared" si="1"/>
        <v>#REF!</v>
      </c>
      <c r="M20" s="26">
        <f t="shared" si="1"/>
        <v>6140089.0499999998</v>
      </c>
      <c r="N20" s="26" t="e">
        <f t="shared" si="1"/>
        <v>#REF!</v>
      </c>
      <c r="O20" s="26" t="e">
        <f t="shared" si="1"/>
        <v>#REF!</v>
      </c>
      <c r="P20" s="26">
        <f t="shared" si="1"/>
        <v>2702.3</v>
      </c>
      <c r="Q20" s="26">
        <f>M20+P20</f>
        <v>6142791.3499999996</v>
      </c>
      <c r="R20" s="26">
        <f>R21+R29+R31</f>
        <v>145841.19999999998</v>
      </c>
      <c r="S20" s="26" t="e">
        <f>S21+S29+S31</f>
        <v>#REF!</v>
      </c>
      <c r="T20" s="26" t="e">
        <f>T21+T29+T31</f>
        <v>#REF!</v>
      </c>
      <c r="U20" s="26">
        <f>U21+U29+U31</f>
        <v>5505.2</v>
      </c>
      <c r="V20" s="26">
        <f t="shared" ref="V20:V95" si="2">R20+U20</f>
        <v>151346.4</v>
      </c>
      <c r="W20" s="26">
        <f>W21+W29+W31</f>
        <v>174059.5</v>
      </c>
      <c r="X20" s="26">
        <f>X21+X29+X31</f>
        <v>0</v>
      </c>
      <c r="Y20" s="26">
        <f t="shared" ref="Y20:Y29" si="3">W20+X20</f>
        <v>174059.5</v>
      </c>
      <c r="Z20" s="9">
        <f>Z21+Z29+Z31</f>
        <v>82795.399999999994</v>
      </c>
      <c r="AA20" s="9">
        <f>AA21+AA29+AA31</f>
        <v>0</v>
      </c>
      <c r="AB20" s="9">
        <f t="shared" ref="AB20:AB97" si="4">Z20+AA20</f>
        <v>82795.399999999994</v>
      </c>
      <c r="AC20" s="2"/>
      <c r="AD20" s="2"/>
      <c r="AE20" s="2"/>
      <c r="AF20" s="2"/>
      <c r="AG20" s="2"/>
    </row>
    <row r="21" spans="1:33" ht="85.5" customHeight="1">
      <c r="A21" s="101" t="s">
        <v>33</v>
      </c>
      <c r="B21" s="107"/>
      <c r="C21" s="107"/>
      <c r="D21" s="108"/>
      <c r="E21" s="27"/>
      <c r="F21" s="28"/>
      <c r="G21" s="26">
        <f>SUM(G23:G23)</f>
        <v>238051.1</v>
      </c>
      <c r="H21" s="26" t="e">
        <f>H23+#REF!</f>
        <v>#REF!</v>
      </c>
      <c r="I21" s="26" t="e">
        <f>I23+#REF!+#REF!</f>
        <v>#REF!</v>
      </c>
      <c r="J21" s="26" t="e">
        <f>J23+#REF!+#REF!</f>
        <v>#REF!</v>
      </c>
      <c r="K21" s="26">
        <f>SUM(K22:K27)</f>
        <v>5782567.5500000007</v>
      </c>
      <c r="L21" s="26">
        <f>SUM(L22:L27)</f>
        <v>0</v>
      </c>
      <c r="M21" s="26">
        <f>SUM(M22:M28)</f>
        <v>5836877.9500000002</v>
      </c>
      <c r="N21" s="26">
        <f t="shared" ref="N21:P21" si="5">SUM(N22:N28)</f>
        <v>179953.3</v>
      </c>
      <c r="O21" s="26">
        <f t="shared" si="5"/>
        <v>-64616.5</v>
      </c>
      <c r="P21" s="26">
        <f t="shared" si="5"/>
        <v>2702.3</v>
      </c>
      <c r="Q21" s="26">
        <f>M21+P21</f>
        <v>5839580.25</v>
      </c>
      <c r="R21" s="26">
        <f>SUM(R22:R28)</f>
        <v>115336.8</v>
      </c>
      <c r="S21" s="26">
        <f t="shared" ref="S21:U21" si="6">SUM(S22:S28)</f>
        <v>63329.7</v>
      </c>
      <c r="T21" s="26">
        <f t="shared" si="6"/>
        <v>0</v>
      </c>
      <c r="U21" s="26">
        <f t="shared" si="6"/>
        <v>2.2999999999999998</v>
      </c>
      <c r="V21" s="26">
        <f t="shared" si="2"/>
        <v>115339.1</v>
      </c>
      <c r="W21" s="26">
        <f t="shared" ref="W21:Z21" si="7">W22+W23+W24+W25+W26+W27</f>
        <v>63329.7</v>
      </c>
      <c r="X21" s="26">
        <f t="shared" si="7"/>
        <v>0</v>
      </c>
      <c r="Y21" s="26">
        <f t="shared" si="3"/>
        <v>63329.7</v>
      </c>
      <c r="Z21" s="9">
        <f t="shared" si="7"/>
        <v>82795.399999999994</v>
      </c>
      <c r="AA21" s="9">
        <f>SUM(AA22:AA27)</f>
        <v>0</v>
      </c>
      <c r="AB21" s="9">
        <f t="shared" si="4"/>
        <v>82795.399999999994</v>
      </c>
    </row>
    <row r="22" spans="1:33" ht="146.25" customHeight="1">
      <c r="A22" s="29" t="s">
        <v>202</v>
      </c>
      <c r="B22" s="30" t="s">
        <v>164</v>
      </c>
      <c r="C22" s="31" t="s">
        <v>5</v>
      </c>
      <c r="D22" s="31" t="s">
        <v>7</v>
      </c>
      <c r="E22" s="31" t="s">
        <v>34</v>
      </c>
      <c r="F22" s="31" t="s">
        <v>165</v>
      </c>
      <c r="G22" s="26"/>
      <c r="H22" s="26"/>
      <c r="I22" s="26"/>
      <c r="J22" s="26"/>
      <c r="K22" s="26">
        <v>419054.45</v>
      </c>
      <c r="L22" s="26"/>
      <c r="M22" s="26">
        <v>473364.85000000003</v>
      </c>
      <c r="N22" s="32">
        <v>68906.2</v>
      </c>
      <c r="O22" s="32">
        <v>-64616.5</v>
      </c>
      <c r="P22" s="26"/>
      <c r="Q22" s="32">
        <v>473364.85000000003</v>
      </c>
      <c r="R22" s="26">
        <f t="shared" ref="R22:R96" si="8">N22+O22</f>
        <v>4289.6999999999971</v>
      </c>
      <c r="S22" s="26">
        <v>0</v>
      </c>
      <c r="T22" s="26">
        <v>0</v>
      </c>
      <c r="U22" s="26"/>
      <c r="V22" s="26">
        <f t="shared" si="2"/>
        <v>4289.6999999999971</v>
      </c>
      <c r="W22" s="26">
        <f t="shared" ref="W22:W96" si="9">S22+T22</f>
        <v>0</v>
      </c>
      <c r="X22" s="26"/>
      <c r="Y22" s="26">
        <f t="shared" si="3"/>
        <v>0</v>
      </c>
      <c r="Z22" s="9">
        <v>0</v>
      </c>
      <c r="AA22" s="9"/>
      <c r="AB22" s="9">
        <f t="shared" si="4"/>
        <v>0</v>
      </c>
    </row>
    <row r="23" spans="1:33" ht="117.75" customHeight="1">
      <c r="A23" s="33" t="s">
        <v>192</v>
      </c>
      <c r="B23" s="34" t="s">
        <v>82</v>
      </c>
      <c r="C23" s="35" t="s">
        <v>5</v>
      </c>
      <c r="D23" s="35" t="s">
        <v>7</v>
      </c>
      <c r="E23" s="35" t="s">
        <v>14</v>
      </c>
      <c r="F23" s="35" t="s">
        <v>16</v>
      </c>
      <c r="G23" s="26">
        <v>238051.1</v>
      </c>
      <c r="H23" s="26">
        <f>15000+17938.4+9719.5</f>
        <v>42657.9</v>
      </c>
      <c r="I23" s="26">
        <f>G23+H23</f>
        <v>280709</v>
      </c>
      <c r="J23" s="26">
        <v>8409.5</v>
      </c>
      <c r="K23" s="26">
        <v>22219</v>
      </c>
      <c r="L23" s="26"/>
      <c r="M23" s="26">
        <f t="shared" ref="M23:M98" si="10">K23+L23</f>
        <v>22219</v>
      </c>
      <c r="N23" s="26">
        <v>13933.2</v>
      </c>
      <c r="O23" s="26"/>
      <c r="P23" s="26"/>
      <c r="Q23" s="26">
        <v>22219</v>
      </c>
      <c r="R23" s="26">
        <f t="shared" si="8"/>
        <v>13933.2</v>
      </c>
      <c r="S23" s="26">
        <v>0</v>
      </c>
      <c r="T23" s="26">
        <v>0</v>
      </c>
      <c r="U23" s="26"/>
      <c r="V23" s="26">
        <f t="shared" si="2"/>
        <v>13933.2</v>
      </c>
      <c r="W23" s="26">
        <f t="shared" si="9"/>
        <v>0</v>
      </c>
      <c r="X23" s="26"/>
      <c r="Y23" s="26">
        <f t="shared" si="3"/>
        <v>0</v>
      </c>
      <c r="Z23" s="9">
        <v>0</v>
      </c>
      <c r="AA23" s="9"/>
      <c r="AB23" s="9">
        <f t="shared" si="4"/>
        <v>0</v>
      </c>
    </row>
    <row r="24" spans="1:33" ht="121.5" customHeight="1">
      <c r="A24" s="33" t="s">
        <v>71</v>
      </c>
      <c r="B24" s="35" t="s">
        <v>151</v>
      </c>
      <c r="C24" s="35" t="s">
        <v>20</v>
      </c>
      <c r="D24" s="35" t="s">
        <v>7</v>
      </c>
      <c r="E24" s="35" t="s">
        <v>150</v>
      </c>
      <c r="F24" s="35" t="s">
        <v>52</v>
      </c>
      <c r="G24" s="26"/>
      <c r="H24" s="26"/>
      <c r="I24" s="26"/>
      <c r="J24" s="26"/>
      <c r="K24" s="26">
        <v>59108.5</v>
      </c>
      <c r="L24" s="26"/>
      <c r="M24" s="26">
        <f t="shared" si="10"/>
        <v>59108.5</v>
      </c>
      <c r="N24" s="26">
        <v>33753.9</v>
      </c>
      <c r="O24" s="26"/>
      <c r="P24" s="26"/>
      <c r="Q24" s="26">
        <v>59108.5</v>
      </c>
      <c r="R24" s="26">
        <f t="shared" si="8"/>
        <v>33753.9</v>
      </c>
      <c r="S24" s="26">
        <v>0</v>
      </c>
      <c r="T24" s="26">
        <v>0</v>
      </c>
      <c r="U24" s="26"/>
      <c r="V24" s="26">
        <f t="shared" si="2"/>
        <v>33753.9</v>
      </c>
      <c r="W24" s="26">
        <f t="shared" si="9"/>
        <v>0</v>
      </c>
      <c r="X24" s="26"/>
      <c r="Y24" s="26">
        <f t="shared" si="3"/>
        <v>0</v>
      </c>
      <c r="Z24" s="9">
        <v>0</v>
      </c>
      <c r="AA24" s="9"/>
      <c r="AB24" s="9">
        <f t="shared" si="4"/>
        <v>0</v>
      </c>
    </row>
    <row r="25" spans="1:33" ht="121.5" customHeight="1">
      <c r="A25" s="33" t="s">
        <v>191</v>
      </c>
      <c r="B25" s="35" t="s">
        <v>53</v>
      </c>
      <c r="C25" s="35" t="s">
        <v>20</v>
      </c>
      <c r="D25" s="35" t="s">
        <v>7</v>
      </c>
      <c r="E25" s="35" t="s">
        <v>152</v>
      </c>
      <c r="F25" s="35" t="s">
        <v>101</v>
      </c>
      <c r="G25" s="26"/>
      <c r="H25" s="26"/>
      <c r="I25" s="26"/>
      <c r="J25" s="26"/>
      <c r="K25" s="26">
        <v>4237022.4000000004</v>
      </c>
      <c r="L25" s="26"/>
      <c r="M25" s="26">
        <f t="shared" si="10"/>
        <v>4237022.4000000004</v>
      </c>
      <c r="N25" s="32">
        <v>42250</v>
      </c>
      <c r="O25" s="32"/>
      <c r="P25" s="26"/>
      <c r="Q25" s="32">
        <v>4237022.4000000004</v>
      </c>
      <c r="R25" s="26">
        <f t="shared" si="8"/>
        <v>42250</v>
      </c>
      <c r="S25" s="36">
        <v>52050</v>
      </c>
      <c r="T25" s="36"/>
      <c r="U25" s="26"/>
      <c r="V25" s="26">
        <f t="shared" si="2"/>
        <v>42250</v>
      </c>
      <c r="W25" s="26">
        <f t="shared" si="9"/>
        <v>52050</v>
      </c>
      <c r="X25" s="26"/>
      <c r="Y25" s="26">
        <f t="shared" si="3"/>
        <v>52050</v>
      </c>
      <c r="Z25" s="11">
        <v>60410</v>
      </c>
      <c r="AA25" s="11"/>
      <c r="AB25" s="9">
        <f t="shared" si="4"/>
        <v>60410</v>
      </c>
    </row>
    <row r="26" spans="1:33" ht="123.75" customHeight="1">
      <c r="A26" s="33" t="s">
        <v>190</v>
      </c>
      <c r="B26" s="35" t="s">
        <v>69</v>
      </c>
      <c r="C26" s="35" t="s">
        <v>20</v>
      </c>
      <c r="D26" s="35" t="s">
        <v>7</v>
      </c>
      <c r="E26" s="35" t="s">
        <v>152</v>
      </c>
      <c r="F26" s="35" t="s">
        <v>102</v>
      </c>
      <c r="G26" s="26"/>
      <c r="H26" s="26"/>
      <c r="I26" s="26"/>
      <c r="J26" s="26"/>
      <c r="K26" s="37">
        <v>807409.2</v>
      </c>
      <c r="L26" s="37"/>
      <c r="M26" s="26">
        <f t="shared" si="10"/>
        <v>807409.2</v>
      </c>
      <c r="N26" s="32">
        <v>21110</v>
      </c>
      <c r="O26" s="32"/>
      <c r="P26" s="26"/>
      <c r="Q26" s="32">
        <v>807409.2</v>
      </c>
      <c r="R26" s="26">
        <f t="shared" si="8"/>
        <v>21110</v>
      </c>
      <c r="S26" s="36">
        <v>3820</v>
      </c>
      <c r="T26" s="36"/>
      <c r="U26" s="26"/>
      <c r="V26" s="26">
        <f t="shared" si="2"/>
        <v>21110</v>
      </c>
      <c r="W26" s="26">
        <f t="shared" si="9"/>
        <v>3820</v>
      </c>
      <c r="X26" s="26"/>
      <c r="Y26" s="26">
        <f t="shared" si="3"/>
        <v>3820</v>
      </c>
      <c r="Z26" s="11">
        <v>0</v>
      </c>
      <c r="AA26" s="11"/>
      <c r="AB26" s="9">
        <f t="shared" si="4"/>
        <v>0</v>
      </c>
    </row>
    <row r="27" spans="1:33" ht="137.25" customHeight="1">
      <c r="A27" s="33" t="s">
        <v>115</v>
      </c>
      <c r="B27" s="34" t="s">
        <v>92</v>
      </c>
      <c r="C27" s="35" t="s">
        <v>13</v>
      </c>
      <c r="D27" s="35" t="s">
        <v>7</v>
      </c>
      <c r="E27" s="35" t="s">
        <v>14</v>
      </c>
      <c r="F27" s="35" t="s">
        <v>91</v>
      </c>
      <c r="G27" s="26">
        <v>205680.1</v>
      </c>
      <c r="H27" s="26">
        <f>-17922.3-11000-1875.3-9719.5-755</f>
        <v>-41272.1</v>
      </c>
      <c r="I27" s="26">
        <f>G27+H27</f>
        <v>164408</v>
      </c>
      <c r="J27" s="26">
        <v>73166</v>
      </c>
      <c r="K27" s="37">
        <v>237754</v>
      </c>
      <c r="L27" s="37"/>
      <c r="M27" s="26">
        <f t="shared" si="10"/>
        <v>237754</v>
      </c>
      <c r="N27" s="26">
        <v>0</v>
      </c>
      <c r="O27" s="26"/>
      <c r="P27" s="26"/>
      <c r="Q27" s="26">
        <f>M27+P27</f>
        <v>237754</v>
      </c>
      <c r="R27" s="26">
        <f t="shared" si="8"/>
        <v>0</v>
      </c>
      <c r="S27" s="26">
        <v>7459.7</v>
      </c>
      <c r="T27" s="26"/>
      <c r="U27" s="26"/>
      <c r="V27" s="26">
        <f t="shared" si="2"/>
        <v>0</v>
      </c>
      <c r="W27" s="26">
        <f t="shared" si="9"/>
        <v>7459.7</v>
      </c>
      <c r="X27" s="26"/>
      <c r="Y27" s="26">
        <f t="shared" si="3"/>
        <v>7459.7</v>
      </c>
      <c r="Z27" s="9">
        <v>22385.4</v>
      </c>
      <c r="AA27" s="9"/>
      <c r="AB27" s="9">
        <f t="shared" si="4"/>
        <v>22385.4</v>
      </c>
    </row>
    <row r="28" spans="1:33" ht="135" customHeight="1">
      <c r="A28" s="38" t="s">
        <v>203</v>
      </c>
      <c r="B28" s="34" t="s">
        <v>193</v>
      </c>
      <c r="C28" s="35" t="s">
        <v>13</v>
      </c>
      <c r="D28" s="35" t="s">
        <v>7</v>
      </c>
      <c r="E28" s="35" t="s">
        <v>14</v>
      </c>
      <c r="F28" s="35" t="s">
        <v>91</v>
      </c>
      <c r="G28" s="26"/>
      <c r="H28" s="26"/>
      <c r="I28" s="26"/>
      <c r="J28" s="26"/>
      <c r="K28" s="37"/>
      <c r="L28" s="37"/>
      <c r="M28" s="26"/>
      <c r="N28" s="26"/>
      <c r="O28" s="26"/>
      <c r="P28" s="26">
        <v>2702.3</v>
      </c>
      <c r="Q28" s="26">
        <f>M28+P28</f>
        <v>2702.3</v>
      </c>
      <c r="R28" s="26"/>
      <c r="S28" s="26"/>
      <c r="T28" s="26"/>
      <c r="U28" s="26">
        <v>2.2999999999999998</v>
      </c>
      <c r="V28" s="26">
        <f t="shared" si="2"/>
        <v>2.2999999999999998</v>
      </c>
      <c r="W28" s="26">
        <v>0</v>
      </c>
      <c r="X28" s="26"/>
      <c r="Y28" s="26">
        <v>0</v>
      </c>
      <c r="Z28" s="26">
        <v>0</v>
      </c>
      <c r="AA28" s="26"/>
      <c r="AB28" s="26">
        <f t="shared" si="4"/>
        <v>0</v>
      </c>
    </row>
    <row r="29" spans="1:33" ht="27.75" customHeight="1">
      <c r="A29" s="101" t="s">
        <v>160</v>
      </c>
      <c r="B29" s="102"/>
      <c r="C29" s="102"/>
      <c r="D29" s="103"/>
      <c r="E29" s="35"/>
      <c r="F29" s="35"/>
      <c r="G29" s="26"/>
      <c r="H29" s="26"/>
      <c r="I29" s="26"/>
      <c r="J29" s="26"/>
      <c r="K29" s="26" t="e">
        <f>#REF!+K30</f>
        <v>#REF!</v>
      </c>
      <c r="L29" s="26" t="e">
        <f>#REF!+L30</f>
        <v>#REF!</v>
      </c>
      <c r="M29" s="26">
        <f>M30</f>
        <v>287582.3</v>
      </c>
      <c r="N29" s="26" t="e">
        <f>#REF!+N30</f>
        <v>#REF!</v>
      </c>
      <c r="O29" s="26" t="e">
        <f>#REF!+O30</f>
        <v>#REF!</v>
      </c>
      <c r="P29" s="26">
        <f>P30</f>
        <v>0</v>
      </c>
      <c r="Q29" s="26">
        <f>M29+P29</f>
        <v>287582.3</v>
      </c>
      <c r="R29" s="26">
        <f>R30</f>
        <v>21042.6</v>
      </c>
      <c r="S29" s="26" t="e">
        <f>#REF!+S30</f>
        <v>#REF!</v>
      </c>
      <c r="T29" s="26" t="e">
        <f>#REF!+T30</f>
        <v>#REF!</v>
      </c>
      <c r="U29" s="26">
        <f>U30</f>
        <v>-80.099999999999994</v>
      </c>
      <c r="V29" s="26">
        <f t="shared" si="2"/>
        <v>20962.5</v>
      </c>
      <c r="W29" s="26">
        <f>W30</f>
        <v>110729.8</v>
      </c>
      <c r="X29" s="26">
        <f>X30</f>
        <v>0</v>
      </c>
      <c r="Y29" s="26">
        <f t="shared" si="3"/>
        <v>110729.8</v>
      </c>
      <c r="Z29" s="26">
        <f>Z30</f>
        <v>0</v>
      </c>
      <c r="AA29" s="26"/>
      <c r="AB29" s="26">
        <f>AA29+Z29</f>
        <v>0</v>
      </c>
    </row>
    <row r="30" spans="1:33" ht="109.5" customHeight="1">
      <c r="A30" s="40" t="s">
        <v>168</v>
      </c>
      <c r="B30" s="34" t="s">
        <v>85</v>
      </c>
      <c r="C30" s="35" t="s">
        <v>20</v>
      </c>
      <c r="D30" s="35" t="s">
        <v>18</v>
      </c>
      <c r="E30" s="35" t="s">
        <v>36</v>
      </c>
      <c r="F30" s="35" t="s">
        <v>26</v>
      </c>
      <c r="G30" s="26"/>
      <c r="H30" s="26"/>
      <c r="I30" s="26"/>
      <c r="J30" s="26"/>
      <c r="K30" s="26"/>
      <c r="L30" s="26">
        <v>287582.3</v>
      </c>
      <c r="M30" s="26">
        <f t="shared" si="10"/>
        <v>287582.3</v>
      </c>
      <c r="N30" s="26"/>
      <c r="O30" s="26">
        <v>21042.6</v>
      </c>
      <c r="P30" s="26"/>
      <c r="Q30" s="26">
        <v>287582.3</v>
      </c>
      <c r="R30" s="26">
        <f t="shared" si="8"/>
        <v>21042.6</v>
      </c>
      <c r="S30" s="26"/>
      <c r="T30" s="26">
        <v>147298.20000000001</v>
      </c>
      <c r="U30" s="26">
        <v>-80.099999999999994</v>
      </c>
      <c r="V30" s="26">
        <f t="shared" si="2"/>
        <v>20962.5</v>
      </c>
      <c r="W30" s="26">
        <v>110729.8</v>
      </c>
      <c r="X30" s="26"/>
      <c r="Y30" s="26">
        <f>W30+X30</f>
        <v>110729.8</v>
      </c>
      <c r="Z30" s="26">
        <v>0</v>
      </c>
      <c r="AA30" s="26"/>
      <c r="AB30" s="26">
        <f>AA30+Z30</f>
        <v>0</v>
      </c>
    </row>
    <row r="31" spans="1:33" ht="50.25" customHeight="1">
      <c r="A31" s="101" t="s">
        <v>124</v>
      </c>
      <c r="B31" s="107"/>
      <c r="C31" s="107"/>
      <c r="D31" s="108"/>
      <c r="E31" s="35"/>
      <c r="F31" s="35"/>
      <c r="G31" s="26">
        <f>G32</f>
        <v>0</v>
      </c>
      <c r="H31" s="26">
        <f>H32</f>
        <v>0</v>
      </c>
      <c r="I31" s="26">
        <f>G31+H31</f>
        <v>0</v>
      </c>
      <c r="J31" s="26">
        <f>J32</f>
        <v>0</v>
      </c>
      <c r="K31" s="26">
        <f>SUM(K32:K33)</f>
        <v>0</v>
      </c>
      <c r="L31" s="26">
        <f>SUM(L32:L33)</f>
        <v>0</v>
      </c>
      <c r="M31" s="26">
        <f>M32+M33</f>
        <v>15628.8</v>
      </c>
      <c r="N31" s="26">
        <f t="shared" ref="N31:Z31" si="11">N32+N33</f>
        <v>0</v>
      </c>
      <c r="O31" s="26">
        <f t="shared" si="11"/>
        <v>0</v>
      </c>
      <c r="P31" s="26">
        <f>P32+P33</f>
        <v>0</v>
      </c>
      <c r="Q31" s="26">
        <v>15628.8</v>
      </c>
      <c r="R31" s="26">
        <f t="shared" si="11"/>
        <v>9461.7999999999993</v>
      </c>
      <c r="S31" s="26">
        <f t="shared" si="11"/>
        <v>0</v>
      </c>
      <c r="T31" s="26">
        <f t="shared" si="11"/>
        <v>0</v>
      </c>
      <c r="U31" s="26">
        <f t="shared" ref="U31" si="12">U32+U33</f>
        <v>5583</v>
      </c>
      <c r="V31" s="26">
        <f t="shared" si="2"/>
        <v>15044.8</v>
      </c>
      <c r="W31" s="26">
        <f t="shared" si="11"/>
        <v>0</v>
      </c>
      <c r="X31" s="26">
        <f t="shared" si="11"/>
        <v>0</v>
      </c>
      <c r="Y31" s="26">
        <v>0</v>
      </c>
      <c r="Z31" s="26">
        <f t="shared" si="11"/>
        <v>0</v>
      </c>
      <c r="AA31" s="26">
        <f>SUM(AA32:AA33)</f>
        <v>0</v>
      </c>
      <c r="AB31" s="26">
        <f t="shared" si="4"/>
        <v>0</v>
      </c>
    </row>
    <row r="32" spans="1:33" ht="135" customHeight="1">
      <c r="A32" s="29" t="s">
        <v>166</v>
      </c>
      <c r="B32" s="31" t="s">
        <v>167</v>
      </c>
      <c r="C32" s="31" t="s">
        <v>153</v>
      </c>
      <c r="D32" s="31" t="s">
        <v>7</v>
      </c>
      <c r="E32" s="31" t="s">
        <v>14</v>
      </c>
      <c r="F32" s="31" t="s">
        <v>42</v>
      </c>
      <c r="G32" s="26"/>
      <c r="H32" s="26"/>
      <c r="I32" s="26"/>
      <c r="J32" s="26"/>
      <c r="K32" s="26"/>
      <c r="L32" s="26"/>
      <c r="M32" s="32">
        <v>3961.8</v>
      </c>
      <c r="N32" s="26"/>
      <c r="O32" s="26"/>
      <c r="P32" s="32"/>
      <c r="Q32" s="26">
        <v>3961.8</v>
      </c>
      <c r="R32" s="37">
        <v>3961.8</v>
      </c>
      <c r="S32" s="26"/>
      <c r="T32" s="26"/>
      <c r="U32" s="37"/>
      <c r="V32" s="26">
        <f t="shared" si="2"/>
        <v>3961.8</v>
      </c>
      <c r="W32" s="26">
        <v>0</v>
      </c>
      <c r="X32" s="37"/>
      <c r="Y32" s="26">
        <v>0</v>
      </c>
      <c r="Z32" s="26">
        <v>0</v>
      </c>
      <c r="AA32" s="26"/>
      <c r="AB32" s="26">
        <f t="shared" si="4"/>
        <v>0</v>
      </c>
    </row>
    <row r="33" spans="1:28" ht="125.25" customHeight="1">
      <c r="A33" s="40" t="s">
        <v>201</v>
      </c>
      <c r="B33" s="35" t="s">
        <v>130</v>
      </c>
      <c r="C33" s="35" t="s">
        <v>20</v>
      </c>
      <c r="D33" s="35" t="s">
        <v>7</v>
      </c>
      <c r="E33" s="35" t="s">
        <v>131</v>
      </c>
      <c r="F33" s="35" t="s">
        <v>54</v>
      </c>
      <c r="G33" s="26"/>
      <c r="H33" s="26"/>
      <c r="I33" s="26"/>
      <c r="J33" s="26"/>
      <c r="K33" s="27"/>
      <c r="L33" s="27"/>
      <c r="M33" s="27">
        <v>11667</v>
      </c>
      <c r="N33" s="27"/>
      <c r="O33" s="27"/>
      <c r="P33" s="27"/>
      <c r="Q33" s="27">
        <v>11667</v>
      </c>
      <c r="R33" s="26">
        <v>5500</v>
      </c>
      <c r="S33" s="26"/>
      <c r="T33" s="26"/>
      <c r="U33" s="26">
        <v>5583</v>
      </c>
      <c r="V33" s="26">
        <f t="shared" si="2"/>
        <v>11083</v>
      </c>
      <c r="W33" s="26">
        <v>0</v>
      </c>
      <c r="X33" s="26"/>
      <c r="Y33" s="26">
        <v>0</v>
      </c>
      <c r="Z33" s="26">
        <v>0</v>
      </c>
      <c r="AA33" s="26"/>
      <c r="AB33" s="26">
        <f t="shared" si="4"/>
        <v>0</v>
      </c>
    </row>
    <row r="34" spans="1:28" ht="40.5" customHeight="1">
      <c r="A34" s="80" t="s">
        <v>97</v>
      </c>
      <c r="B34" s="81"/>
      <c r="C34" s="81"/>
      <c r="D34" s="81"/>
      <c r="E34" s="35"/>
      <c r="F34" s="40"/>
      <c r="G34" s="26">
        <f t="shared" ref="G34:Z34" si="13">G35+G44</f>
        <v>728943.5</v>
      </c>
      <c r="H34" s="26" t="e">
        <f t="shared" si="13"/>
        <v>#REF!</v>
      </c>
      <c r="I34" s="26" t="e">
        <f t="shared" si="13"/>
        <v>#REF!</v>
      </c>
      <c r="J34" s="26" t="e">
        <f t="shared" si="13"/>
        <v>#REF!</v>
      </c>
      <c r="K34" s="26">
        <f t="shared" si="13"/>
        <v>2038937.5</v>
      </c>
      <c r="L34" s="26">
        <f t="shared" ref="L34" si="14">L35+L44</f>
        <v>0</v>
      </c>
      <c r="M34" s="26">
        <f>M35+M44</f>
        <v>3112030.3</v>
      </c>
      <c r="N34" s="26">
        <f t="shared" si="13"/>
        <v>129114.37999999999</v>
      </c>
      <c r="O34" s="26">
        <f t="shared" ref="O34" si="15">O35+O44</f>
        <v>7381.6</v>
      </c>
      <c r="P34" s="26">
        <f>P35+P44</f>
        <v>245842.7</v>
      </c>
      <c r="Q34" s="26">
        <f>M34+P34</f>
        <v>3357873</v>
      </c>
      <c r="R34" s="26">
        <f>R35+R44</f>
        <v>136496</v>
      </c>
      <c r="S34" s="26">
        <f t="shared" si="13"/>
        <v>75506.399999999994</v>
      </c>
      <c r="T34" s="26">
        <f t="shared" ref="T34" si="16">T35+T44</f>
        <v>0</v>
      </c>
      <c r="U34" s="26">
        <f>U35+U44</f>
        <v>0</v>
      </c>
      <c r="V34" s="26">
        <f t="shared" si="2"/>
        <v>136496</v>
      </c>
      <c r="W34" s="26">
        <f>W35+W44</f>
        <v>112074.75</v>
      </c>
      <c r="X34" s="26">
        <f>X35+X44</f>
        <v>0</v>
      </c>
      <c r="Y34" s="26">
        <v>75506.399999999994</v>
      </c>
      <c r="Z34" s="26">
        <f t="shared" si="13"/>
        <v>182834.5</v>
      </c>
      <c r="AA34" s="26">
        <f t="shared" ref="AA34" si="17">AA35+AA44</f>
        <v>0</v>
      </c>
      <c r="AB34" s="26">
        <f t="shared" si="4"/>
        <v>182834.5</v>
      </c>
    </row>
    <row r="35" spans="1:28" ht="36.75" customHeight="1">
      <c r="A35" s="80" t="s">
        <v>19</v>
      </c>
      <c r="B35" s="87"/>
      <c r="C35" s="87"/>
      <c r="D35" s="87"/>
      <c r="E35" s="35"/>
      <c r="F35" s="40"/>
      <c r="G35" s="26">
        <f>SUM(G36:G36)</f>
        <v>79058</v>
      </c>
      <c r="H35" s="26" t="e">
        <f>#REF!+#REF!+#REF!+#REF!</f>
        <v>#REF!</v>
      </c>
      <c r="I35" s="26" t="e">
        <f>#REF!+#REF!+#REF!+#REF!</f>
        <v>#REF!</v>
      </c>
      <c r="J35" s="26" t="e">
        <f>#REF!+#REF!+#REF!+#REF!</f>
        <v>#REF!</v>
      </c>
      <c r="K35" s="26">
        <f>SUM(K36:K38)</f>
        <v>301422.09999999998</v>
      </c>
      <c r="L35" s="26">
        <f>SUM(L36:L38)</f>
        <v>0</v>
      </c>
      <c r="M35" s="26">
        <f>SUM(M36:M43)</f>
        <v>1374514.9</v>
      </c>
      <c r="N35" s="26">
        <f t="shared" ref="N35:O35" si="18">SUM(N36:N43)</f>
        <v>59711.7</v>
      </c>
      <c r="O35" s="26">
        <f t="shared" si="18"/>
        <v>7381.6</v>
      </c>
      <c r="P35" s="26">
        <f>SUM(P36:P43)</f>
        <v>71250.3</v>
      </c>
      <c r="Q35" s="26">
        <f>P35+M35</f>
        <v>1445765.2</v>
      </c>
      <c r="R35" s="26">
        <f>SUM(R36:R43)</f>
        <v>64153.5</v>
      </c>
      <c r="S35" s="26">
        <f t="shared" ref="S35:T35" si="19">SUM(S36:S43)</f>
        <v>31247</v>
      </c>
      <c r="T35" s="26">
        <f t="shared" si="19"/>
        <v>0</v>
      </c>
      <c r="U35" s="26">
        <f>SUM(U36:U43)</f>
        <v>0</v>
      </c>
      <c r="V35" s="26">
        <f>R35+U35</f>
        <v>64153.5</v>
      </c>
      <c r="W35" s="26">
        <f>SUM(W36:W43)</f>
        <v>67815.350000000006</v>
      </c>
      <c r="X35" s="26">
        <f>SUM(X36:X43)</f>
        <v>0</v>
      </c>
      <c r="Y35" s="26">
        <f>W35+X35</f>
        <v>67815.350000000006</v>
      </c>
      <c r="Z35" s="26">
        <f t="shared" ref="Z35" si="20">SUM(Z36:Z38)</f>
        <v>131011</v>
      </c>
      <c r="AA35" s="26">
        <f t="shared" ref="AA35" si="21">SUM(AA36:AA38)</f>
        <v>0</v>
      </c>
      <c r="AB35" s="26">
        <f t="shared" si="4"/>
        <v>131011</v>
      </c>
    </row>
    <row r="36" spans="1:28" ht="123" customHeight="1" outlineLevel="1">
      <c r="A36" s="40" t="s">
        <v>180</v>
      </c>
      <c r="B36" s="35" t="s">
        <v>24</v>
      </c>
      <c r="C36" s="35" t="s">
        <v>205</v>
      </c>
      <c r="D36" s="35" t="s">
        <v>7</v>
      </c>
      <c r="E36" s="35" t="s">
        <v>86</v>
      </c>
      <c r="F36" s="35" t="s">
        <v>16</v>
      </c>
      <c r="G36" s="37">
        <v>79058</v>
      </c>
      <c r="H36" s="37"/>
      <c r="I36" s="37">
        <v>79058</v>
      </c>
      <c r="J36" s="37"/>
      <c r="K36" s="37">
        <v>67764.2</v>
      </c>
      <c r="L36" s="37"/>
      <c r="M36" s="26">
        <f t="shared" si="10"/>
        <v>67764.2</v>
      </c>
      <c r="N36" s="26">
        <v>29705</v>
      </c>
      <c r="O36" s="26">
        <v>7381.6</v>
      </c>
      <c r="P36" s="26"/>
      <c r="Q36" s="26">
        <v>67764.2</v>
      </c>
      <c r="R36" s="26">
        <v>4000</v>
      </c>
      <c r="S36" s="37">
        <v>0</v>
      </c>
      <c r="T36" s="37">
        <v>0</v>
      </c>
      <c r="U36" s="26"/>
      <c r="V36" s="26">
        <f t="shared" si="2"/>
        <v>4000</v>
      </c>
      <c r="W36" s="26">
        <f t="shared" si="9"/>
        <v>0</v>
      </c>
      <c r="X36" s="26"/>
      <c r="Y36" s="26">
        <v>0</v>
      </c>
      <c r="Z36" s="37">
        <v>0</v>
      </c>
      <c r="AA36" s="37">
        <v>0</v>
      </c>
      <c r="AB36" s="26">
        <f t="shared" si="4"/>
        <v>0</v>
      </c>
    </row>
    <row r="37" spans="1:28" ht="127.5" customHeight="1" outlineLevel="1">
      <c r="A37" s="40" t="s">
        <v>122</v>
      </c>
      <c r="B37" s="35" t="s">
        <v>17</v>
      </c>
      <c r="C37" s="35" t="s">
        <v>205</v>
      </c>
      <c r="D37" s="35" t="s">
        <v>7</v>
      </c>
      <c r="E37" s="31" t="s">
        <v>89</v>
      </c>
      <c r="F37" s="35" t="s">
        <v>90</v>
      </c>
      <c r="G37" s="26">
        <v>101257.9</v>
      </c>
      <c r="H37" s="37"/>
      <c r="I37" s="26">
        <v>101257.9</v>
      </c>
      <c r="J37" s="37"/>
      <c r="K37" s="26">
        <v>101257.9</v>
      </c>
      <c r="L37" s="26"/>
      <c r="M37" s="26">
        <f t="shared" si="10"/>
        <v>101257.9</v>
      </c>
      <c r="N37" s="26">
        <v>20006.7</v>
      </c>
      <c r="O37" s="26"/>
      <c r="P37" s="26"/>
      <c r="Q37" s="26">
        <v>101257.9</v>
      </c>
      <c r="R37" s="26">
        <v>5555.6</v>
      </c>
      <c r="S37" s="26">
        <v>19247</v>
      </c>
      <c r="T37" s="26"/>
      <c r="U37" s="26"/>
      <c r="V37" s="26">
        <f t="shared" si="2"/>
        <v>5555.6</v>
      </c>
      <c r="W37" s="26">
        <v>2800.4</v>
      </c>
      <c r="X37" s="26"/>
      <c r="Y37" s="26">
        <f>W37+X37</f>
        <v>2800.4</v>
      </c>
      <c r="Z37" s="37">
        <v>32231</v>
      </c>
      <c r="AA37" s="37"/>
      <c r="AB37" s="26">
        <f t="shared" si="4"/>
        <v>32231</v>
      </c>
    </row>
    <row r="38" spans="1:28" ht="121.5" customHeight="1" outlineLevel="1">
      <c r="A38" s="40" t="s">
        <v>123</v>
      </c>
      <c r="B38" s="35" t="s">
        <v>17</v>
      </c>
      <c r="C38" s="35" t="s">
        <v>205</v>
      </c>
      <c r="D38" s="35" t="s">
        <v>7</v>
      </c>
      <c r="E38" s="35" t="s">
        <v>181</v>
      </c>
      <c r="F38" s="35" t="s">
        <v>93</v>
      </c>
      <c r="G38" s="37">
        <v>79058</v>
      </c>
      <c r="H38" s="37"/>
      <c r="I38" s="37">
        <v>79058</v>
      </c>
      <c r="J38" s="37"/>
      <c r="K38" s="37">
        <v>132400</v>
      </c>
      <c r="L38" s="37"/>
      <c r="M38" s="26">
        <f t="shared" si="10"/>
        <v>132400</v>
      </c>
      <c r="N38" s="26">
        <v>10000</v>
      </c>
      <c r="O38" s="26"/>
      <c r="P38" s="26"/>
      <c r="Q38" s="26">
        <f>M38+P38</f>
        <v>132400</v>
      </c>
      <c r="R38" s="26">
        <v>6700</v>
      </c>
      <c r="S38" s="37">
        <v>12000</v>
      </c>
      <c r="T38" s="37"/>
      <c r="U38" s="26"/>
      <c r="V38" s="26">
        <f t="shared" si="2"/>
        <v>6700</v>
      </c>
      <c r="W38" s="26">
        <v>5247.3</v>
      </c>
      <c r="X38" s="26"/>
      <c r="Y38" s="26">
        <f>X38+W38</f>
        <v>5247.3</v>
      </c>
      <c r="Z38" s="37">
        <v>98780</v>
      </c>
      <c r="AA38" s="37"/>
      <c r="AB38" s="26">
        <f t="shared" si="4"/>
        <v>98780</v>
      </c>
    </row>
    <row r="39" spans="1:28" ht="127.5" customHeight="1" outlineLevel="1">
      <c r="A39" s="75" t="s">
        <v>215</v>
      </c>
      <c r="B39" s="35" t="s">
        <v>175</v>
      </c>
      <c r="C39" s="74" t="s">
        <v>206</v>
      </c>
      <c r="D39" s="35" t="s">
        <v>7</v>
      </c>
      <c r="E39" s="35" t="s">
        <v>86</v>
      </c>
      <c r="F39" s="35" t="s">
        <v>26</v>
      </c>
      <c r="G39" s="37"/>
      <c r="H39" s="37"/>
      <c r="I39" s="37"/>
      <c r="J39" s="37"/>
      <c r="K39" s="37"/>
      <c r="L39" s="37"/>
      <c r="M39" s="26">
        <v>90000</v>
      </c>
      <c r="N39" s="26"/>
      <c r="O39" s="26"/>
      <c r="P39" s="26"/>
      <c r="Q39" s="26">
        <f t="shared" ref="Q39:Q43" si="22">M39+P39</f>
        <v>90000</v>
      </c>
      <c r="R39" s="26">
        <v>6700</v>
      </c>
      <c r="S39" s="37"/>
      <c r="T39" s="37"/>
      <c r="U39" s="26"/>
      <c r="V39" s="26">
        <f t="shared" si="2"/>
        <v>6700</v>
      </c>
      <c r="W39" s="26">
        <v>2310</v>
      </c>
      <c r="X39" s="26"/>
      <c r="Y39" s="26">
        <v>8732.7000000000007</v>
      </c>
      <c r="Z39" s="37">
        <v>0</v>
      </c>
      <c r="AA39" s="37"/>
      <c r="AB39" s="26">
        <f t="shared" si="4"/>
        <v>0</v>
      </c>
    </row>
    <row r="40" spans="1:28" ht="122.25" customHeight="1" outlineLevel="1">
      <c r="A40" s="40" t="s">
        <v>176</v>
      </c>
      <c r="B40" s="35" t="s">
        <v>85</v>
      </c>
      <c r="C40" s="35" t="s">
        <v>205</v>
      </c>
      <c r="D40" s="35" t="s">
        <v>7</v>
      </c>
      <c r="E40" s="35" t="s">
        <v>86</v>
      </c>
      <c r="F40" s="35" t="s">
        <v>26</v>
      </c>
      <c r="G40" s="37"/>
      <c r="H40" s="37"/>
      <c r="I40" s="37"/>
      <c r="J40" s="37"/>
      <c r="K40" s="37"/>
      <c r="L40" s="37"/>
      <c r="M40" s="26">
        <v>287128.09999999998</v>
      </c>
      <c r="N40" s="26"/>
      <c r="O40" s="26"/>
      <c r="P40" s="26"/>
      <c r="Q40" s="26">
        <f t="shared" si="22"/>
        <v>287128.09999999998</v>
      </c>
      <c r="R40" s="26">
        <v>10000</v>
      </c>
      <c r="S40" s="37"/>
      <c r="T40" s="37"/>
      <c r="U40" s="26"/>
      <c r="V40" s="26">
        <f t="shared" si="2"/>
        <v>10000</v>
      </c>
      <c r="W40" s="26">
        <v>18687.75</v>
      </c>
      <c r="X40" s="26"/>
      <c r="Y40" s="26">
        <v>12265.1</v>
      </c>
      <c r="Z40" s="37">
        <v>0</v>
      </c>
      <c r="AA40" s="37"/>
      <c r="AB40" s="26">
        <f t="shared" si="4"/>
        <v>0</v>
      </c>
    </row>
    <row r="41" spans="1:28" ht="120" customHeight="1" outlineLevel="1">
      <c r="A41" s="40" t="s">
        <v>178</v>
      </c>
      <c r="B41" s="35" t="s">
        <v>85</v>
      </c>
      <c r="C41" s="35" t="s">
        <v>205</v>
      </c>
      <c r="D41" s="35" t="s">
        <v>7</v>
      </c>
      <c r="E41" s="35" t="s">
        <v>41</v>
      </c>
      <c r="F41" s="35" t="s">
        <v>26</v>
      </c>
      <c r="G41" s="37"/>
      <c r="H41" s="37"/>
      <c r="I41" s="37"/>
      <c r="J41" s="37"/>
      <c r="K41" s="37"/>
      <c r="L41" s="37"/>
      <c r="M41" s="26">
        <v>264506</v>
      </c>
      <c r="N41" s="26"/>
      <c r="O41" s="26"/>
      <c r="P41" s="26"/>
      <c r="Q41" s="26">
        <f t="shared" si="22"/>
        <v>264506</v>
      </c>
      <c r="R41" s="26">
        <v>11111.1</v>
      </c>
      <c r="S41" s="37"/>
      <c r="T41" s="37"/>
      <c r="U41" s="26"/>
      <c r="V41" s="26">
        <f t="shared" si="2"/>
        <v>11111.1</v>
      </c>
      <c r="W41" s="26">
        <v>15725.9</v>
      </c>
      <c r="X41" s="26"/>
      <c r="Y41" s="26">
        <f t="shared" ref="Y41:Y43" si="23">X41+W41</f>
        <v>15725.9</v>
      </c>
      <c r="Z41" s="37">
        <v>0</v>
      </c>
      <c r="AA41" s="37"/>
      <c r="AB41" s="26">
        <f t="shared" si="4"/>
        <v>0</v>
      </c>
    </row>
    <row r="42" spans="1:28" ht="121.5" customHeight="1" outlineLevel="1">
      <c r="A42" s="40" t="s">
        <v>177</v>
      </c>
      <c r="B42" s="35" t="s">
        <v>85</v>
      </c>
      <c r="C42" s="35" t="s">
        <v>205</v>
      </c>
      <c r="D42" s="35" t="s">
        <v>7</v>
      </c>
      <c r="E42" s="35" t="s">
        <v>50</v>
      </c>
      <c r="F42" s="35" t="s">
        <v>26</v>
      </c>
      <c r="G42" s="37"/>
      <c r="H42" s="37"/>
      <c r="I42" s="37"/>
      <c r="J42" s="37"/>
      <c r="K42" s="37"/>
      <c r="L42" s="37"/>
      <c r="M42" s="26">
        <v>287128.09999999998</v>
      </c>
      <c r="N42" s="26"/>
      <c r="O42" s="26"/>
      <c r="P42" s="26"/>
      <c r="Q42" s="26">
        <f t="shared" si="22"/>
        <v>287128.09999999998</v>
      </c>
      <c r="R42" s="26">
        <v>13386.8</v>
      </c>
      <c r="S42" s="37"/>
      <c r="T42" s="37"/>
      <c r="U42" s="26"/>
      <c r="V42" s="26">
        <f t="shared" si="2"/>
        <v>13386.8</v>
      </c>
      <c r="W42" s="26">
        <v>15300.9</v>
      </c>
      <c r="X42" s="26"/>
      <c r="Y42" s="26">
        <f t="shared" si="23"/>
        <v>15300.9</v>
      </c>
      <c r="Z42" s="37">
        <v>0</v>
      </c>
      <c r="AA42" s="37"/>
      <c r="AB42" s="26">
        <f t="shared" si="4"/>
        <v>0</v>
      </c>
    </row>
    <row r="43" spans="1:28" ht="124.5" customHeight="1" outlineLevel="1">
      <c r="A43" s="75" t="s">
        <v>214</v>
      </c>
      <c r="B43" s="35" t="s">
        <v>179</v>
      </c>
      <c r="C43" s="35" t="s">
        <v>205</v>
      </c>
      <c r="D43" s="35" t="s">
        <v>7</v>
      </c>
      <c r="E43" s="35" t="s">
        <v>150</v>
      </c>
      <c r="F43" s="35" t="s">
        <v>26</v>
      </c>
      <c r="G43" s="37"/>
      <c r="H43" s="37"/>
      <c r="I43" s="37"/>
      <c r="J43" s="37"/>
      <c r="K43" s="37"/>
      <c r="L43" s="37"/>
      <c r="M43" s="26">
        <v>144330.6</v>
      </c>
      <c r="N43" s="26"/>
      <c r="O43" s="26"/>
      <c r="P43" s="26">
        <v>71250.3</v>
      </c>
      <c r="Q43" s="26">
        <f t="shared" si="22"/>
        <v>215580.90000000002</v>
      </c>
      <c r="R43" s="26">
        <v>6700</v>
      </c>
      <c r="S43" s="37"/>
      <c r="T43" s="37"/>
      <c r="U43" s="26"/>
      <c r="V43" s="26">
        <f t="shared" si="2"/>
        <v>6700</v>
      </c>
      <c r="W43" s="26">
        <v>7743.1</v>
      </c>
      <c r="X43" s="26"/>
      <c r="Y43" s="26">
        <f t="shared" si="23"/>
        <v>7743.1</v>
      </c>
      <c r="Z43" s="37">
        <v>0</v>
      </c>
      <c r="AA43" s="37"/>
      <c r="AB43" s="26">
        <f t="shared" si="4"/>
        <v>0</v>
      </c>
    </row>
    <row r="44" spans="1:28" ht="24.75" customHeight="1">
      <c r="A44" s="80" t="s">
        <v>21</v>
      </c>
      <c r="B44" s="87"/>
      <c r="C44" s="87"/>
      <c r="D44" s="87"/>
      <c r="E44" s="35"/>
      <c r="F44" s="40"/>
      <c r="G44" s="26">
        <f>SUM(G45:G46)</f>
        <v>649885.5</v>
      </c>
      <c r="H44" s="26">
        <f>H45+H46</f>
        <v>17147.099999999999</v>
      </c>
      <c r="I44" s="26" t="e">
        <f>I45+I46+#REF!</f>
        <v>#REF!</v>
      </c>
      <c r="J44" s="26" t="e">
        <f>J45+J46+#REF!</f>
        <v>#REF!</v>
      </c>
      <c r="K44" s="26">
        <f>SUM(K45:K48)</f>
        <v>1737515.4</v>
      </c>
      <c r="L44" s="26">
        <f>SUM(L45:L48)</f>
        <v>0</v>
      </c>
      <c r="M44" s="26">
        <f>SUM(M45:M49)</f>
        <v>1737515.4</v>
      </c>
      <c r="N44" s="26">
        <f t="shared" ref="N44:P44" si="24">SUM(N45:N49)</f>
        <v>69402.679999999993</v>
      </c>
      <c r="O44" s="26">
        <f t="shared" si="24"/>
        <v>0</v>
      </c>
      <c r="P44" s="26">
        <f t="shared" si="24"/>
        <v>174592.4</v>
      </c>
      <c r="Q44" s="26">
        <f>M44+P44</f>
        <v>1912107.7999999998</v>
      </c>
      <c r="R44" s="26">
        <f>SUM(R45:R49)</f>
        <v>72342.5</v>
      </c>
      <c r="S44" s="26">
        <f t="shared" ref="S44:Z44" si="25">SUM(S45:S48)</f>
        <v>44259.4</v>
      </c>
      <c r="T44" s="26">
        <f t="shared" ref="T44" si="26">SUM(T45:T48)</f>
        <v>0</v>
      </c>
      <c r="U44" s="26">
        <f>SUM(U45:U49)</f>
        <v>0</v>
      </c>
      <c r="V44" s="26">
        <f>R44+U44</f>
        <v>72342.5</v>
      </c>
      <c r="W44" s="26">
        <f t="shared" si="9"/>
        <v>44259.4</v>
      </c>
      <c r="X44" s="26">
        <f>SUM(X45:X49)</f>
        <v>0</v>
      </c>
      <c r="Y44" s="26">
        <f>W44+X44</f>
        <v>44259.4</v>
      </c>
      <c r="Z44" s="26">
        <f t="shared" si="25"/>
        <v>51823.5</v>
      </c>
      <c r="AA44" s="26">
        <f>SUM(AA45:AA49)</f>
        <v>0</v>
      </c>
      <c r="AB44" s="26">
        <f t="shared" si="4"/>
        <v>51823.5</v>
      </c>
    </row>
    <row r="45" spans="1:28" ht="114" customHeight="1" outlineLevel="1">
      <c r="A45" s="40" t="s">
        <v>117</v>
      </c>
      <c r="B45" s="35" t="s">
        <v>22</v>
      </c>
      <c r="C45" s="35" t="s">
        <v>20</v>
      </c>
      <c r="D45" s="35" t="s">
        <v>7</v>
      </c>
      <c r="E45" s="35" t="s">
        <v>37</v>
      </c>
      <c r="F45" s="35" t="s">
        <v>58</v>
      </c>
      <c r="G45" s="26">
        <v>316480</v>
      </c>
      <c r="H45" s="26"/>
      <c r="I45" s="26">
        <v>316480</v>
      </c>
      <c r="J45" s="26"/>
      <c r="K45" s="26">
        <v>316480</v>
      </c>
      <c r="L45" s="26"/>
      <c r="M45" s="26">
        <f t="shared" si="10"/>
        <v>316480</v>
      </c>
      <c r="N45" s="26">
        <v>3741.28</v>
      </c>
      <c r="O45" s="26"/>
      <c r="P45" s="26"/>
      <c r="Q45" s="26">
        <f>M45+P45</f>
        <v>316480</v>
      </c>
      <c r="R45" s="26">
        <f>3741.3</f>
        <v>3741.3</v>
      </c>
      <c r="S45" s="37">
        <v>0</v>
      </c>
      <c r="T45" s="37">
        <v>0</v>
      </c>
      <c r="U45" s="26">
        <v>748.1</v>
      </c>
      <c r="V45" s="26">
        <f t="shared" si="2"/>
        <v>4489.4000000000005</v>
      </c>
      <c r="W45" s="26">
        <f t="shared" si="9"/>
        <v>0</v>
      </c>
      <c r="X45" s="26"/>
      <c r="Y45" s="26">
        <v>0</v>
      </c>
      <c r="Z45" s="37">
        <v>0</v>
      </c>
      <c r="AA45" s="37"/>
      <c r="AB45" s="26">
        <f t="shared" si="4"/>
        <v>0</v>
      </c>
    </row>
    <row r="46" spans="1:28" ht="113.25" customHeight="1" outlineLevel="1">
      <c r="A46" s="40" t="s">
        <v>48</v>
      </c>
      <c r="B46" s="35" t="s">
        <v>23</v>
      </c>
      <c r="C46" s="35" t="s">
        <v>5</v>
      </c>
      <c r="D46" s="35" t="s">
        <v>7</v>
      </c>
      <c r="E46" s="35" t="s">
        <v>14</v>
      </c>
      <c r="F46" s="35" t="s">
        <v>16</v>
      </c>
      <c r="G46" s="26">
        <v>333405.5</v>
      </c>
      <c r="H46" s="37">
        <v>17147.099999999999</v>
      </c>
      <c r="I46" s="26">
        <f>G46+H46</f>
        <v>350552.6</v>
      </c>
      <c r="J46" s="37"/>
      <c r="K46" s="26">
        <v>352526.8</v>
      </c>
      <c r="L46" s="26"/>
      <c r="M46" s="26">
        <f t="shared" si="10"/>
        <v>352526.8</v>
      </c>
      <c r="N46" s="26">
        <v>65661.399999999994</v>
      </c>
      <c r="O46" s="26"/>
      <c r="P46" s="26"/>
      <c r="Q46" s="26">
        <f t="shared" ref="Q46:Q49" si="27">M46+P46</f>
        <v>352526.8</v>
      </c>
      <c r="R46" s="26">
        <v>65661.36</v>
      </c>
      <c r="S46" s="37">
        <v>0</v>
      </c>
      <c r="T46" s="37">
        <v>0</v>
      </c>
      <c r="U46" s="26">
        <v>-2958.9</v>
      </c>
      <c r="V46" s="26">
        <f>R46+U46</f>
        <v>62702.46</v>
      </c>
      <c r="W46" s="26">
        <f t="shared" si="9"/>
        <v>0</v>
      </c>
      <c r="X46" s="26">
        <v>7898.7</v>
      </c>
      <c r="Y46" s="26">
        <v>7898.6</v>
      </c>
      <c r="Z46" s="37">
        <v>0</v>
      </c>
      <c r="AA46" s="37"/>
      <c r="AB46" s="26">
        <f t="shared" si="4"/>
        <v>0</v>
      </c>
    </row>
    <row r="47" spans="1:28" ht="105.75" customHeight="1" outlineLevel="1">
      <c r="A47" s="40" t="s">
        <v>118</v>
      </c>
      <c r="B47" s="35" t="s">
        <v>119</v>
      </c>
      <c r="C47" s="35" t="s">
        <v>20</v>
      </c>
      <c r="D47" s="35" t="s">
        <v>7</v>
      </c>
      <c r="E47" s="35" t="s">
        <v>121</v>
      </c>
      <c r="F47" s="35" t="s">
        <v>182</v>
      </c>
      <c r="G47" s="26"/>
      <c r="H47" s="37"/>
      <c r="I47" s="26"/>
      <c r="J47" s="37"/>
      <c r="K47" s="26">
        <v>374983.1</v>
      </c>
      <c r="L47" s="26"/>
      <c r="M47" s="26">
        <f t="shared" si="10"/>
        <v>374983.1</v>
      </c>
      <c r="N47" s="26">
        <v>0</v>
      </c>
      <c r="O47" s="26">
        <v>0</v>
      </c>
      <c r="P47" s="26"/>
      <c r="Q47" s="26">
        <f t="shared" si="27"/>
        <v>374983.1</v>
      </c>
      <c r="R47" s="26">
        <v>2939.84</v>
      </c>
      <c r="S47" s="37">
        <v>44259.4</v>
      </c>
      <c r="T47" s="37"/>
      <c r="U47" s="26">
        <v>958.9</v>
      </c>
      <c r="V47" s="26">
        <f t="shared" si="2"/>
        <v>3898.7400000000002</v>
      </c>
      <c r="W47" s="26">
        <f t="shared" si="9"/>
        <v>44259.4</v>
      </c>
      <c r="X47" s="26">
        <v>-27248.1</v>
      </c>
      <c r="Y47" s="26">
        <v>17011.400000000001</v>
      </c>
      <c r="Z47" s="37">
        <v>0</v>
      </c>
      <c r="AA47" s="37">
        <v>738.1</v>
      </c>
      <c r="AB47" s="26">
        <f t="shared" si="4"/>
        <v>738.1</v>
      </c>
    </row>
    <row r="48" spans="1:28" ht="107.25" customHeight="1" outlineLevel="1">
      <c r="A48" s="40" t="s">
        <v>169</v>
      </c>
      <c r="B48" s="35" t="s">
        <v>120</v>
      </c>
      <c r="C48" s="35" t="s">
        <v>20</v>
      </c>
      <c r="D48" s="35" t="s">
        <v>7</v>
      </c>
      <c r="E48" s="35" t="s">
        <v>38</v>
      </c>
      <c r="F48" s="35" t="s">
        <v>197</v>
      </c>
      <c r="G48" s="26"/>
      <c r="H48" s="37"/>
      <c r="I48" s="26"/>
      <c r="J48" s="37"/>
      <c r="K48" s="26">
        <v>693525.5</v>
      </c>
      <c r="L48" s="26"/>
      <c r="M48" s="26">
        <f t="shared" si="10"/>
        <v>693525.5</v>
      </c>
      <c r="N48" s="26">
        <v>0</v>
      </c>
      <c r="O48" s="26">
        <v>0</v>
      </c>
      <c r="P48" s="26"/>
      <c r="Q48" s="26">
        <f t="shared" si="27"/>
        <v>693525.5</v>
      </c>
      <c r="R48" s="26">
        <f t="shared" si="8"/>
        <v>0</v>
      </c>
      <c r="S48" s="37">
        <v>0</v>
      </c>
      <c r="T48" s="37">
        <v>0</v>
      </c>
      <c r="U48" s="26"/>
      <c r="V48" s="26">
        <f t="shared" si="2"/>
        <v>0</v>
      </c>
      <c r="W48" s="26">
        <v>0</v>
      </c>
      <c r="X48" s="26">
        <v>11501</v>
      </c>
      <c r="Y48" s="26">
        <f>W48+X48</f>
        <v>11501</v>
      </c>
      <c r="Z48" s="37">
        <v>51823.5</v>
      </c>
      <c r="AA48" s="37">
        <v>-7265.1</v>
      </c>
      <c r="AB48" s="26">
        <f>Z48+AA48</f>
        <v>44558.400000000001</v>
      </c>
    </row>
    <row r="49" spans="1:33" ht="114.75" customHeight="1" outlineLevel="1">
      <c r="A49" s="40" t="s">
        <v>184</v>
      </c>
      <c r="B49" s="35" t="s">
        <v>139</v>
      </c>
      <c r="C49" s="35" t="s">
        <v>20</v>
      </c>
      <c r="D49" s="35" t="s">
        <v>7</v>
      </c>
      <c r="E49" s="35" t="s">
        <v>181</v>
      </c>
      <c r="F49" s="35" t="s">
        <v>62</v>
      </c>
      <c r="G49" s="26"/>
      <c r="H49" s="37"/>
      <c r="I49" s="26"/>
      <c r="J49" s="37"/>
      <c r="K49" s="26"/>
      <c r="L49" s="26"/>
      <c r="M49" s="26"/>
      <c r="N49" s="26"/>
      <c r="O49" s="26"/>
      <c r="P49" s="26">
        <v>174592.4</v>
      </c>
      <c r="Q49" s="26">
        <f t="shared" si="27"/>
        <v>174592.4</v>
      </c>
      <c r="R49" s="26">
        <f t="shared" si="8"/>
        <v>0</v>
      </c>
      <c r="S49" s="37"/>
      <c r="T49" s="37"/>
      <c r="U49" s="26">
        <v>1251.9000000000001</v>
      </c>
      <c r="V49" s="26">
        <f t="shared" si="2"/>
        <v>1251.9000000000001</v>
      </c>
      <c r="W49" s="26">
        <v>0</v>
      </c>
      <c r="X49" s="26">
        <v>7848.4</v>
      </c>
      <c r="Y49" s="26">
        <f>W49+X49</f>
        <v>7848.4</v>
      </c>
      <c r="Z49" s="37">
        <v>0</v>
      </c>
      <c r="AA49" s="37">
        <v>6527</v>
      </c>
      <c r="AB49" s="26">
        <f>Z49+AA49</f>
        <v>6527</v>
      </c>
    </row>
    <row r="50" spans="1:33" ht="41.25" customHeight="1">
      <c r="A50" s="86" t="s">
        <v>39</v>
      </c>
      <c r="B50" s="86"/>
      <c r="C50" s="86"/>
      <c r="D50" s="86"/>
      <c r="E50" s="41"/>
      <c r="F50" s="41"/>
      <c r="G50" s="42">
        <f>SUM(G51:G53)</f>
        <v>724590.7</v>
      </c>
      <c r="H50" s="42">
        <f>H51+H52+H53</f>
        <v>29059.200000000001</v>
      </c>
      <c r="I50" s="42" t="e">
        <f>I51+I52+I53+#REF!</f>
        <v>#REF!</v>
      </c>
      <c r="J50" s="42" t="e">
        <f>J51+J52+J53+#REF!</f>
        <v>#REF!</v>
      </c>
      <c r="K50" s="42">
        <f>SUM(K51:K54)</f>
        <v>767376.64999999991</v>
      </c>
      <c r="L50" s="42">
        <f>SUM(L51:L55)</f>
        <v>251050.9</v>
      </c>
      <c r="M50" s="26">
        <f>M51+M52+M53+M54+M55+M56</f>
        <v>1025427.5</v>
      </c>
      <c r="N50" s="42">
        <f>SUM(N51:N54)</f>
        <v>262420.39999999997</v>
      </c>
      <c r="O50" s="42">
        <f>SUM(O51:O55)</f>
        <v>4622.6000000000004</v>
      </c>
      <c r="P50" s="26">
        <f>P51+P52+P53+P54+P55+P56</f>
        <v>-4080.8</v>
      </c>
      <c r="Q50" s="42">
        <f>M50+P50</f>
        <v>1021346.7</v>
      </c>
      <c r="R50" s="26">
        <f t="shared" ref="R50:Z50" si="28">R51+R52+R53+R54+R55+R56</f>
        <v>274042.99999999994</v>
      </c>
      <c r="S50" s="26">
        <f t="shared" si="28"/>
        <v>0</v>
      </c>
      <c r="T50" s="26">
        <f t="shared" si="28"/>
        <v>0</v>
      </c>
      <c r="U50" s="26">
        <f t="shared" ref="U50" si="29">U51+U52+U53+U54+U55+U56</f>
        <v>-16386.344000000001</v>
      </c>
      <c r="V50" s="26">
        <f t="shared" si="2"/>
        <v>257656.65599999993</v>
      </c>
      <c r="W50" s="26">
        <f t="shared" si="28"/>
        <v>0</v>
      </c>
      <c r="X50" s="26">
        <f t="shared" si="28"/>
        <v>0</v>
      </c>
      <c r="Y50" s="26">
        <v>0</v>
      </c>
      <c r="Z50" s="26">
        <f t="shared" si="28"/>
        <v>0</v>
      </c>
      <c r="AA50" s="42">
        <f>SUM(AA51:AA54)</f>
        <v>0</v>
      </c>
      <c r="AB50" s="26">
        <f t="shared" si="4"/>
        <v>0</v>
      </c>
    </row>
    <row r="51" spans="1:33" ht="130.5" customHeight="1" outlineLevel="1">
      <c r="A51" s="40" t="s">
        <v>83</v>
      </c>
      <c r="B51" s="35" t="s">
        <v>9</v>
      </c>
      <c r="C51" s="35" t="s">
        <v>13</v>
      </c>
      <c r="D51" s="35" t="s">
        <v>7</v>
      </c>
      <c r="E51" s="35" t="s">
        <v>14</v>
      </c>
      <c r="F51" s="35" t="s">
        <v>58</v>
      </c>
      <c r="G51" s="37">
        <v>574511.9</v>
      </c>
      <c r="H51" s="37"/>
      <c r="I51" s="37">
        <v>574511.9</v>
      </c>
      <c r="J51" s="37"/>
      <c r="K51" s="37">
        <v>574511.9</v>
      </c>
      <c r="L51" s="37"/>
      <c r="M51" s="26">
        <f t="shared" si="10"/>
        <v>574511.9</v>
      </c>
      <c r="N51" s="26">
        <v>194634.4</v>
      </c>
      <c r="O51" s="26"/>
      <c r="P51" s="26"/>
      <c r="Q51" s="26">
        <v>574511.9</v>
      </c>
      <c r="R51" s="26">
        <f t="shared" si="8"/>
        <v>194634.4</v>
      </c>
      <c r="S51" s="37">
        <v>0</v>
      </c>
      <c r="T51" s="37">
        <v>0</v>
      </c>
      <c r="U51" s="26">
        <v>-12305.544</v>
      </c>
      <c r="V51" s="26">
        <f t="shared" si="2"/>
        <v>182328.856</v>
      </c>
      <c r="W51" s="26">
        <f t="shared" si="9"/>
        <v>0</v>
      </c>
      <c r="X51" s="26"/>
      <c r="Y51" s="26">
        <v>0</v>
      </c>
      <c r="Z51" s="37">
        <v>0</v>
      </c>
      <c r="AA51" s="37"/>
      <c r="AB51" s="26">
        <f t="shared" si="4"/>
        <v>0</v>
      </c>
      <c r="AC51" s="2"/>
      <c r="AD51" s="2"/>
      <c r="AE51" s="2"/>
      <c r="AF51" s="2"/>
      <c r="AG51" s="2"/>
    </row>
    <row r="52" spans="1:33" ht="114.75" customHeight="1" outlineLevel="1">
      <c r="A52" s="40" t="s">
        <v>194</v>
      </c>
      <c r="B52" s="35" t="s">
        <v>17</v>
      </c>
      <c r="C52" s="35" t="s">
        <v>20</v>
      </c>
      <c r="D52" s="35" t="s">
        <v>18</v>
      </c>
      <c r="E52" s="35" t="s">
        <v>35</v>
      </c>
      <c r="F52" s="35" t="s">
        <v>16</v>
      </c>
      <c r="G52" s="37">
        <v>150078.79999999999</v>
      </c>
      <c r="H52" s="37"/>
      <c r="I52" s="37">
        <v>150078.79999999999</v>
      </c>
      <c r="J52" s="37"/>
      <c r="K52" s="37">
        <v>150078.79999999999</v>
      </c>
      <c r="L52" s="37"/>
      <c r="M52" s="26">
        <f t="shared" si="10"/>
        <v>150078.79999999999</v>
      </c>
      <c r="N52" s="26">
        <v>30000</v>
      </c>
      <c r="O52" s="26"/>
      <c r="P52" s="26"/>
      <c r="Q52" s="26">
        <v>150078.79999999999</v>
      </c>
      <c r="R52" s="26">
        <f t="shared" si="8"/>
        <v>30000</v>
      </c>
      <c r="S52" s="37">
        <v>0</v>
      </c>
      <c r="T52" s="37">
        <v>0</v>
      </c>
      <c r="U52" s="26"/>
      <c r="V52" s="26">
        <f t="shared" si="2"/>
        <v>30000</v>
      </c>
      <c r="W52" s="26">
        <f t="shared" si="9"/>
        <v>0</v>
      </c>
      <c r="X52" s="26"/>
      <c r="Y52" s="26">
        <v>0</v>
      </c>
      <c r="Z52" s="37">
        <v>0</v>
      </c>
      <c r="AA52" s="37"/>
      <c r="AB52" s="26">
        <f t="shared" si="4"/>
        <v>0</v>
      </c>
      <c r="AC52" s="2"/>
      <c r="AD52" s="2"/>
      <c r="AE52" s="2"/>
      <c r="AF52" s="2"/>
      <c r="AG52" s="2"/>
    </row>
    <row r="53" spans="1:33" ht="130.5" customHeight="1" outlineLevel="1">
      <c r="A53" s="40" t="s">
        <v>154</v>
      </c>
      <c r="B53" s="35" t="s">
        <v>155</v>
      </c>
      <c r="C53" s="35" t="s">
        <v>13</v>
      </c>
      <c r="D53" s="35" t="s">
        <v>7</v>
      </c>
      <c r="E53" s="35" t="s">
        <v>14</v>
      </c>
      <c r="F53" s="35" t="s">
        <v>43</v>
      </c>
      <c r="G53" s="43">
        <v>0</v>
      </c>
      <c r="H53" s="43">
        <v>29059.200000000001</v>
      </c>
      <c r="I53" s="44"/>
      <c r="J53" s="37">
        <v>29059.200000000001</v>
      </c>
      <c r="K53" s="37">
        <v>26484.85</v>
      </c>
      <c r="L53" s="37"/>
      <c r="M53" s="26">
        <v>26484.799999999999</v>
      </c>
      <c r="N53" s="37">
        <f>26786-301.2</f>
        <v>26484.799999999999</v>
      </c>
      <c r="O53" s="37"/>
      <c r="P53" s="26">
        <v>-4080.8</v>
      </c>
      <c r="Q53" s="37">
        <f>M53+P53</f>
        <v>22404</v>
      </c>
      <c r="R53" s="26">
        <f t="shared" si="8"/>
        <v>26484.799999999999</v>
      </c>
      <c r="S53" s="37">
        <v>0</v>
      </c>
      <c r="T53" s="37">
        <v>0</v>
      </c>
      <c r="U53" s="26">
        <v>-4080.8</v>
      </c>
      <c r="V53" s="26">
        <f t="shared" si="2"/>
        <v>22404</v>
      </c>
      <c r="W53" s="26">
        <f t="shared" si="9"/>
        <v>0</v>
      </c>
      <c r="X53" s="26"/>
      <c r="Y53" s="26">
        <v>0</v>
      </c>
      <c r="Z53" s="37">
        <v>0</v>
      </c>
      <c r="AA53" s="37"/>
      <c r="AB53" s="26">
        <f t="shared" si="4"/>
        <v>0</v>
      </c>
      <c r="AC53" s="2"/>
      <c r="AD53" s="2"/>
      <c r="AE53" s="2"/>
      <c r="AF53" s="2"/>
      <c r="AG53" s="2"/>
    </row>
    <row r="54" spans="1:33" ht="190.5" customHeight="1" outlineLevel="1">
      <c r="A54" s="40" t="s">
        <v>106</v>
      </c>
      <c r="B54" s="35" t="s">
        <v>25</v>
      </c>
      <c r="C54" s="35" t="s">
        <v>96</v>
      </c>
      <c r="D54" s="35" t="s">
        <v>80</v>
      </c>
      <c r="E54" s="35" t="s">
        <v>81</v>
      </c>
      <c r="F54" s="35" t="s">
        <v>64</v>
      </c>
      <c r="G54" s="43">
        <v>0</v>
      </c>
      <c r="H54" s="43">
        <v>29059.200000000001</v>
      </c>
      <c r="I54" s="44"/>
      <c r="J54" s="37">
        <v>29059.200000000001</v>
      </c>
      <c r="K54" s="37">
        <v>16301.1</v>
      </c>
      <c r="L54" s="37"/>
      <c r="M54" s="26">
        <f t="shared" si="10"/>
        <v>16301.1</v>
      </c>
      <c r="N54" s="37">
        <f>11000+301.2</f>
        <v>11301.2</v>
      </c>
      <c r="O54" s="37"/>
      <c r="P54" s="26"/>
      <c r="Q54" s="37">
        <v>16301.1</v>
      </c>
      <c r="R54" s="26">
        <f t="shared" si="8"/>
        <v>11301.2</v>
      </c>
      <c r="S54" s="37">
        <v>0</v>
      </c>
      <c r="T54" s="37">
        <v>0</v>
      </c>
      <c r="U54" s="26"/>
      <c r="V54" s="26">
        <f t="shared" si="2"/>
        <v>11301.2</v>
      </c>
      <c r="W54" s="26">
        <f t="shared" si="9"/>
        <v>0</v>
      </c>
      <c r="X54" s="26"/>
      <c r="Y54" s="26">
        <v>0</v>
      </c>
      <c r="Z54" s="37">
        <v>0</v>
      </c>
      <c r="AA54" s="37"/>
      <c r="AB54" s="26">
        <f t="shared" si="4"/>
        <v>0</v>
      </c>
      <c r="AC54" s="2"/>
      <c r="AD54" s="2"/>
      <c r="AE54" s="2"/>
      <c r="AF54" s="2"/>
      <c r="AG54" s="2"/>
    </row>
    <row r="55" spans="1:33" ht="131.25" customHeight="1" outlineLevel="1">
      <c r="A55" s="40" t="s">
        <v>135</v>
      </c>
      <c r="B55" s="35" t="s">
        <v>133</v>
      </c>
      <c r="C55" s="35" t="s">
        <v>13</v>
      </c>
      <c r="D55" s="35" t="s">
        <v>7</v>
      </c>
      <c r="E55" s="35" t="s">
        <v>14</v>
      </c>
      <c r="F55" s="35" t="s">
        <v>134</v>
      </c>
      <c r="G55" s="44">
        <v>0</v>
      </c>
      <c r="H55" s="44">
        <v>251050.9</v>
      </c>
      <c r="I55" s="37">
        <f t="shared" ref="I55" si="30">G55+H55</f>
        <v>251050.9</v>
      </c>
      <c r="J55" s="37">
        <v>0</v>
      </c>
      <c r="K55" s="37"/>
      <c r="L55" s="32">
        <v>251050.9</v>
      </c>
      <c r="M55" s="26">
        <f t="shared" si="10"/>
        <v>251050.9</v>
      </c>
      <c r="N55" s="37">
        <v>0</v>
      </c>
      <c r="O55" s="37">
        <v>4622.6000000000004</v>
      </c>
      <c r="P55" s="26"/>
      <c r="Q55" s="37">
        <v>251050.9</v>
      </c>
      <c r="R55" s="26">
        <f t="shared" si="8"/>
        <v>4622.6000000000004</v>
      </c>
      <c r="S55" s="37"/>
      <c r="T55" s="37"/>
      <c r="U55" s="26"/>
      <c r="V55" s="26">
        <f t="shared" si="2"/>
        <v>4622.6000000000004</v>
      </c>
      <c r="W55" s="26">
        <v>0</v>
      </c>
      <c r="X55" s="26"/>
      <c r="Y55" s="26">
        <v>0</v>
      </c>
      <c r="Z55" s="37">
        <v>0</v>
      </c>
      <c r="AA55" s="37"/>
      <c r="AB55" s="26">
        <f t="shared" si="4"/>
        <v>0</v>
      </c>
      <c r="AC55" s="2"/>
      <c r="AD55" s="2"/>
      <c r="AE55" s="2"/>
      <c r="AF55" s="2"/>
      <c r="AG55" s="2"/>
    </row>
    <row r="56" spans="1:33" ht="118.5" customHeight="1" outlineLevel="1">
      <c r="A56" s="40" t="s">
        <v>148</v>
      </c>
      <c r="B56" s="35" t="s">
        <v>149</v>
      </c>
      <c r="C56" s="35" t="s">
        <v>72</v>
      </c>
      <c r="D56" s="35" t="s">
        <v>80</v>
      </c>
      <c r="E56" s="35" t="s">
        <v>147</v>
      </c>
      <c r="F56" s="35" t="s">
        <v>132</v>
      </c>
      <c r="G56" s="44"/>
      <c r="H56" s="44"/>
      <c r="I56" s="37"/>
      <c r="J56" s="37"/>
      <c r="K56" s="37"/>
      <c r="L56" s="32"/>
      <c r="M56" s="26">
        <v>7000</v>
      </c>
      <c r="N56" s="37"/>
      <c r="O56" s="37"/>
      <c r="P56" s="26"/>
      <c r="Q56" s="37">
        <v>7000</v>
      </c>
      <c r="R56" s="26">
        <v>7000</v>
      </c>
      <c r="S56" s="37"/>
      <c r="T56" s="37"/>
      <c r="U56" s="26"/>
      <c r="V56" s="26">
        <f t="shared" si="2"/>
        <v>7000</v>
      </c>
      <c r="W56" s="26">
        <v>0</v>
      </c>
      <c r="X56" s="26"/>
      <c r="Y56" s="26">
        <v>0</v>
      </c>
      <c r="Z56" s="37">
        <v>0</v>
      </c>
      <c r="AA56" s="37"/>
      <c r="AB56" s="26">
        <f t="shared" si="4"/>
        <v>0</v>
      </c>
      <c r="AC56" s="2"/>
      <c r="AD56" s="2"/>
      <c r="AE56" s="2"/>
      <c r="AF56" s="2"/>
      <c r="AG56" s="2"/>
    </row>
    <row r="57" spans="1:33" ht="37.5" customHeight="1">
      <c r="A57" s="86" t="s">
        <v>59</v>
      </c>
      <c r="B57" s="88"/>
      <c r="C57" s="88"/>
      <c r="D57" s="88"/>
      <c r="E57" s="35"/>
      <c r="F57" s="35"/>
      <c r="G57" s="45" t="e">
        <f>#REF!</f>
        <v>#REF!</v>
      </c>
      <c r="H57" s="45" t="e">
        <f>#REF!</f>
        <v>#REF!</v>
      </c>
      <c r="I57" s="45" t="e">
        <f>#REF!</f>
        <v>#REF!</v>
      </c>
      <c r="J57" s="45" t="e">
        <f>#REF!</f>
        <v>#REF!</v>
      </c>
      <c r="K57" s="45">
        <f>K58+K59+K60</f>
        <v>518867.60000000003</v>
      </c>
      <c r="L57" s="45">
        <f>L58+L59+L60</f>
        <v>0</v>
      </c>
      <c r="M57" s="26">
        <f>M58+M59+M60</f>
        <v>495323.4</v>
      </c>
      <c r="N57" s="45">
        <f t="shared" ref="N57:Z57" si="31">N58+N59+N60</f>
        <v>23000</v>
      </c>
      <c r="O57" s="45">
        <f t="shared" ref="O57" si="32">O58+O59+O60</f>
        <v>0</v>
      </c>
      <c r="P57" s="26">
        <f>P58+P59+P60</f>
        <v>-6342.1</v>
      </c>
      <c r="Q57" s="26">
        <f t="shared" ref="Q57:Q62" si="33">M57+P57</f>
        <v>488981.30000000005</v>
      </c>
      <c r="R57" s="26">
        <f>R58+R59+R60</f>
        <v>33000</v>
      </c>
      <c r="S57" s="45">
        <f t="shared" si="31"/>
        <v>0</v>
      </c>
      <c r="T57" s="45">
        <f t="shared" ref="T57" si="34">T58+T59+T60</f>
        <v>0</v>
      </c>
      <c r="U57" s="26">
        <f>U58+U59+U60</f>
        <v>45.399999999999636</v>
      </c>
      <c r="V57" s="26">
        <f t="shared" si="2"/>
        <v>33045.4</v>
      </c>
      <c r="W57" s="26">
        <f t="shared" si="9"/>
        <v>0</v>
      </c>
      <c r="X57" s="26">
        <f>X58+X59</f>
        <v>0</v>
      </c>
      <c r="Y57" s="26">
        <v>0</v>
      </c>
      <c r="Z57" s="45">
        <f t="shared" si="31"/>
        <v>0</v>
      </c>
      <c r="AA57" s="45">
        <f t="shared" ref="AA57" si="35">AA58+AA59+AA60</f>
        <v>0</v>
      </c>
      <c r="AB57" s="26">
        <f t="shared" si="4"/>
        <v>0</v>
      </c>
      <c r="AC57" s="2"/>
      <c r="AD57" s="2"/>
      <c r="AE57" s="2"/>
      <c r="AF57" s="2"/>
      <c r="AG57" s="2"/>
    </row>
    <row r="58" spans="1:33" ht="134.25" customHeight="1">
      <c r="A58" s="46" t="s">
        <v>103</v>
      </c>
      <c r="B58" s="31" t="s">
        <v>100</v>
      </c>
      <c r="C58" s="35" t="s">
        <v>13</v>
      </c>
      <c r="D58" s="35" t="s">
        <v>18</v>
      </c>
      <c r="E58" s="35" t="s">
        <v>10</v>
      </c>
      <c r="F58" s="35" t="s">
        <v>43</v>
      </c>
      <c r="G58" s="45"/>
      <c r="H58" s="45"/>
      <c r="I58" s="45"/>
      <c r="J58" s="45"/>
      <c r="K58" s="26">
        <v>231024.2</v>
      </c>
      <c r="L58" s="26"/>
      <c r="M58" s="26">
        <v>202000</v>
      </c>
      <c r="N58" s="26">
        <v>6000</v>
      </c>
      <c r="O58" s="26"/>
      <c r="P58" s="26">
        <v>3617.9</v>
      </c>
      <c r="Q58" s="26">
        <f t="shared" si="33"/>
        <v>205617.9</v>
      </c>
      <c r="R58" s="26">
        <v>16000</v>
      </c>
      <c r="S58" s="45">
        <v>0</v>
      </c>
      <c r="T58" s="45">
        <v>0</v>
      </c>
      <c r="U58" s="26">
        <v>4525.3999999999996</v>
      </c>
      <c r="V58" s="26">
        <f t="shared" si="2"/>
        <v>20525.400000000001</v>
      </c>
      <c r="W58" s="26">
        <f t="shared" si="9"/>
        <v>0</v>
      </c>
      <c r="X58" s="26"/>
      <c r="Y58" s="26">
        <v>0</v>
      </c>
      <c r="Z58" s="45">
        <v>0</v>
      </c>
      <c r="AA58" s="45">
        <v>0</v>
      </c>
      <c r="AB58" s="26">
        <f t="shared" si="4"/>
        <v>0</v>
      </c>
      <c r="AC58" s="2"/>
      <c r="AD58" s="2"/>
      <c r="AE58" s="2"/>
      <c r="AF58" s="2"/>
      <c r="AG58" s="2"/>
    </row>
    <row r="59" spans="1:33" ht="130.5" customHeight="1">
      <c r="A59" s="46" t="s">
        <v>125</v>
      </c>
      <c r="B59" s="31" t="s">
        <v>126</v>
      </c>
      <c r="C59" s="35" t="s">
        <v>13</v>
      </c>
      <c r="D59" s="35" t="s">
        <v>18</v>
      </c>
      <c r="E59" s="35" t="s">
        <v>10</v>
      </c>
      <c r="F59" s="35" t="s">
        <v>91</v>
      </c>
      <c r="G59" s="45"/>
      <c r="H59" s="45"/>
      <c r="I59" s="45"/>
      <c r="J59" s="45"/>
      <c r="K59" s="26">
        <v>275843.40000000002</v>
      </c>
      <c r="L59" s="26"/>
      <c r="M59" s="26">
        <f t="shared" si="10"/>
        <v>275843.40000000002</v>
      </c>
      <c r="N59" s="26">
        <v>5000</v>
      </c>
      <c r="O59" s="26"/>
      <c r="P59" s="26"/>
      <c r="Q59" s="26">
        <f t="shared" si="33"/>
        <v>275843.40000000002</v>
      </c>
      <c r="R59" s="26">
        <f t="shared" si="8"/>
        <v>5000</v>
      </c>
      <c r="S59" s="45">
        <v>0</v>
      </c>
      <c r="T59" s="45">
        <v>0</v>
      </c>
      <c r="U59" s="26"/>
      <c r="V59" s="26">
        <f t="shared" si="2"/>
        <v>5000</v>
      </c>
      <c r="W59" s="26">
        <f t="shared" si="9"/>
        <v>0</v>
      </c>
      <c r="X59" s="26"/>
      <c r="Y59" s="26">
        <v>0</v>
      </c>
      <c r="Z59" s="45">
        <v>0</v>
      </c>
      <c r="AA59" s="45"/>
      <c r="AB59" s="26">
        <f t="shared" si="4"/>
        <v>0</v>
      </c>
      <c r="AC59" s="2"/>
      <c r="AD59" s="2"/>
      <c r="AE59" s="2"/>
      <c r="AF59" s="2"/>
      <c r="AG59" s="2"/>
    </row>
    <row r="60" spans="1:33" ht="22.5" customHeight="1">
      <c r="A60" s="89" t="s">
        <v>195</v>
      </c>
      <c r="B60" s="90"/>
      <c r="C60" s="90"/>
      <c r="D60" s="90"/>
      <c r="E60" s="39"/>
      <c r="F60" s="35"/>
      <c r="G60" s="45"/>
      <c r="H60" s="45"/>
      <c r="I60" s="45"/>
      <c r="J60" s="45"/>
      <c r="K60" s="26">
        <f>K61+K62</f>
        <v>12000</v>
      </c>
      <c r="L60" s="26">
        <f>L61+L62</f>
        <v>0</v>
      </c>
      <c r="M60" s="26">
        <f t="shared" ref="M60:O60" si="36">M61+M62</f>
        <v>17480</v>
      </c>
      <c r="N60" s="26">
        <f t="shared" si="36"/>
        <v>12000</v>
      </c>
      <c r="O60" s="26">
        <f t="shared" si="36"/>
        <v>0</v>
      </c>
      <c r="P60" s="26">
        <f>P61+P62</f>
        <v>-9960</v>
      </c>
      <c r="Q60" s="26">
        <f t="shared" si="33"/>
        <v>7520</v>
      </c>
      <c r="R60" s="26">
        <f t="shared" si="8"/>
        <v>12000</v>
      </c>
      <c r="S60" s="26">
        <f t="shared" ref="S60:Z60" si="37">S61+S62</f>
        <v>0</v>
      </c>
      <c r="T60" s="26">
        <f t="shared" ref="T60" si="38">T61+T62</f>
        <v>0</v>
      </c>
      <c r="U60" s="26">
        <f>U61+U62</f>
        <v>-4480</v>
      </c>
      <c r="V60" s="26">
        <f t="shared" si="2"/>
        <v>7520</v>
      </c>
      <c r="W60" s="26">
        <f t="shared" si="9"/>
        <v>0</v>
      </c>
      <c r="X60" s="26">
        <f>X61+X62</f>
        <v>0</v>
      </c>
      <c r="Y60" s="26">
        <v>0</v>
      </c>
      <c r="Z60" s="26">
        <f t="shared" si="37"/>
        <v>0</v>
      </c>
      <c r="AA60" s="26">
        <f t="shared" ref="AA60" si="39">AA61+AA62</f>
        <v>0</v>
      </c>
      <c r="AB60" s="26">
        <f t="shared" si="4"/>
        <v>0</v>
      </c>
      <c r="AC60" s="2"/>
      <c r="AD60" s="2"/>
      <c r="AE60" s="2"/>
      <c r="AF60" s="2"/>
      <c r="AG60" s="2"/>
    </row>
    <row r="61" spans="1:33" ht="102" customHeight="1">
      <c r="A61" s="46" t="s">
        <v>170</v>
      </c>
      <c r="B61" s="31" t="s">
        <v>127</v>
      </c>
      <c r="C61" s="35" t="s">
        <v>128</v>
      </c>
      <c r="D61" s="35" t="s">
        <v>18</v>
      </c>
      <c r="E61" s="35" t="s">
        <v>10</v>
      </c>
      <c r="F61" s="35" t="s">
        <v>54</v>
      </c>
      <c r="G61" s="45"/>
      <c r="H61" s="45"/>
      <c r="I61" s="45"/>
      <c r="J61" s="45"/>
      <c r="K61" s="26">
        <v>6000</v>
      </c>
      <c r="L61" s="26"/>
      <c r="M61" s="26">
        <v>7520</v>
      </c>
      <c r="N61" s="26">
        <v>6000</v>
      </c>
      <c r="O61" s="26"/>
      <c r="P61" s="26"/>
      <c r="Q61" s="26">
        <f t="shared" si="33"/>
        <v>7520</v>
      </c>
      <c r="R61" s="26">
        <f t="shared" si="8"/>
        <v>6000</v>
      </c>
      <c r="S61" s="45">
        <v>0</v>
      </c>
      <c r="T61" s="45">
        <v>0</v>
      </c>
      <c r="U61" s="26">
        <v>1520</v>
      </c>
      <c r="V61" s="26">
        <f t="shared" si="2"/>
        <v>7520</v>
      </c>
      <c r="W61" s="26">
        <f t="shared" si="9"/>
        <v>0</v>
      </c>
      <c r="X61" s="26"/>
      <c r="Y61" s="26">
        <v>0</v>
      </c>
      <c r="Z61" s="45">
        <v>0</v>
      </c>
      <c r="AA61" s="45">
        <v>0</v>
      </c>
      <c r="AB61" s="26">
        <f t="shared" si="4"/>
        <v>0</v>
      </c>
      <c r="AC61" s="2"/>
      <c r="AD61" s="2"/>
      <c r="AE61" s="2"/>
      <c r="AF61" s="2"/>
      <c r="AG61" s="2"/>
    </row>
    <row r="62" spans="1:33" ht="106.5" customHeight="1">
      <c r="A62" s="46" t="s">
        <v>183</v>
      </c>
      <c r="B62" s="31" t="s">
        <v>127</v>
      </c>
      <c r="C62" s="35" t="s">
        <v>128</v>
      </c>
      <c r="D62" s="35" t="s">
        <v>18</v>
      </c>
      <c r="E62" s="35" t="s">
        <v>10</v>
      </c>
      <c r="F62" s="35" t="s">
        <v>54</v>
      </c>
      <c r="G62" s="45"/>
      <c r="H62" s="45"/>
      <c r="I62" s="45"/>
      <c r="J62" s="45"/>
      <c r="K62" s="26">
        <v>6000</v>
      </c>
      <c r="L62" s="26"/>
      <c r="M62" s="26">
        <v>9960</v>
      </c>
      <c r="N62" s="26">
        <v>6000</v>
      </c>
      <c r="O62" s="26"/>
      <c r="P62" s="26">
        <v>-9960</v>
      </c>
      <c r="Q62" s="26">
        <f t="shared" si="33"/>
        <v>0</v>
      </c>
      <c r="R62" s="26">
        <f t="shared" si="8"/>
        <v>6000</v>
      </c>
      <c r="S62" s="45">
        <v>0</v>
      </c>
      <c r="T62" s="45">
        <v>0</v>
      </c>
      <c r="U62" s="26">
        <v>-6000</v>
      </c>
      <c r="V62" s="26">
        <f t="shared" si="2"/>
        <v>0</v>
      </c>
      <c r="W62" s="26">
        <f t="shared" si="9"/>
        <v>0</v>
      </c>
      <c r="X62" s="26"/>
      <c r="Y62" s="26">
        <v>0</v>
      </c>
      <c r="Z62" s="45">
        <v>0</v>
      </c>
      <c r="AA62" s="45">
        <v>0</v>
      </c>
      <c r="AB62" s="26">
        <f t="shared" si="4"/>
        <v>0</v>
      </c>
      <c r="AC62" s="2"/>
      <c r="AD62" s="2"/>
      <c r="AE62" s="2"/>
      <c r="AF62" s="2"/>
      <c r="AG62" s="2"/>
    </row>
    <row r="63" spans="1:33" ht="42" customHeight="1">
      <c r="A63" s="86" t="s">
        <v>60</v>
      </c>
      <c r="B63" s="86"/>
      <c r="C63" s="86"/>
      <c r="D63" s="86"/>
      <c r="E63" s="41"/>
      <c r="F63" s="41"/>
      <c r="G63" s="42">
        <f>SUM(G64:G69)</f>
        <v>255070.30000000002</v>
      </c>
      <c r="H63" s="42" t="e">
        <f>H64+#REF!+#REF!+H65+H69+#REF!+#REF!+#REF!+#REF!</f>
        <v>#REF!</v>
      </c>
      <c r="I63" s="42" t="e">
        <f>I64+#REF!+#REF!+I65+I69+#REF!+#REF!+#REF!+#REF!</f>
        <v>#REF!</v>
      </c>
      <c r="J63" s="42" t="e">
        <f>J64+#REF!+#REF!+J65+J69+#REF!+#REF!+#REF!+#REF!</f>
        <v>#REF!</v>
      </c>
      <c r="K63" s="26">
        <f>SUM(K64:K68)</f>
        <v>1690658</v>
      </c>
      <c r="L63" s="26">
        <f>SUM(L64:L68)</f>
        <v>338894.5</v>
      </c>
      <c r="M63" s="26">
        <f t="shared" si="10"/>
        <v>2029552.5</v>
      </c>
      <c r="N63" s="26">
        <f>SUM(N64:N68)</f>
        <v>362492.6</v>
      </c>
      <c r="O63" s="26">
        <f t="shared" ref="O63" si="40">SUM(O64:O68)</f>
        <v>140800</v>
      </c>
      <c r="P63" s="26">
        <f>P64+P65+P66+P67+P68</f>
        <v>0</v>
      </c>
      <c r="Q63" s="26">
        <v>2029552.5</v>
      </c>
      <c r="R63" s="26">
        <f>SUM(R64:R68)</f>
        <v>491928.5</v>
      </c>
      <c r="S63" s="26">
        <f t="shared" ref="S63:Z63" si="41">SUM(S64:S68)</f>
        <v>347929</v>
      </c>
      <c r="T63" s="26">
        <f t="shared" ref="T63" si="42">SUM(T64:T68)</f>
        <v>79054.5</v>
      </c>
      <c r="U63" s="26">
        <f>U64+U65+U66+U67+U68</f>
        <v>0</v>
      </c>
      <c r="V63" s="26">
        <f t="shared" si="2"/>
        <v>491928.5</v>
      </c>
      <c r="W63" s="26">
        <f>S63+T63</f>
        <v>426983.5</v>
      </c>
      <c r="X63" s="26">
        <f>X64+X65+X66+X67+X68</f>
        <v>0</v>
      </c>
      <c r="Y63" s="26">
        <v>426983.5</v>
      </c>
      <c r="Z63" s="26">
        <f t="shared" si="41"/>
        <v>294730.2</v>
      </c>
      <c r="AA63" s="26">
        <f t="shared" ref="AA63" si="43">SUM(AA64:AA68)</f>
        <v>0</v>
      </c>
      <c r="AB63" s="26">
        <f t="shared" si="4"/>
        <v>294730.2</v>
      </c>
      <c r="AC63" s="2"/>
      <c r="AD63" s="2"/>
      <c r="AE63" s="2"/>
      <c r="AF63" s="2"/>
      <c r="AG63" s="2"/>
    </row>
    <row r="64" spans="1:33" ht="114.75" customHeight="1">
      <c r="A64" s="47" t="s">
        <v>107</v>
      </c>
      <c r="B64" s="34" t="s">
        <v>108</v>
      </c>
      <c r="C64" s="35" t="s">
        <v>61</v>
      </c>
      <c r="D64" s="35" t="s">
        <v>6</v>
      </c>
      <c r="E64" s="35" t="s">
        <v>70</v>
      </c>
      <c r="F64" s="35" t="s">
        <v>55</v>
      </c>
      <c r="G64" s="26">
        <v>190401</v>
      </c>
      <c r="H64" s="26">
        <v>-33531.1</v>
      </c>
      <c r="I64" s="26">
        <f>G64+H64</f>
        <v>156869.9</v>
      </c>
      <c r="J64" s="26"/>
      <c r="K64" s="48">
        <v>1074428.8999999999</v>
      </c>
      <c r="L64" s="48"/>
      <c r="M64" s="26">
        <f t="shared" si="10"/>
        <v>1074428.8999999999</v>
      </c>
      <c r="N64" s="49">
        <v>183158.5</v>
      </c>
      <c r="O64" s="49"/>
      <c r="P64" s="26"/>
      <c r="Q64" s="49">
        <v>1074428.8999999999</v>
      </c>
      <c r="R64" s="26">
        <v>171794.4</v>
      </c>
      <c r="S64" s="49">
        <v>191929</v>
      </c>
      <c r="T64" s="49"/>
      <c r="U64" s="26"/>
      <c r="V64" s="26">
        <f t="shared" si="2"/>
        <v>171794.4</v>
      </c>
      <c r="W64" s="26">
        <f t="shared" si="9"/>
        <v>191929</v>
      </c>
      <c r="X64" s="26"/>
      <c r="Y64" s="26">
        <v>191929</v>
      </c>
      <c r="Z64" s="49">
        <v>199730.2</v>
      </c>
      <c r="AA64" s="49"/>
      <c r="AB64" s="26">
        <f t="shared" si="4"/>
        <v>199730.2</v>
      </c>
      <c r="AC64" s="2"/>
      <c r="AD64" s="2"/>
      <c r="AE64" s="2"/>
      <c r="AF64" s="2"/>
      <c r="AG64" s="2"/>
    </row>
    <row r="65" spans="1:38" ht="126" customHeight="1">
      <c r="A65" s="47" t="s">
        <v>109</v>
      </c>
      <c r="B65" s="35" t="s">
        <v>25</v>
      </c>
      <c r="C65" s="35" t="s">
        <v>45</v>
      </c>
      <c r="D65" s="35" t="s">
        <v>6</v>
      </c>
      <c r="E65" s="35" t="s">
        <v>36</v>
      </c>
      <c r="F65" s="50" t="s">
        <v>98</v>
      </c>
      <c r="G65" s="26">
        <v>30358.9</v>
      </c>
      <c r="H65" s="26"/>
      <c r="I65" s="26">
        <v>30358.9</v>
      </c>
      <c r="J65" s="26"/>
      <c r="K65" s="51">
        <v>25793.8</v>
      </c>
      <c r="L65" s="51"/>
      <c r="M65" s="26">
        <f t="shared" si="10"/>
        <v>25793.8</v>
      </c>
      <c r="N65" s="51">
        <v>21676.9</v>
      </c>
      <c r="O65" s="51"/>
      <c r="P65" s="26"/>
      <c r="Q65" s="51">
        <v>25793.8</v>
      </c>
      <c r="R65" s="26">
        <f t="shared" si="8"/>
        <v>21676.9</v>
      </c>
      <c r="S65" s="26">
        <v>0</v>
      </c>
      <c r="T65" s="26">
        <v>0</v>
      </c>
      <c r="U65" s="26"/>
      <c r="V65" s="26">
        <f t="shared" si="2"/>
        <v>21676.9</v>
      </c>
      <c r="W65" s="26">
        <f t="shared" si="9"/>
        <v>0</v>
      </c>
      <c r="X65" s="26"/>
      <c r="Y65" s="26">
        <v>0</v>
      </c>
      <c r="Z65" s="26">
        <v>0</v>
      </c>
      <c r="AA65" s="26">
        <v>0</v>
      </c>
      <c r="AB65" s="26">
        <f t="shared" si="4"/>
        <v>0</v>
      </c>
    </row>
    <row r="66" spans="1:38" ht="132" customHeight="1">
      <c r="A66" s="47" t="s">
        <v>110</v>
      </c>
      <c r="B66" s="35" t="s">
        <v>25</v>
      </c>
      <c r="C66" s="35" t="s">
        <v>45</v>
      </c>
      <c r="D66" s="35" t="s">
        <v>6</v>
      </c>
      <c r="E66" s="35" t="s">
        <v>36</v>
      </c>
      <c r="F66" s="50" t="s">
        <v>98</v>
      </c>
      <c r="G66" s="26">
        <v>17155.2</v>
      </c>
      <c r="H66" s="26"/>
      <c r="I66" s="26">
        <v>17155.2</v>
      </c>
      <c r="J66" s="26"/>
      <c r="K66" s="51">
        <v>9435.2999999999993</v>
      </c>
      <c r="L66" s="51"/>
      <c r="M66" s="26">
        <f t="shared" si="10"/>
        <v>9435.2999999999993</v>
      </c>
      <c r="N66" s="51">
        <v>7657.2</v>
      </c>
      <c r="O66" s="51"/>
      <c r="P66" s="26"/>
      <c r="Q66" s="51">
        <v>9435.2999999999993</v>
      </c>
      <c r="R66" s="26">
        <f t="shared" si="8"/>
        <v>7657.2</v>
      </c>
      <c r="S66" s="26">
        <v>0</v>
      </c>
      <c r="T66" s="26">
        <v>0</v>
      </c>
      <c r="U66" s="26"/>
      <c r="V66" s="26">
        <f t="shared" si="2"/>
        <v>7657.2</v>
      </c>
      <c r="W66" s="26">
        <f t="shared" si="9"/>
        <v>0</v>
      </c>
      <c r="X66" s="26"/>
      <c r="Y66" s="26">
        <v>0</v>
      </c>
      <c r="Z66" s="26">
        <v>0</v>
      </c>
      <c r="AA66" s="26">
        <v>0</v>
      </c>
      <c r="AB66" s="26">
        <f t="shared" si="4"/>
        <v>0</v>
      </c>
    </row>
    <row r="67" spans="1:38" ht="133.5" customHeight="1">
      <c r="A67" s="52" t="s">
        <v>142</v>
      </c>
      <c r="B67" s="53" t="s">
        <v>141</v>
      </c>
      <c r="C67" s="53" t="s">
        <v>45</v>
      </c>
      <c r="D67" s="53" t="s">
        <v>6</v>
      </c>
      <c r="E67" s="53" t="s">
        <v>36</v>
      </c>
      <c r="F67" s="54" t="s">
        <v>26</v>
      </c>
      <c r="G67" s="55"/>
      <c r="H67" s="56"/>
      <c r="I67" s="56"/>
      <c r="J67" s="56"/>
      <c r="K67" s="57"/>
      <c r="L67" s="57">
        <v>338894.5</v>
      </c>
      <c r="M67" s="26">
        <f t="shared" si="10"/>
        <v>338894.5</v>
      </c>
      <c r="N67" s="57"/>
      <c r="O67" s="57">
        <v>140800</v>
      </c>
      <c r="P67" s="26"/>
      <c r="Q67" s="57">
        <v>338894.5</v>
      </c>
      <c r="R67" s="26">
        <f t="shared" si="8"/>
        <v>140800</v>
      </c>
      <c r="S67" s="56"/>
      <c r="T67" s="56">
        <v>79054.5</v>
      </c>
      <c r="U67" s="26"/>
      <c r="V67" s="26">
        <f t="shared" si="2"/>
        <v>140800</v>
      </c>
      <c r="W67" s="26">
        <f t="shared" si="9"/>
        <v>79054.5</v>
      </c>
      <c r="X67" s="26"/>
      <c r="Y67" s="26">
        <v>79054.5</v>
      </c>
      <c r="Z67" s="56">
        <v>0</v>
      </c>
      <c r="AA67" s="56"/>
      <c r="AB67" s="26">
        <f t="shared" si="4"/>
        <v>0</v>
      </c>
    </row>
    <row r="68" spans="1:38" ht="32.25" customHeight="1">
      <c r="A68" s="92" t="s">
        <v>156</v>
      </c>
      <c r="B68" s="93"/>
      <c r="C68" s="93"/>
      <c r="D68" s="93"/>
      <c r="E68" s="58"/>
      <c r="F68" s="58"/>
      <c r="G68" s="26"/>
      <c r="H68" s="26"/>
      <c r="I68" s="26"/>
      <c r="J68" s="26"/>
      <c r="K68" s="51">
        <f>K69</f>
        <v>581000</v>
      </c>
      <c r="L68" s="51">
        <f>L69</f>
        <v>0</v>
      </c>
      <c r="M68" s="26">
        <f t="shared" si="10"/>
        <v>581000</v>
      </c>
      <c r="N68" s="51">
        <f t="shared" ref="N68:AA68" si="44">N69</f>
        <v>150000</v>
      </c>
      <c r="O68" s="51">
        <f t="shared" si="44"/>
        <v>0</v>
      </c>
      <c r="P68" s="26">
        <f>P69</f>
        <v>0</v>
      </c>
      <c r="Q68" s="51">
        <v>581000</v>
      </c>
      <c r="R68" s="26">
        <f t="shared" si="8"/>
        <v>150000</v>
      </c>
      <c r="S68" s="51">
        <f t="shared" si="44"/>
        <v>156000</v>
      </c>
      <c r="T68" s="51">
        <f t="shared" si="44"/>
        <v>0</v>
      </c>
      <c r="U68" s="26">
        <f>U69</f>
        <v>0</v>
      </c>
      <c r="V68" s="26">
        <f t="shared" si="2"/>
        <v>150000</v>
      </c>
      <c r="W68" s="26">
        <f t="shared" si="9"/>
        <v>156000</v>
      </c>
      <c r="X68" s="26">
        <f>X69</f>
        <v>0</v>
      </c>
      <c r="Y68" s="26">
        <v>156000</v>
      </c>
      <c r="Z68" s="51">
        <f t="shared" si="44"/>
        <v>95000</v>
      </c>
      <c r="AA68" s="51">
        <f t="shared" si="44"/>
        <v>0</v>
      </c>
      <c r="AB68" s="26">
        <f t="shared" si="4"/>
        <v>95000</v>
      </c>
    </row>
    <row r="69" spans="1:38" ht="133.5" customHeight="1">
      <c r="A69" s="47" t="s">
        <v>99</v>
      </c>
      <c r="B69" s="35" t="s">
        <v>73</v>
      </c>
      <c r="C69" s="35" t="s">
        <v>72</v>
      </c>
      <c r="D69" s="35" t="s">
        <v>6</v>
      </c>
      <c r="E69" s="35" t="s">
        <v>36</v>
      </c>
      <c r="F69" s="50" t="s">
        <v>74</v>
      </c>
      <c r="G69" s="26">
        <v>17155.2</v>
      </c>
      <c r="H69" s="26"/>
      <c r="I69" s="26">
        <v>17155.2</v>
      </c>
      <c r="J69" s="26"/>
      <c r="K69" s="51">
        <v>581000</v>
      </c>
      <c r="L69" s="51"/>
      <c r="M69" s="26">
        <f t="shared" si="10"/>
        <v>581000</v>
      </c>
      <c r="N69" s="51">
        <v>150000</v>
      </c>
      <c r="O69" s="51"/>
      <c r="P69" s="26"/>
      <c r="Q69" s="51">
        <v>581000</v>
      </c>
      <c r="R69" s="26">
        <f t="shared" si="8"/>
        <v>150000</v>
      </c>
      <c r="S69" s="26">
        <v>156000</v>
      </c>
      <c r="T69" s="26"/>
      <c r="U69" s="26"/>
      <c r="V69" s="26">
        <f t="shared" si="2"/>
        <v>150000</v>
      </c>
      <c r="W69" s="26">
        <f t="shared" si="9"/>
        <v>156000</v>
      </c>
      <c r="X69" s="26"/>
      <c r="Y69" s="26">
        <v>156000</v>
      </c>
      <c r="Z69" s="26">
        <v>95000</v>
      </c>
      <c r="AA69" s="26"/>
      <c r="AB69" s="26">
        <f t="shared" si="4"/>
        <v>95000</v>
      </c>
    </row>
    <row r="70" spans="1:38" ht="35.25" customHeight="1">
      <c r="A70" s="91" t="s">
        <v>111</v>
      </c>
      <c r="B70" s="91"/>
      <c r="C70" s="91"/>
      <c r="D70" s="91"/>
      <c r="E70" s="58"/>
      <c r="F70" s="59"/>
      <c r="G70" s="26"/>
      <c r="H70" s="26"/>
      <c r="I70" s="26"/>
      <c r="J70" s="26"/>
      <c r="K70" s="51">
        <f>K71</f>
        <v>291567.3</v>
      </c>
      <c r="L70" s="51">
        <f>L71+L72</f>
        <v>2777777.8</v>
      </c>
      <c r="M70" s="26">
        <f>SUM(M71:M73)</f>
        <v>3069345.0999999996</v>
      </c>
      <c r="N70" s="26">
        <f t="shared" ref="N70:P70" si="45">SUM(N71:N73)</f>
        <v>23512.400000000001</v>
      </c>
      <c r="O70" s="26">
        <f t="shared" si="45"/>
        <v>33333.300000000003</v>
      </c>
      <c r="P70" s="26">
        <f t="shared" si="45"/>
        <v>110000</v>
      </c>
      <c r="Q70" s="51">
        <f>M70+P70</f>
        <v>3179345.0999999996</v>
      </c>
      <c r="R70" s="26">
        <f>SUM(R71:R73)</f>
        <v>56845.700000000004</v>
      </c>
      <c r="S70" s="26">
        <f t="shared" ref="S70:U70" si="46">SUM(S71:S73)</f>
        <v>0</v>
      </c>
      <c r="T70" s="26">
        <f t="shared" si="46"/>
        <v>0</v>
      </c>
      <c r="U70" s="26">
        <f t="shared" si="46"/>
        <v>91324.2</v>
      </c>
      <c r="V70" s="26">
        <f>R70+U70</f>
        <v>148169.9</v>
      </c>
      <c r="W70" s="26">
        <f>SUM(W71:W73)</f>
        <v>0</v>
      </c>
      <c r="X70" s="26">
        <f>SUM(X71:X73)</f>
        <v>0</v>
      </c>
      <c r="Y70" s="26">
        <v>0</v>
      </c>
      <c r="Z70" s="26">
        <f>SUM(Z71:Z73)</f>
        <v>0</v>
      </c>
      <c r="AA70" s="26">
        <f>SUM(AA71:AA73)</f>
        <v>0</v>
      </c>
      <c r="AB70" s="26">
        <f t="shared" si="4"/>
        <v>0</v>
      </c>
    </row>
    <row r="71" spans="1:38" ht="120" customHeight="1">
      <c r="A71" s="60" t="s">
        <v>113</v>
      </c>
      <c r="B71" s="31" t="s">
        <v>75</v>
      </c>
      <c r="C71" s="35" t="s">
        <v>20</v>
      </c>
      <c r="D71" s="35" t="s">
        <v>76</v>
      </c>
      <c r="E71" s="35" t="s">
        <v>112</v>
      </c>
      <c r="F71" s="50" t="s">
        <v>58</v>
      </c>
      <c r="G71" s="26"/>
      <c r="H71" s="26"/>
      <c r="I71" s="26"/>
      <c r="J71" s="26"/>
      <c r="K71" s="37">
        <v>291567.3</v>
      </c>
      <c r="L71" s="37"/>
      <c r="M71" s="26">
        <f t="shared" si="10"/>
        <v>291567.3</v>
      </c>
      <c r="N71" s="51">
        <v>23512.400000000001</v>
      </c>
      <c r="O71" s="51"/>
      <c r="P71" s="26"/>
      <c r="Q71" s="51">
        <f t="shared" ref="Q71:Q73" si="47">M71+P71</f>
        <v>291567.3</v>
      </c>
      <c r="R71" s="26">
        <f t="shared" si="8"/>
        <v>23512.400000000001</v>
      </c>
      <c r="S71" s="26">
        <v>0</v>
      </c>
      <c r="T71" s="26">
        <v>0</v>
      </c>
      <c r="U71" s="26"/>
      <c r="V71" s="26">
        <f t="shared" si="2"/>
        <v>23512.400000000001</v>
      </c>
      <c r="W71" s="26">
        <f t="shared" si="9"/>
        <v>0</v>
      </c>
      <c r="X71" s="26"/>
      <c r="Y71" s="26">
        <v>0</v>
      </c>
      <c r="Z71" s="26">
        <v>0</v>
      </c>
      <c r="AA71" s="26">
        <v>0</v>
      </c>
      <c r="AB71" s="26">
        <f t="shared" si="4"/>
        <v>0</v>
      </c>
    </row>
    <row r="72" spans="1:38" ht="147" customHeight="1">
      <c r="A72" s="60" t="s">
        <v>157</v>
      </c>
      <c r="B72" s="31" t="s">
        <v>136</v>
      </c>
      <c r="C72" s="35" t="s">
        <v>61</v>
      </c>
      <c r="D72" s="35" t="s">
        <v>18</v>
      </c>
      <c r="E72" s="35" t="s">
        <v>10</v>
      </c>
      <c r="F72" s="50" t="s">
        <v>62</v>
      </c>
      <c r="G72" s="26"/>
      <c r="H72" s="26"/>
      <c r="I72" s="26"/>
      <c r="J72" s="26"/>
      <c r="K72" s="37"/>
      <c r="L72" s="26">
        <v>2777777.8</v>
      </c>
      <c r="M72" s="26">
        <f t="shared" si="10"/>
        <v>2777777.8</v>
      </c>
      <c r="N72" s="51"/>
      <c r="O72" s="49">
        <v>33333.300000000003</v>
      </c>
      <c r="P72" s="26"/>
      <c r="Q72" s="51">
        <f t="shared" si="47"/>
        <v>2777777.8</v>
      </c>
      <c r="R72" s="26">
        <f t="shared" si="8"/>
        <v>33333.300000000003</v>
      </c>
      <c r="S72" s="26"/>
      <c r="T72" s="26"/>
      <c r="U72" s="26"/>
      <c r="V72" s="26">
        <f t="shared" si="2"/>
        <v>33333.300000000003</v>
      </c>
      <c r="W72" s="26">
        <v>0</v>
      </c>
      <c r="X72" s="26"/>
      <c r="Y72" s="26">
        <v>0</v>
      </c>
      <c r="Z72" s="26">
        <v>0</v>
      </c>
      <c r="AA72" s="26"/>
      <c r="AB72" s="26">
        <f t="shared" si="4"/>
        <v>0</v>
      </c>
    </row>
    <row r="73" spans="1:38" ht="147" customHeight="1">
      <c r="A73" s="60" t="s">
        <v>213</v>
      </c>
      <c r="B73" s="31" t="s">
        <v>199</v>
      </c>
      <c r="C73" s="35" t="s">
        <v>198</v>
      </c>
      <c r="D73" s="35" t="s">
        <v>18</v>
      </c>
      <c r="E73" s="35" t="s">
        <v>10</v>
      </c>
      <c r="F73" s="50" t="s">
        <v>55</v>
      </c>
      <c r="G73" s="26"/>
      <c r="H73" s="26"/>
      <c r="I73" s="26"/>
      <c r="J73" s="26"/>
      <c r="K73" s="37"/>
      <c r="L73" s="26"/>
      <c r="M73" s="26"/>
      <c r="N73" s="51"/>
      <c r="O73" s="49"/>
      <c r="P73" s="26">
        <v>110000</v>
      </c>
      <c r="Q73" s="51">
        <f t="shared" si="47"/>
        <v>110000</v>
      </c>
      <c r="R73" s="26"/>
      <c r="S73" s="26"/>
      <c r="T73" s="26"/>
      <c r="U73" s="26">
        <v>91324.2</v>
      </c>
      <c r="V73" s="26">
        <f t="shared" si="2"/>
        <v>91324.2</v>
      </c>
      <c r="W73" s="26">
        <v>0</v>
      </c>
      <c r="X73" s="26"/>
      <c r="Y73" s="26">
        <v>0</v>
      </c>
      <c r="Z73" s="26">
        <v>0</v>
      </c>
      <c r="AA73" s="26"/>
      <c r="AB73" s="26">
        <f t="shared" si="4"/>
        <v>0</v>
      </c>
    </row>
    <row r="74" spans="1:38" ht="48.75" customHeight="1">
      <c r="A74" s="86" t="s">
        <v>189</v>
      </c>
      <c r="B74" s="86"/>
      <c r="C74" s="86"/>
      <c r="D74" s="86"/>
      <c r="E74" s="61"/>
      <c r="F74" s="61"/>
      <c r="G74" s="42" t="e">
        <f>#REF!+G76+G77</f>
        <v>#REF!</v>
      </c>
      <c r="H74" s="42" t="e">
        <f>H75+#REF!+H77</f>
        <v>#REF!</v>
      </c>
      <c r="I74" s="42" t="e">
        <f>I75+#REF!+I77+#REF!</f>
        <v>#REF!</v>
      </c>
      <c r="J74" s="42" t="e">
        <f>J75+#REF!+J77</f>
        <v>#REF!</v>
      </c>
      <c r="K74" s="42">
        <f>K75+K77</f>
        <v>209641.84999999998</v>
      </c>
      <c r="L74" s="42">
        <f>L75+L77+L81</f>
        <v>128914.7</v>
      </c>
      <c r="M74" s="26">
        <f t="shared" ref="M74:O74" si="48">M75+M77+M81+M83</f>
        <v>337030.95</v>
      </c>
      <c r="N74" s="26">
        <f t="shared" si="48"/>
        <v>23312.7</v>
      </c>
      <c r="O74" s="26">
        <f t="shared" si="48"/>
        <v>7010.2</v>
      </c>
      <c r="P74" s="26">
        <f>P75+P77+P81+P83</f>
        <v>0</v>
      </c>
      <c r="Q74" s="26">
        <f>M74+P74</f>
        <v>337030.95</v>
      </c>
      <c r="R74" s="26">
        <f t="shared" ref="R74:T74" si="49">R75+R77+R81+R83</f>
        <v>34332.9</v>
      </c>
      <c r="S74" s="26">
        <f t="shared" si="49"/>
        <v>23020</v>
      </c>
      <c r="T74" s="26">
        <f t="shared" si="49"/>
        <v>0</v>
      </c>
      <c r="U74" s="26">
        <f>U75+U77+U81+U83</f>
        <v>0</v>
      </c>
      <c r="V74" s="26">
        <f t="shared" si="2"/>
        <v>34332.9</v>
      </c>
      <c r="W74" s="26">
        <f>W75+W77+W81+W83</f>
        <v>28080</v>
      </c>
      <c r="X74" s="26">
        <f>X75+X77+X81+X83</f>
        <v>0</v>
      </c>
      <c r="Y74" s="26">
        <f>W74+X74</f>
        <v>28080</v>
      </c>
      <c r="Z74" s="42">
        <f>Z75+Z77</f>
        <v>17800</v>
      </c>
      <c r="AA74" s="42">
        <f>AA75+AA77</f>
        <v>0</v>
      </c>
      <c r="AB74" s="26">
        <f t="shared" si="4"/>
        <v>17800</v>
      </c>
    </row>
    <row r="75" spans="1:38" ht="30.75" customHeight="1">
      <c r="A75" s="86" t="s">
        <v>29</v>
      </c>
      <c r="B75" s="109"/>
      <c r="C75" s="109"/>
      <c r="D75" s="109"/>
      <c r="E75" s="61"/>
      <c r="F75" s="61"/>
      <c r="G75" s="42">
        <f>G76</f>
        <v>121674.15</v>
      </c>
      <c r="H75" s="42">
        <v>0</v>
      </c>
      <c r="I75" s="42">
        <f>I76</f>
        <v>121674.15</v>
      </c>
      <c r="J75" s="42">
        <v>0</v>
      </c>
      <c r="K75" s="42">
        <f>K76</f>
        <v>121674.15</v>
      </c>
      <c r="L75" s="42">
        <f>L76</f>
        <v>0</v>
      </c>
      <c r="M75" s="26">
        <f t="shared" si="10"/>
        <v>121674.15</v>
      </c>
      <c r="N75" s="42">
        <f>N76</f>
        <v>20000</v>
      </c>
      <c r="O75" s="42">
        <f t="shared" ref="O75" si="50">O76</f>
        <v>0</v>
      </c>
      <c r="P75" s="26">
        <f>P76</f>
        <v>0</v>
      </c>
      <c r="Q75" s="42">
        <v>121674.15</v>
      </c>
      <c r="R75" s="26">
        <f t="shared" si="8"/>
        <v>20000</v>
      </c>
      <c r="S75" s="42">
        <f>S76</f>
        <v>20000</v>
      </c>
      <c r="T75" s="42">
        <f>T76</f>
        <v>0</v>
      </c>
      <c r="U75" s="26">
        <f>U76</f>
        <v>0</v>
      </c>
      <c r="V75" s="26">
        <f t="shared" si="2"/>
        <v>20000</v>
      </c>
      <c r="W75" s="26">
        <f t="shared" si="9"/>
        <v>20000</v>
      </c>
      <c r="X75" s="26">
        <f>X76</f>
        <v>0</v>
      </c>
      <c r="Y75" s="26">
        <v>20000</v>
      </c>
      <c r="Z75" s="42">
        <f>Z76</f>
        <v>17800</v>
      </c>
      <c r="AA75" s="42">
        <f>AA76</f>
        <v>0</v>
      </c>
      <c r="AB75" s="26">
        <f t="shared" si="4"/>
        <v>17800</v>
      </c>
    </row>
    <row r="76" spans="1:38" ht="111.75" customHeight="1">
      <c r="A76" s="40" t="s">
        <v>94</v>
      </c>
      <c r="B76" s="35" t="s">
        <v>17</v>
      </c>
      <c r="C76" s="35" t="s">
        <v>20</v>
      </c>
      <c r="D76" s="35" t="s">
        <v>18</v>
      </c>
      <c r="E76" s="35" t="s">
        <v>40</v>
      </c>
      <c r="F76" s="35" t="s">
        <v>62</v>
      </c>
      <c r="G76" s="37">
        <v>121674.15</v>
      </c>
      <c r="H76" s="37">
        <v>0</v>
      </c>
      <c r="I76" s="37">
        <v>121674.15</v>
      </c>
      <c r="J76" s="37">
        <v>0</v>
      </c>
      <c r="K76" s="37">
        <v>121674.15</v>
      </c>
      <c r="L76" s="37"/>
      <c r="M76" s="26">
        <f t="shared" si="10"/>
        <v>121674.15</v>
      </c>
      <c r="N76" s="26">
        <v>20000</v>
      </c>
      <c r="O76" s="26"/>
      <c r="P76" s="26"/>
      <c r="Q76" s="26">
        <v>121674.15</v>
      </c>
      <c r="R76" s="26">
        <f t="shared" si="8"/>
        <v>20000</v>
      </c>
      <c r="S76" s="37">
        <v>20000</v>
      </c>
      <c r="T76" s="37"/>
      <c r="U76" s="26"/>
      <c r="V76" s="26">
        <f t="shared" si="2"/>
        <v>20000</v>
      </c>
      <c r="W76" s="26">
        <f t="shared" si="9"/>
        <v>20000</v>
      </c>
      <c r="X76" s="26"/>
      <c r="Y76" s="26">
        <v>20000</v>
      </c>
      <c r="Z76" s="37">
        <v>17800</v>
      </c>
      <c r="AA76" s="37"/>
      <c r="AB76" s="26">
        <f t="shared" si="4"/>
        <v>17800</v>
      </c>
    </row>
    <row r="77" spans="1:38" ht="29.25" customHeight="1">
      <c r="A77" s="83" t="s">
        <v>63</v>
      </c>
      <c r="B77" s="84"/>
      <c r="C77" s="84"/>
      <c r="D77" s="85"/>
      <c r="E77" s="46"/>
      <c r="F77" s="46"/>
      <c r="G77" s="62">
        <f>SUM(G78:G80)</f>
        <v>29046.6</v>
      </c>
      <c r="H77" s="62">
        <f>H78+H80</f>
        <v>0</v>
      </c>
      <c r="I77" s="62">
        <f>I78+I80</f>
        <v>29046.6</v>
      </c>
      <c r="J77" s="62">
        <f>J78+J80</f>
        <v>0</v>
      </c>
      <c r="K77" s="62">
        <f>SUM(K78:K80)</f>
        <v>87967.7</v>
      </c>
      <c r="L77" s="62">
        <f>SUM(L78:L80)</f>
        <v>0</v>
      </c>
      <c r="M77" s="26">
        <f t="shared" ref="M77:O77" si="51">M78+M79+M80</f>
        <v>77372.100000000006</v>
      </c>
      <c r="N77" s="26">
        <f t="shared" si="51"/>
        <v>3312.7</v>
      </c>
      <c r="O77" s="26">
        <f t="shared" si="51"/>
        <v>0</v>
      </c>
      <c r="P77" s="26">
        <f>P78+P79+P80</f>
        <v>0</v>
      </c>
      <c r="Q77" s="26">
        <f>M77+P77</f>
        <v>77372.100000000006</v>
      </c>
      <c r="R77" s="26">
        <f t="shared" si="8"/>
        <v>3312.7</v>
      </c>
      <c r="S77" s="62">
        <f>SUM(S78:S80)</f>
        <v>3020</v>
      </c>
      <c r="T77" s="62">
        <f>SUM(T78:T80)</f>
        <v>0</v>
      </c>
      <c r="U77" s="26">
        <f>U78+U79+U80</f>
        <v>0</v>
      </c>
      <c r="V77" s="26">
        <f t="shared" si="2"/>
        <v>3312.7</v>
      </c>
      <c r="W77" s="26">
        <f t="shared" si="9"/>
        <v>3020</v>
      </c>
      <c r="X77" s="26">
        <f>X78+X79+X80</f>
        <v>0</v>
      </c>
      <c r="Y77" s="26">
        <v>3020</v>
      </c>
      <c r="Z77" s="62">
        <f>SUM(Z78:Z80)</f>
        <v>0</v>
      </c>
      <c r="AA77" s="62">
        <f>SUM(AA78:AA80)</f>
        <v>0</v>
      </c>
      <c r="AB77" s="26">
        <f t="shared" si="4"/>
        <v>0</v>
      </c>
      <c r="AH77" s="1"/>
      <c r="AI77" s="1"/>
      <c r="AJ77" s="1"/>
      <c r="AK77" s="1"/>
      <c r="AL77" s="1"/>
    </row>
    <row r="78" spans="1:38" ht="153" customHeight="1" outlineLevel="1">
      <c r="A78" s="47" t="s">
        <v>46</v>
      </c>
      <c r="B78" s="34" t="s">
        <v>68</v>
      </c>
      <c r="C78" s="35" t="s">
        <v>20</v>
      </c>
      <c r="D78" s="35" t="s">
        <v>11</v>
      </c>
      <c r="E78" s="35" t="s">
        <v>44</v>
      </c>
      <c r="F78" s="35" t="s">
        <v>28</v>
      </c>
      <c r="G78" s="62">
        <v>10900</v>
      </c>
      <c r="H78" s="62"/>
      <c r="I78" s="62">
        <f>G78+H78</f>
        <v>10900</v>
      </c>
      <c r="J78" s="62"/>
      <c r="K78" s="62">
        <f>I78+J78</f>
        <v>10900</v>
      </c>
      <c r="L78" s="62"/>
      <c r="M78" s="26">
        <f t="shared" si="10"/>
        <v>10900</v>
      </c>
      <c r="N78" s="26">
        <v>175</v>
      </c>
      <c r="O78" s="26"/>
      <c r="P78" s="26"/>
      <c r="Q78" s="26">
        <v>10900</v>
      </c>
      <c r="R78" s="26">
        <v>0</v>
      </c>
      <c r="S78" s="45">
        <v>0</v>
      </c>
      <c r="T78" s="45">
        <v>0</v>
      </c>
      <c r="U78" s="26"/>
      <c r="V78" s="26">
        <f t="shared" si="2"/>
        <v>0</v>
      </c>
      <c r="W78" s="26">
        <f t="shared" si="9"/>
        <v>0</v>
      </c>
      <c r="X78" s="26"/>
      <c r="Y78" s="26">
        <v>0</v>
      </c>
      <c r="Z78" s="45">
        <v>0</v>
      </c>
      <c r="AA78" s="45">
        <v>0</v>
      </c>
      <c r="AB78" s="26">
        <f t="shared" si="4"/>
        <v>0</v>
      </c>
      <c r="AH78" s="1"/>
      <c r="AI78" s="1"/>
      <c r="AJ78" s="1"/>
      <c r="AK78" s="1"/>
      <c r="AL78" s="1"/>
    </row>
    <row r="79" spans="1:38" ht="159.75" customHeight="1" outlineLevel="1">
      <c r="A79" s="47" t="s">
        <v>158</v>
      </c>
      <c r="B79" s="34" t="s">
        <v>67</v>
      </c>
      <c r="C79" s="35" t="s">
        <v>20</v>
      </c>
      <c r="D79" s="35" t="s">
        <v>11</v>
      </c>
      <c r="E79" s="35" t="s">
        <v>38</v>
      </c>
      <c r="F79" s="35" t="s">
        <v>28</v>
      </c>
      <c r="G79" s="62"/>
      <c r="H79" s="62"/>
      <c r="I79" s="62"/>
      <c r="J79" s="62"/>
      <c r="K79" s="62">
        <v>18146.599999999999</v>
      </c>
      <c r="L79" s="62"/>
      <c r="M79" s="26">
        <f t="shared" si="10"/>
        <v>18146.599999999999</v>
      </c>
      <c r="N79" s="26">
        <v>407</v>
      </c>
      <c r="O79" s="26"/>
      <c r="P79" s="26"/>
      <c r="Q79" s="26">
        <v>18146.599999999999</v>
      </c>
      <c r="R79" s="26">
        <v>0</v>
      </c>
      <c r="S79" s="45">
        <v>0</v>
      </c>
      <c r="T79" s="45">
        <v>0</v>
      </c>
      <c r="U79" s="26"/>
      <c r="V79" s="26">
        <f t="shared" si="2"/>
        <v>0</v>
      </c>
      <c r="W79" s="26">
        <f t="shared" si="9"/>
        <v>0</v>
      </c>
      <c r="X79" s="26"/>
      <c r="Y79" s="26">
        <v>0</v>
      </c>
      <c r="Z79" s="45">
        <v>0</v>
      </c>
      <c r="AA79" s="45">
        <v>0</v>
      </c>
      <c r="AB79" s="26">
        <f t="shared" si="4"/>
        <v>0</v>
      </c>
      <c r="AH79" s="1"/>
      <c r="AI79" s="1"/>
      <c r="AJ79" s="1"/>
      <c r="AK79" s="1"/>
      <c r="AL79" s="1"/>
    </row>
    <row r="80" spans="1:38" ht="158.25" customHeight="1" outlineLevel="1">
      <c r="A80" s="47" t="s">
        <v>84</v>
      </c>
      <c r="B80" s="34" t="s">
        <v>66</v>
      </c>
      <c r="C80" s="35" t="s">
        <v>20</v>
      </c>
      <c r="D80" s="35" t="s">
        <v>11</v>
      </c>
      <c r="E80" s="35" t="s">
        <v>38</v>
      </c>
      <c r="F80" s="35" t="s">
        <v>26</v>
      </c>
      <c r="G80" s="62">
        <v>18146.599999999999</v>
      </c>
      <c r="H80" s="62"/>
      <c r="I80" s="62">
        <f>G80+H80</f>
        <v>18146.599999999999</v>
      </c>
      <c r="J80" s="62"/>
      <c r="K80" s="62">
        <v>58921.1</v>
      </c>
      <c r="L80" s="62"/>
      <c r="M80" s="26">
        <v>48325.5</v>
      </c>
      <c r="N80" s="26">
        <v>2730.7</v>
      </c>
      <c r="O80" s="26"/>
      <c r="P80" s="26"/>
      <c r="Q80" s="26">
        <f>M80+P80</f>
        <v>48325.5</v>
      </c>
      <c r="R80" s="26">
        <v>3312.7</v>
      </c>
      <c r="S80" s="45">
        <v>3020</v>
      </c>
      <c r="T80" s="45"/>
      <c r="U80" s="26"/>
      <c r="V80" s="26">
        <f t="shared" si="2"/>
        <v>3312.7</v>
      </c>
      <c r="W80" s="26">
        <f t="shared" si="9"/>
        <v>3020</v>
      </c>
      <c r="X80" s="26"/>
      <c r="Y80" s="26">
        <v>3020</v>
      </c>
      <c r="Z80" s="45">
        <v>0</v>
      </c>
      <c r="AA80" s="45">
        <v>0</v>
      </c>
      <c r="AB80" s="26">
        <f t="shared" si="4"/>
        <v>0</v>
      </c>
      <c r="AH80" s="1"/>
      <c r="AI80" s="1"/>
      <c r="AJ80" s="1"/>
      <c r="AK80" s="1"/>
      <c r="AL80" s="1"/>
    </row>
    <row r="81" spans="1:38" ht="25.5" customHeight="1" outlineLevel="1">
      <c r="A81" s="83" t="s">
        <v>137</v>
      </c>
      <c r="B81" s="84"/>
      <c r="C81" s="84"/>
      <c r="D81" s="85"/>
      <c r="E81" s="35"/>
      <c r="F81" s="35"/>
      <c r="G81" s="62"/>
      <c r="H81" s="62"/>
      <c r="I81" s="62"/>
      <c r="J81" s="62"/>
      <c r="K81" s="62"/>
      <c r="L81" s="62">
        <f>L82</f>
        <v>128914.7</v>
      </c>
      <c r="M81" s="62">
        <f t="shared" ref="M81:AB81" si="52">M82</f>
        <v>128914.7</v>
      </c>
      <c r="N81" s="62">
        <f t="shared" si="52"/>
        <v>0</v>
      </c>
      <c r="O81" s="62">
        <f t="shared" si="52"/>
        <v>7010.2</v>
      </c>
      <c r="P81" s="62">
        <f t="shared" si="52"/>
        <v>0</v>
      </c>
      <c r="Q81" s="62">
        <v>128914.7</v>
      </c>
      <c r="R81" s="62">
        <f t="shared" si="52"/>
        <v>7010.2</v>
      </c>
      <c r="S81" s="62">
        <f t="shared" si="52"/>
        <v>0</v>
      </c>
      <c r="T81" s="62">
        <f t="shared" si="52"/>
        <v>0</v>
      </c>
      <c r="U81" s="62">
        <f t="shared" si="52"/>
        <v>0</v>
      </c>
      <c r="V81" s="26">
        <f t="shared" si="2"/>
        <v>7010.2</v>
      </c>
      <c r="W81" s="62">
        <f t="shared" si="52"/>
        <v>0</v>
      </c>
      <c r="X81" s="62">
        <f t="shared" si="52"/>
        <v>0</v>
      </c>
      <c r="Y81" s="62">
        <v>0</v>
      </c>
      <c r="Z81" s="62">
        <f t="shared" si="52"/>
        <v>0</v>
      </c>
      <c r="AA81" s="62">
        <f t="shared" si="52"/>
        <v>0</v>
      </c>
      <c r="AB81" s="62">
        <f t="shared" si="52"/>
        <v>0</v>
      </c>
      <c r="AH81" s="1"/>
      <c r="AI81" s="1"/>
      <c r="AJ81" s="1"/>
      <c r="AK81" s="1"/>
      <c r="AL81" s="1"/>
    </row>
    <row r="82" spans="1:38" ht="128.25" customHeight="1" outlineLevel="1">
      <c r="A82" s="63" t="s">
        <v>138</v>
      </c>
      <c r="B82" s="34" t="s">
        <v>139</v>
      </c>
      <c r="C82" s="35" t="s">
        <v>20</v>
      </c>
      <c r="D82" s="35" t="s">
        <v>7</v>
      </c>
      <c r="E82" s="35" t="s">
        <v>38</v>
      </c>
      <c r="F82" s="35" t="s">
        <v>140</v>
      </c>
      <c r="G82" s="62"/>
      <c r="H82" s="62"/>
      <c r="I82" s="62"/>
      <c r="J82" s="62"/>
      <c r="K82" s="62"/>
      <c r="L82" s="62">
        <v>128914.7</v>
      </c>
      <c r="M82" s="26">
        <f t="shared" si="10"/>
        <v>128914.7</v>
      </c>
      <c r="N82" s="26"/>
      <c r="O82" s="26">
        <v>7010.2</v>
      </c>
      <c r="P82" s="26"/>
      <c r="Q82" s="26">
        <v>128914.7</v>
      </c>
      <c r="R82" s="26">
        <f t="shared" si="8"/>
        <v>7010.2</v>
      </c>
      <c r="S82" s="45"/>
      <c r="T82" s="45"/>
      <c r="U82" s="26"/>
      <c r="V82" s="26">
        <f t="shared" si="2"/>
        <v>7010.2</v>
      </c>
      <c r="W82" s="26">
        <v>0</v>
      </c>
      <c r="X82" s="26"/>
      <c r="Y82" s="26">
        <v>0</v>
      </c>
      <c r="Z82" s="45">
        <v>0</v>
      </c>
      <c r="AA82" s="45"/>
      <c r="AB82" s="26">
        <f t="shared" si="4"/>
        <v>0</v>
      </c>
      <c r="AH82" s="1"/>
      <c r="AI82" s="1"/>
      <c r="AJ82" s="1"/>
      <c r="AK82" s="1"/>
      <c r="AL82" s="1"/>
    </row>
    <row r="83" spans="1:38" ht="60.75" customHeight="1" outlineLevel="1">
      <c r="A83" s="94" t="s">
        <v>171</v>
      </c>
      <c r="B83" s="95"/>
      <c r="C83" s="95"/>
      <c r="D83" s="95"/>
      <c r="E83" s="96"/>
      <c r="F83" s="35"/>
      <c r="G83" s="62"/>
      <c r="H83" s="62"/>
      <c r="I83" s="62"/>
      <c r="J83" s="62"/>
      <c r="K83" s="62"/>
      <c r="L83" s="62"/>
      <c r="M83" s="26">
        <f t="shared" ref="M83:O83" si="53">M84+M85+M86</f>
        <v>9070</v>
      </c>
      <c r="N83" s="26">
        <f t="shared" si="53"/>
        <v>0</v>
      </c>
      <c r="O83" s="26">
        <f t="shared" si="53"/>
        <v>0</v>
      </c>
      <c r="P83" s="26">
        <f>P84+P85+P86</f>
        <v>0</v>
      </c>
      <c r="Q83" s="26">
        <f>M83+P83</f>
        <v>9070</v>
      </c>
      <c r="R83" s="26">
        <f t="shared" ref="R83:T83" si="54">R84+R85+R86</f>
        <v>4010</v>
      </c>
      <c r="S83" s="26">
        <f t="shared" si="54"/>
        <v>0</v>
      </c>
      <c r="T83" s="26">
        <f t="shared" si="54"/>
        <v>0</v>
      </c>
      <c r="U83" s="26"/>
      <c r="V83" s="26">
        <f>R83+U83</f>
        <v>4010</v>
      </c>
      <c r="W83" s="26">
        <f>W84+W85+W86</f>
        <v>5060</v>
      </c>
      <c r="X83" s="26">
        <f>X84+X85+X86</f>
        <v>0</v>
      </c>
      <c r="Y83" s="26">
        <f>W83+X83</f>
        <v>5060</v>
      </c>
      <c r="Z83" s="26"/>
      <c r="AA83" s="45"/>
      <c r="AB83" s="26">
        <f t="shared" si="4"/>
        <v>0</v>
      </c>
      <c r="AH83" s="1"/>
      <c r="AI83" s="1"/>
      <c r="AJ83" s="1"/>
      <c r="AK83" s="1"/>
      <c r="AL83" s="1"/>
    </row>
    <row r="84" spans="1:38" ht="128.25" customHeight="1" outlineLevel="1">
      <c r="A84" s="63" t="s">
        <v>172</v>
      </c>
      <c r="B84" s="34"/>
      <c r="C84" s="35" t="s">
        <v>13</v>
      </c>
      <c r="D84" s="35" t="s">
        <v>6</v>
      </c>
      <c r="E84" s="35" t="s">
        <v>70</v>
      </c>
      <c r="F84" s="35">
        <v>2018</v>
      </c>
      <c r="G84" s="62"/>
      <c r="H84" s="62"/>
      <c r="I84" s="62"/>
      <c r="J84" s="62"/>
      <c r="K84" s="62"/>
      <c r="L84" s="62"/>
      <c r="M84" s="26">
        <v>730</v>
      </c>
      <c r="N84" s="26"/>
      <c r="O84" s="26"/>
      <c r="P84" s="26"/>
      <c r="Q84" s="26">
        <f t="shared" ref="Q84:Q86" si="55">M84+P84</f>
        <v>730</v>
      </c>
      <c r="R84" s="26">
        <v>730</v>
      </c>
      <c r="S84" s="45"/>
      <c r="T84" s="45"/>
      <c r="U84" s="26"/>
      <c r="V84" s="26">
        <f t="shared" ref="V84:V86" si="56">R84+U84</f>
        <v>730</v>
      </c>
      <c r="W84" s="26"/>
      <c r="X84" s="26"/>
      <c r="Y84" s="26">
        <f t="shared" ref="Y84:Y86" si="57">W84+X84</f>
        <v>0</v>
      </c>
      <c r="Z84" s="45"/>
      <c r="AA84" s="45"/>
      <c r="AB84" s="26">
        <f t="shared" si="4"/>
        <v>0</v>
      </c>
      <c r="AH84" s="1"/>
      <c r="AI84" s="1"/>
      <c r="AJ84" s="1"/>
      <c r="AK84" s="1"/>
      <c r="AL84" s="1"/>
    </row>
    <row r="85" spans="1:38" ht="128.25" customHeight="1" outlineLevel="1">
      <c r="A85" s="63" t="s">
        <v>173</v>
      </c>
      <c r="B85" s="34"/>
      <c r="C85" s="35" t="s">
        <v>13</v>
      </c>
      <c r="D85" s="35" t="s">
        <v>6</v>
      </c>
      <c r="E85" s="35" t="s">
        <v>70</v>
      </c>
      <c r="F85" s="35" t="s">
        <v>26</v>
      </c>
      <c r="G85" s="62"/>
      <c r="H85" s="62"/>
      <c r="I85" s="62"/>
      <c r="J85" s="62"/>
      <c r="K85" s="62"/>
      <c r="L85" s="62"/>
      <c r="M85" s="26">
        <v>1070</v>
      </c>
      <c r="N85" s="26"/>
      <c r="O85" s="26"/>
      <c r="P85" s="26"/>
      <c r="Q85" s="26">
        <f t="shared" si="55"/>
        <v>1070</v>
      </c>
      <c r="R85" s="26">
        <v>1070</v>
      </c>
      <c r="S85" s="45"/>
      <c r="T85" s="45"/>
      <c r="U85" s="26"/>
      <c r="V85" s="26">
        <f t="shared" si="56"/>
        <v>1070</v>
      </c>
      <c r="W85" s="26"/>
      <c r="X85" s="26"/>
      <c r="Y85" s="26">
        <f t="shared" si="57"/>
        <v>0</v>
      </c>
      <c r="Z85" s="45"/>
      <c r="AA85" s="45"/>
      <c r="AB85" s="26">
        <f t="shared" si="4"/>
        <v>0</v>
      </c>
      <c r="AH85" s="1"/>
      <c r="AI85" s="1"/>
      <c r="AJ85" s="1"/>
      <c r="AK85" s="1"/>
      <c r="AL85" s="1"/>
    </row>
    <row r="86" spans="1:38" ht="128.25" customHeight="1" outlineLevel="1">
      <c r="A86" s="64" t="s">
        <v>174</v>
      </c>
      <c r="B86" s="65"/>
      <c r="C86" s="35" t="s">
        <v>13</v>
      </c>
      <c r="D86" s="35" t="s">
        <v>6</v>
      </c>
      <c r="E86" s="35" t="s">
        <v>70</v>
      </c>
      <c r="F86" s="35" t="s">
        <v>26</v>
      </c>
      <c r="G86" s="62"/>
      <c r="H86" s="62"/>
      <c r="I86" s="62"/>
      <c r="J86" s="62"/>
      <c r="K86" s="62"/>
      <c r="L86" s="62"/>
      <c r="M86" s="26">
        <v>7270</v>
      </c>
      <c r="N86" s="26"/>
      <c r="O86" s="26"/>
      <c r="P86" s="26"/>
      <c r="Q86" s="26">
        <f t="shared" si="55"/>
        <v>7270</v>
      </c>
      <c r="R86" s="26">
        <v>2210</v>
      </c>
      <c r="S86" s="45"/>
      <c r="T86" s="45"/>
      <c r="U86" s="26"/>
      <c r="V86" s="26">
        <f t="shared" si="56"/>
        <v>2210</v>
      </c>
      <c r="W86" s="26">
        <v>5060</v>
      </c>
      <c r="X86" s="26"/>
      <c r="Y86" s="26">
        <f t="shared" si="57"/>
        <v>5060</v>
      </c>
      <c r="Z86" s="45"/>
      <c r="AA86" s="45"/>
      <c r="AB86" s="26">
        <f t="shared" si="4"/>
        <v>0</v>
      </c>
      <c r="AH86" s="1"/>
      <c r="AI86" s="1"/>
      <c r="AJ86" s="1"/>
      <c r="AK86" s="1"/>
      <c r="AL86" s="1"/>
    </row>
    <row r="87" spans="1:38" s="6" customFormat="1" ht="48" customHeight="1">
      <c r="A87" s="86" t="s">
        <v>77</v>
      </c>
      <c r="B87" s="88"/>
      <c r="C87" s="88"/>
      <c r="D87" s="88"/>
      <c r="E87" s="66"/>
      <c r="F87" s="66"/>
      <c r="G87" s="67">
        <f t="shared" ref="G87:J87" si="58">SUM(G88:G90)</f>
        <v>515133</v>
      </c>
      <c r="H87" s="67">
        <f t="shared" si="58"/>
        <v>0</v>
      </c>
      <c r="I87" s="67">
        <f t="shared" si="58"/>
        <v>515133</v>
      </c>
      <c r="J87" s="67">
        <f t="shared" si="58"/>
        <v>-2505</v>
      </c>
      <c r="K87" s="26">
        <f>SUM(K88:K90)</f>
        <v>512635.89999999997</v>
      </c>
      <c r="L87" s="26">
        <f>SUM(L88:L90)</f>
        <v>0</v>
      </c>
      <c r="M87" s="26">
        <f>SUM(M88:M91)</f>
        <v>512635.89999999997</v>
      </c>
      <c r="N87" s="26">
        <f t="shared" ref="N87:P87" si="59">SUM(N88:N91)</f>
        <v>12588</v>
      </c>
      <c r="O87" s="26">
        <f t="shared" si="59"/>
        <v>0</v>
      </c>
      <c r="P87" s="26">
        <f t="shared" si="59"/>
        <v>5586</v>
      </c>
      <c r="Q87" s="26">
        <f>P87+M87</f>
        <v>518221.89999999997</v>
      </c>
      <c r="R87" s="26">
        <f>SUM(R88:R91)</f>
        <v>12588</v>
      </c>
      <c r="S87" s="26">
        <f t="shared" ref="S87:U87" si="60">SUM(S88:S91)</f>
        <v>56789.8</v>
      </c>
      <c r="T87" s="26">
        <f t="shared" si="60"/>
        <v>0</v>
      </c>
      <c r="U87" s="26">
        <f t="shared" si="60"/>
        <v>5586</v>
      </c>
      <c r="V87" s="26">
        <f>R87+U87</f>
        <v>18174</v>
      </c>
      <c r="W87" s="26">
        <f>SUM(W88:W91)</f>
        <v>56789.8</v>
      </c>
      <c r="X87" s="26">
        <f>X88+X89+X90</f>
        <v>0</v>
      </c>
      <c r="Y87" s="26">
        <v>56789.8</v>
      </c>
      <c r="Z87" s="26">
        <f>SUM(Z88:Z91)</f>
        <v>164913.29999999999</v>
      </c>
      <c r="AA87" s="26">
        <f t="shared" ref="AA87" si="61">SUM(AA88:AA90)</f>
        <v>0</v>
      </c>
      <c r="AB87" s="26">
        <f t="shared" si="4"/>
        <v>164913.29999999999</v>
      </c>
      <c r="AC87" s="5"/>
      <c r="AD87" s="5"/>
      <c r="AE87" s="5"/>
      <c r="AF87" s="5"/>
      <c r="AG87" s="5"/>
    </row>
    <row r="88" spans="1:38" s="6" customFormat="1" ht="112.5" customHeight="1" outlineLevel="1">
      <c r="A88" s="40" t="s">
        <v>185</v>
      </c>
      <c r="B88" s="50" t="s">
        <v>27</v>
      </c>
      <c r="C88" s="35" t="s">
        <v>5</v>
      </c>
      <c r="D88" s="35" t="s">
        <v>7</v>
      </c>
      <c r="E88" s="35" t="s">
        <v>10</v>
      </c>
      <c r="F88" s="35" t="s">
        <v>56</v>
      </c>
      <c r="G88" s="62">
        <v>345409</v>
      </c>
      <c r="H88" s="62"/>
      <c r="I88" s="62">
        <v>345409</v>
      </c>
      <c r="J88" s="62">
        <v>-1727</v>
      </c>
      <c r="K88" s="62">
        <f>I88+J88</f>
        <v>343682</v>
      </c>
      <c r="L88" s="62"/>
      <c r="M88" s="26">
        <f t="shared" si="10"/>
        <v>343682</v>
      </c>
      <c r="N88" s="26">
        <v>11111.1</v>
      </c>
      <c r="O88" s="26"/>
      <c r="P88" s="26">
        <v>5586</v>
      </c>
      <c r="Q88" s="26">
        <f>M88+P88</f>
        <v>349268</v>
      </c>
      <c r="R88" s="26">
        <f t="shared" si="8"/>
        <v>11111.1</v>
      </c>
      <c r="S88" s="45">
        <v>55508.9</v>
      </c>
      <c r="T88" s="45"/>
      <c r="U88" s="26">
        <v>5586</v>
      </c>
      <c r="V88" s="26">
        <f t="shared" si="2"/>
        <v>16697.099999999999</v>
      </c>
      <c r="W88" s="26">
        <f t="shared" si="9"/>
        <v>55508.9</v>
      </c>
      <c r="X88" s="26"/>
      <c r="Y88" s="26">
        <v>55508.9</v>
      </c>
      <c r="Z88" s="45">
        <v>0</v>
      </c>
      <c r="AA88" s="45">
        <v>0</v>
      </c>
      <c r="AB88" s="26">
        <f t="shared" si="4"/>
        <v>0</v>
      </c>
      <c r="AC88" s="5"/>
      <c r="AD88" s="5"/>
      <c r="AE88" s="5"/>
      <c r="AF88" s="5"/>
      <c r="AG88" s="5"/>
    </row>
    <row r="89" spans="1:38" s="6" customFormat="1" ht="103.5" customHeight="1" outlineLevel="1">
      <c r="A89" s="46" t="s">
        <v>186</v>
      </c>
      <c r="B89" s="68" t="s">
        <v>25</v>
      </c>
      <c r="C89" s="35" t="s">
        <v>5</v>
      </c>
      <c r="D89" s="35" t="s">
        <v>7</v>
      </c>
      <c r="E89" s="35" t="s">
        <v>10</v>
      </c>
      <c r="F89" s="35" t="s">
        <v>62</v>
      </c>
      <c r="G89" s="45">
        <v>167029.29999999999</v>
      </c>
      <c r="H89" s="45"/>
      <c r="I89" s="45">
        <v>167029.29999999999</v>
      </c>
      <c r="J89" s="45">
        <v>-835.2</v>
      </c>
      <c r="K89" s="45">
        <f>S89+Z89</f>
        <v>166194.19999999998</v>
      </c>
      <c r="L89" s="45"/>
      <c r="M89" s="26">
        <f t="shared" si="10"/>
        <v>166194.19999999998</v>
      </c>
      <c r="N89" s="26">
        <v>0</v>
      </c>
      <c r="O89" s="26">
        <v>0</v>
      </c>
      <c r="P89" s="26">
        <f t="shared" ref="P89" si="62">N89+O89</f>
        <v>0</v>
      </c>
      <c r="Q89" s="26">
        <f t="shared" ref="Q89:Q91" si="63">M89+P89</f>
        <v>166194.19999999998</v>
      </c>
      <c r="R89" s="26">
        <f t="shared" si="8"/>
        <v>0</v>
      </c>
      <c r="S89" s="62">
        <v>1280.9000000000001</v>
      </c>
      <c r="T89" s="62"/>
      <c r="U89" s="26"/>
      <c r="V89" s="26">
        <f t="shared" si="2"/>
        <v>0</v>
      </c>
      <c r="W89" s="26">
        <f t="shared" si="9"/>
        <v>1280.9000000000001</v>
      </c>
      <c r="X89" s="26"/>
      <c r="Y89" s="26">
        <v>1280.9000000000001</v>
      </c>
      <c r="Z89" s="62">
        <v>164913.29999999999</v>
      </c>
      <c r="AA89" s="62"/>
      <c r="AB89" s="26">
        <f t="shared" si="4"/>
        <v>164913.29999999999</v>
      </c>
      <c r="AC89" s="5"/>
      <c r="AD89" s="5"/>
      <c r="AE89" s="5"/>
      <c r="AF89" s="5"/>
      <c r="AG89" s="5"/>
    </row>
    <row r="90" spans="1:38" s="6" customFormat="1" ht="115.5" customHeight="1" outlineLevel="1">
      <c r="A90" s="46" t="s">
        <v>187</v>
      </c>
      <c r="B90" s="68" t="s">
        <v>25</v>
      </c>
      <c r="C90" s="35" t="s">
        <v>5</v>
      </c>
      <c r="D90" s="35" t="s">
        <v>7</v>
      </c>
      <c r="E90" s="35" t="s">
        <v>10</v>
      </c>
      <c r="F90" s="35" t="s">
        <v>15</v>
      </c>
      <c r="G90" s="45">
        <v>2694.7</v>
      </c>
      <c r="H90" s="45"/>
      <c r="I90" s="45">
        <v>2694.7</v>
      </c>
      <c r="J90" s="45">
        <v>57.2</v>
      </c>
      <c r="K90" s="45">
        <v>2759.7</v>
      </c>
      <c r="L90" s="45"/>
      <c r="M90" s="26">
        <f t="shared" si="10"/>
        <v>2759.7</v>
      </c>
      <c r="N90" s="26">
        <v>1476.9</v>
      </c>
      <c r="O90" s="26"/>
      <c r="P90" s="26"/>
      <c r="Q90" s="26">
        <f t="shared" si="63"/>
        <v>2759.7</v>
      </c>
      <c r="R90" s="26">
        <f t="shared" si="8"/>
        <v>1476.9</v>
      </c>
      <c r="S90" s="45">
        <v>0</v>
      </c>
      <c r="T90" s="45">
        <v>0</v>
      </c>
      <c r="U90" s="26"/>
      <c r="V90" s="26">
        <f>R90+U90</f>
        <v>1476.9</v>
      </c>
      <c r="W90" s="26">
        <f t="shared" si="9"/>
        <v>0</v>
      </c>
      <c r="X90" s="26"/>
      <c r="Y90" s="26">
        <v>0</v>
      </c>
      <c r="Z90" s="45">
        <v>0</v>
      </c>
      <c r="AA90" s="45">
        <v>0</v>
      </c>
      <c r="AB90" s="26">
        <f t="shared" si="4"/>
        <v>0</v>
      </c>
      <c r="AC90" s="5"/>
      <c r="AD90" s="5"/>
      <c r="AE90" s="5"/>
      <c r="AF90" s="5"/>
      <c r="AG90" s="5"/>
    </row>
    <row r="91" spans="1:38" s="6" customFormat="1" ht="111" hidden="1" customHeight="1" outlineLevel="1">
      <c r="A91" s="46" t="s">
        <v>196</v>
      </c>
      <c r="B91" s="69" t="s">
        <v>200</v>
      </c>
      <c r="C91" s="35" t="s">
        <v>5</v>
      </c>
      <c r="D91" s="35" t="s">
        <v>7</v>
      </c>
      <c r="E91" s="35" t="s">
        <v>10</v>
      </c>
      <c r="F91" s="35" t="s">
        <v>54</v>
      </c>
      <c r="G91" s="45"/>
      <c r="H91" s="45"/>
      <c r="I91" s="45"/>
      <c r="J91" s="45"/>
      <c r="K91" s="45"/>
      <c r="L91" s="45"/>
      <c r="M91" s="26"/>
      <c r="N91" s="26"/>
      <c r="O91" s="26"/>
      <c r="P91" s="26"/>
      <c r="Q91" s="26">
        <f t="shared" si="63"/>
        <v>0</v>
      </c>
      <c r="R91" s="26"/>
      <c r="S91" s="45"/>
      <c r="T91" s="45"/>
      <c r="U91" s="26"/>
      <c r="V91" s="26">
        <f>R91+U91</f>
        <v>0</v>
      </c>
      <c r="W91" s="26">
        <v>0</v>
      </c>
      <c r="X91" s="26"/>
      <c r="Y91" s="26">
        <v>0</v>
      </c>
      <c r="Z91" s="45">
        <v>0</v>
      </c>
      <c r="AA91" s="45"/>
      <c r="AB91" s="26"/>
      <c r="AC91" s="5"/>
      <c r="AD91" s="5"/>
      <c r="AE91" s="5"/>
      <c r="AF91" s="5"/>
      <c r="AG91" s="5"/>
    </row>
    <row r="92" spans="1:38" s="6" customFormat="1" ht="50.25" customHeight="1">
      <c r="A92" s="86" t="s">
        <v>78</v>
      </c>
      <c r="B92" s="88"/>
      <c r="C92" s="88"/>
      <c r="D92" s="88"/>
      <c r="E92" s="66"/>
      <c r="F92" s="66"/>
      <c r="G92" s="67" t="e">
        <f>G93+#REF!</f>
        <v>#REF!</v>
      </c>
      <c r="H92" s="67" t="e">
        <f>H93+#REF!</f>
        <v>#REF!</v>
      </c>
      <c r="I92" s="67" t="e">
        <f>I93+#REF!+I94</f>
        <v>#REF!</v>
      </c>
      <c r="J92" s="67" t="e">
        <f>J93+#REF!+J94</f>
        <v>#REF!</v>
      </c>
      <c r="K92" s="67">
        <f>K93+K94</f>
        <v>192899.20000000001</v>
      </c>
      <c r="L92" s="67">
        <f>L93+L94</f>
        <v>0</v>
      </c>
      <c r="M92" s="26">
        <f t="shared" si="10"/>
        <v>192899.20000000001</v>
      </c>
      <c r="N92" s="67">
        <f>N93+N94</f>
        <v>106045.2</v>
      </c>
      <c r="O92" s="67">
        <f t="shared" ref="O92" si="64">O93+O94</f>
        <v>0</v>
      </c>
      <c r="P92" s="26">
        <f>P93+P94</f>
        <v>0</v>
      </c>
      <c r="Q92" s="67">
        <v>192899.20000000001</v>
      </c>
      <c r="R92" s="26">
        <f t="shared" si="8"/>
        <v>106045.2</v>
      </c>
      <c r="S92" s="67">
        <f>S93+S94</f>
        <v>10000</v>
      </c>
      <c r="T92" s="67">
        <f>T93+T94</f>
        <v>0</v>
      </c>
      <c r="U92" s="26">
        <f>U93+U94</f>
        <v>0</v>
      </c>
      <c r="V92" s="26">
        <f t="shared" si="2"/>
        <v>106045.2</v>
      </c>
      <c r="W92" s="26">
        <f t="shared" si="9"/>
        <v>10000</v>
      </c>
      <c r="X92" s="26">
        <f>X93+X94</f>
        <v>0</v>
      </c>
      <c r="Y92" s="26">
        <v>10000</v>
      </c>
      <c r="Z92" s="67">
        <f>Z93+Z94</f>
        <v>0</v>
      </c>
      <c r="AA92" s="67">
        <f>AA93+AA94</f>
        <v>0</v>
      </c>
      <c r="AB92" s="26">
        <f t="shared" si="4"/>
        <v>0</v>
      </c>
      <c r="AC92" s="5"/>
      <c r="AD92" s="5"/>
      <c r="AE92" s="5"/>
      <c r="AF92" s="5"/>
      <c r="AG92" s="5"/>
    </row>
    <row r="93" spans="1:38" s="6" customFormat="1" ht="117" customHeight="1" outlineLevel="1">
      <c r="A93" s="40" t="s">
        <v>114</v>
      </c>
      <c r="B93" s="35" t="s">
        <v>30</v>
      </c>
      <c r="C93" s="35" t="s">
        <v>20</v>
      </c>
      <c r="D93" s="35" t="s">
        <v>18</v>
      </c>
      <c r="E93" s="35" t="s">
        <v>41</v>
      </c>
      <c r="F93" s="35" t="s">
        <v>26</v>
      </c>
      <c r="G93" s="45">
        <v>63797.7</v>
      </c>
      <c r="H93" s="45"/>
      <c r="I93" s="45">
        <v>63797.7</v>
      </c>
      <c r="J93" s="45"/>
      <c r="K93" s="45">
        <v>63797.7</v>
      </c>
      <c r="L93" s="45"/>
      <c r="M93" s="26">
        <f t="shared" si="10"/>
        <v>63797.7</v>
      </c>
      <c r="N93" s="26">
        <v>33133.199999999997</v>
      </c>
      <c r="O93" s="26"/>
      <c r="P93" s="26"/>
      <c r="Q93" s="26">
        <v>63797.7</v>
      </c>
      <c r="R93" s="26">
        <f t="shared" si="8"/>
        <v>33133.199999999997</v>
      </c>
      <c r="S93" s="26">
        <v>10000</v>
      </c>
      <c r="T93" s="26"/>
      <c r="U93" s="26"/>
      <c r="V93" s="26">
        <f t="shared" si="2"/>
        <v>33133.199999999997</v>
      </c>
      <c r="W93" s="26">
        <f t="shared" si="9"/>
        <v>10000</v>
      </c>
      <c r="X93" s="26"/>
      <c r="Y93" s="26">
        <v>10000</v>
      </c>
      <c r="Z93" s="45">
        <v>0</v>
      </c>
      <c r="AA93" s="45">
        <v>0</v>
      </c>
      <c r="AB93" s="26">
        <f t="shared" si="4"/>
        <v>0</v>
      </c>
      <c r="AC93" s="5"/>
      <c r="AD93" s="5"/>
      <c r="AE93" s="5"/>
      <c r="AF93" s="5"/>
      <c r="AG93" s="5"/>
    </row>
    <row r="94" spans="1:38" s="6" customFormat="1" ht="117" customHeight="1" outlineLevel="1">
      <c r="A94" s="40" t="s">
        <v>116</v>
      </c>
      <c r="B94" s="35" t="s">
        <v>49</v>
      </c>
      <c r="C94" s="35" t="s">
        <v>20</v>
      </c>
      <c r="D94" s="35" t="s">
        <v>18</v>
      </c>
      <c r="E94" s="35" t="s">
        <v>50</v>
      </c>
      <c r="F94" s="35" t="s">
        <v>54</v>
      </c>
      <c r="G94" s="45">
        <v>0</v>
      </c>
      <c r="H94" s="45">
        <v>129101.46</v>
      </c>
      <c r="I94" s="45"/>
      <c r="J94" s="45">
        <v>129101.5</v>
      </c>
      <c r="K94" s="45">
        <f>I94+J94</f>
        <v>129101.5</v>
      </c>
      <c r="L94" s="45"/>
      <c r="M94" s="26">
        <f t="shared" si="10"/>
        <v>129101.5</v>
      </c>
      <c r="N94" s="45">
        <v>72912</v>
      </c>
      <c r="O94" s="45"/>
      <c r="P94" s="26"/>
      <c r="Q94" s="45">
        <v>129101.5</v>
      </c>
      <c r="R94" s="26">
        <f t="shared" si="8"/>
        <v>72912</v>
      </c>
      <c r="S94" s="45">
        <v>0</v>
      </c>
      <c r="T94" s="45">
        <v>0</v>
      </c>
      <c r="U94" s="26"/>
      <c r="V94" s="26">
        <f t="shared" si="2"/>
        <v>72912</v>
      </c>
      <c r="W94" s="26">
        <f t="shared" si="9"/>
        <v>0</v>
      </c>
      <c r="X94" s="26"/>
      <c r="Y94" s="26">
        <v>0</v>
      </c>
      <c r="Z94" s="45">
        <v>0</v>
      </c>
      <c r="AA94" s="45">
        <v>0</v>
      </c>
      <c r="AB94" s="26">
        <f t="shared" si="4"/>
        <v>0</v>
      </c>
      <c r="AC94" s="5"/>
      <c r="AD94" s="5"/>
      <c r="AE94" s="5"/>
      <c r="AF94" s="5"/>
      <c r="AG94" s="5"/>
    </row>
    <row r="95" spans="1:38" s="6" customFormat="1" ht="47.25" customHeight="1">
      <c r="A95" s="86" t="s">
        <v>79</v>
      </c>
      <c r="B95" s="88"/>
      <c r="C95" s="88"/>
      <c r="D95" s="88"/>
      <c r="E95" s="66"/>
      <c r="F95" s="66"/>
      <c r="G95" s="67">
        <f>G96</f>
        <v>82464.67</v>
      </c>
      <c r="H95" s="67">
        <f>H96</f>
        <v>0</v>
      </c>
      <c r="I95" s="67">
        <f>G95+H95</f>
        <v>82464.67</v>
      </c>
      <c r="J95" s="67">
        <f>J96</f>
        <v>0</v>
      </c>
      <c r="K95" s="67">
        <f>K96</f>
        <v>98595.09</v>
      </c>
      <c r="L95" s="67">
        <f>L96</f>
        <v>0</v>
      </c>
      <c r="M95" s="26">
        <f t="shared" si="10"/>
        <v>98595.09</v>
      </c>
      <c r="N95" s="67">
        <f>N96</f>
        <v>2310</v>
      </c>
      <c r="O95" s="67">
        <f t="shared" ref="O95" si="65">O96</f>
        <v>0</v>
      </c>
      <c r="P95" s="26">
        <f>P96</f>
        <v>0</v>
      </c>
      <c r="Q95" s="67">
        <v>98595.09</v>
      </c>
      <c r="R95" s="26">
        <f t="shared" si="8"/>
        <v>2310</v>
      </c>
      <c r="S95" s="67">
        <f>S96</f>
        <v>3840</v>
      </c>
      <c r="T95" s="67">
        <f>T96</f>
        <v>0</v>
      </c>
      <c r="U95" s="26">
        <f>U96</f>
        <v>0</v>
      </c>
      <c r="V95" s="26">
        <f t="shared" si="2"/>
        <v>2310</v>
      </c>
      <c r="W95" s="26">
        <f t="shared" si="9"/>
        <v>3840</v>
      </c>
      <c r="X95" s="26">
        <f>X96</f>
        <v>0</v>
      </c>
      <c r="Y95" s="26">
        <v>3840</v>
      </c>
      <c r="Z95" s="67">
        <f>Z96</f>
        <v>0</v>
      </c>
      <c r="AA95" s="67">
        <f>AA96</f>
        <v>0</v>
      </c>
      <c r="AB95" s="26">
        <f t="shared" si="4"/>
        <v>0</v>
      </c>
      <c r="AC95" s="5"/>
      <c r="AD95" s="5"/>
      <c r="AE95" s="5"/>
      <c r="AF95" s="5"/>
      <c r="AG95" s="5"/>
    </row>
    <row r="96" spans="1:38" s="6" customFormat="1" ht="153.75" customHeight="1">
      <c r="A96" s="46" t="s">
        <v>159</v>
      </c>
      <c r="B96" s="35" t="s">
        <v>65</v>
      </c>
      <c r="C96" s="35" t="s">
        <v>20</v>
      </c>
      <c r="D96" s="35" t="s">
        <v>11</v>
      </c>
      <c r="E96" s="35" t="s">
        <v>95</v>
      </c>
      <c r="F96" s="35" t="s">
        <v>102</v>
      </c>
      <c r="G96" s="45">
        <v>82464.67</v>
      </c>
      <c r="H96" s="45"/>
      <c r="I96" s="45">
        <v>82464.67</v>
      </c>
      <c r="J96" s="45"/>
      <c r="K96" s="45">
        <v>98595.09</v>
      </c>
      <c r="L96" s="45"/>
      <c r="M96" s="26">
        <f t="shared" si="10"/>
        <v>98595.09</v>
      </c>
      <c r="N96" s="26">
        <v>2310</v>
      </c>
      <c r="O96" s="26"/>
      <c r="P96" s="26"/>
      <c r="Q96" s="26">
        <v>98595.09</v>
      </c>
      <c r="R96" s="26">
        <f t="shared" si="8"/>
        <v>2310</v>
      </c>
      <c r="S96" s="26">
        <v>3840</v>
      </c>
      <c r="T96" s="26"/>
      <c r="U96" s="26"/>
      <c r="V96" s="26">
        <f t="shared" ref="V96:V99" si="66">R96+U96</f>
        <v>2310</v>
      </c>
      <c r="W96" s="26">
        <f t="shared" si="9"/>
        <v>3840</v>
      </c>
      <c r="X96" s="26"/>
      <c r="Y96" s="26">
        <v>3840</v>
      </c>
      <c r="Z96" s="45">
        <v>0</v>
      </c>
      <c r="AA96" s="45">
        <v>0</v>
      </c>
      <c r="AB96" s="26">
        <f t="shared" si="4"/>
        <v>0</v>
      </c>
      <c r="AC96" s="5"/>
      <c r="AD96" s="5"/>
      <c r="AE96" s="5"/>
      <c r="AF96" s="5"/>
      <c r="AG96" s="5"/>
    </row>
    <row r="97" spans="1:33" s="6" customFormat="1" ht="50.25" customHeight="1">
      <c r="A97" s="82" t="s">
        <v>188</v>
      </c>
      <c r="B97" s="82"/>
      <c r="C97" s="82"/>
      <c r="D97" s="82"/>
      <c r="E97" s="35"/>
      <c r="F97" s="35"/>
      <c r="G97" s="45"/>
      <c r="H97" s="45"/>
      <c r="I97" s="45"/>
      <c r="J97" s="45"/>
      <c r="K97" s="45">
        <f>K98</f>
        <v>0</v>
      </c>
      <c r="L97" s="45">
        <f t="shared" ref="L97:O97" si="67">L98</f>
        <v>295051.8</v>
      </c>
      <c r="M97" s="45">
        <f>M98+M99</f>
        <v>489978.3</v>
      </c>
      <c r="N97" s="45">
        <f t="shared" si="67"/>
        <v>0</v>
      </c>
      <c r="O97" s="45">
        <f t="shared" si="67"/>
        <v>122307.8</v>
      </c>
      <c r="P97" s="45">
        <f>P98+P99</f>
        <v>0</v>
      </c>
      <c r="Q97" s="45">
        <v>489978.3</v>
      </c>
      <c r="R97" s="45">
        <f>R98+R99</f>
        <v>122307.8</v>
      </c>
      <c r="S97" s="45">
        <f t="shared" ref="S97:Z97" si="68">S98+S99</f>
        <v>0</v>
      </c>
      <c r="T97" s="45">
        <f t="shared" si="68"/>
        <v>0</v>
      </c>
      <c r="U97" s="45">
        <f>U98+U99</f>
        <v>0</v>
      </c>
      <c r="V97" s="26">
        <f t="shared" si="66"/>
        <v>122307.8</v>
      </c>
      <c r="W97" s="45">
        <f t="shared" si="68"/>
        <v>0</v>
      </c>
      <c r="X97" s="45">
        <f>X98+X99</f>
        <v>0</v>
      </c>
      <c r="Y97" s="45">
        <v>0</v>
      </c>
      <c r="Z97" s="45">
        <f t="shared" si="68"/>
        <v>0</v>
      </c>
      <c r="AA97" s="45">
        <f>AA98+AA99</f>
        <v>0</v>
      </c>
      <c r="AB97" s="26">
        <f t="shared" si="4"/>
        <v>0</v>
      </c>
      <c r="AC97" s="5"/>
      <c r="AD97" s="5"/>
      <c r="AE97" s="5"/>
      <c r="AF97" s="5"/>
      <c r="AG97" s="5"/>
    </row>
    <row r="98" spans="1:33" s="6" customFormat="1" ht="146.25" customHeight="1">
      <c r="A98" s="29" t="s">
        <v>145</v>
      </c>
      <c r="B98" s="31" t="s">
        <v>146</v>
      </c>
      <c r="C98" s="31" t="s">
        <v>143</v>
      </c>
      <c r="D98" s="31" t="s">
        <v>11</v>
      </c>
      <c r="E98" s="31" t="s">
        <v>144</v>
      </c>
      <c r="F98" s="31" t="s">
        <v>54</v>
      </c>
      <c r="G98" s="45"/>
      <c r="H98" s="45"/>
      <c r="I98" s="45"/>
      <c r="J98" s="45"/>
      <c r="K98" s="45"/>
      <c r="L98" s="45">
        <f>122307.8+172744</f>
        <v>295051.8</v>
      </c>
      <c r="M98" s="26">
        <f t="shared" si="10"/>
        <v>295051.8</v>
      </c>
      <c r="N98" s="26"/>
      <c r="O98" s="26">
        <f>64616.5+57691.3</f>
        <v>122307.8</v>
      </c>
      <c r="P98" s="26"/>
      <c r="Q98" s="26">
        <v>295051.8</v>
      </c>
      <c r="R98" s="26">
        <v>57691.3</v>
      </c>
      <c r="S98" s="26"/>
      <c r="T98" s="26"/>
      <c r="U98" s="26"/>
      <c r="V98" s="26">
        <f t="shared" si="66"/>
        <v>57691.3</v>
      </c>
      <c r="W98" s="26">
        <v>0</v>
      </c>
      <c r="X98" s="26"/>
      <c r="Y98" s="26">
        <v>0</v>
      </c>
      <c r="Z98" s="45">
        <v>0</v>
      </c>
      <c r="AA98" s="45"/>
      <c r="AB98" s="26">
        <f t="shared" ref="AB98:AB99" si="69">Z98+AA98</f>
        <v>0</v>
      </c>
      <c r="AC98" s="5"/>
      <c r="AD98" s="5"/>
      <c r="AE98" s="5"/>
      <c r="AF98" s="5"/>
      <c r="AG98" s="5"/>
    </row>
    <row r="99" spans="1:33" s="6" customFormat="1" ht="123.75" customHeight="1">
      <c r="A99" s="70" t="s">
        <v>161</v>
      </c>
      <c r="B99" s="71" t="s">
        <v>162</v>
      </c>
      <c r="C99" s="31" t="s">
        <v>163</v>
      </c>
      <c r="D99" s="31" t="s">
        <v>7</v>
      </c>
      <c r="E99" s="31" t="s">
        <v>10</v>
      </c>
      <c r="F99" s="31" t="s">
        <v>54</v>
      </c>
      <c r="G99" s="45"/>
      <c r="H99" s="45"/>
      <c r="I99" s="45"/>
      <c r="J99" s="45"/>
      <c r="K99" s="45"/>
      <c r="L99" s="45"/>
      <c r="M99" s="26">
        <v>194926.5</v>
      </c>
      <c r="N99" s="26"/>
      <c r="O99" s="26"/>
      <c r="P99" s="26"/>
      <c r="Q99" s="26">
        <v>194926.5</v>
      </c>
      <c r="R99" s="26">
        <v>64616.5</v>
      </c>
      <c r="S99" s="26"/>
      <c r="T99" s="26"/>
      <c r="U99" s="26"/>
      <c r="V99" s="26">
        <f t="shared" si="66"/>
        <v>64616.5</v>
      </c>
      <c r="W99" s="26">
        <v>0</v>
      </c>
      <c r="X99" s="26"/>
      <c r="Y99" s="26">
        <v>0</v>
      </c>
      <c r="Z99" s="45">
        <v>0</v>
      </c>
      <c r="AA99" s="45"/>
      <c r="AB99" s="26">
        <f t="shared" si="69"/>
        <v>0</v>
      </c>
      <c r="AC99" s="5"/>
      <c r="AD99" s="5"/>
      <c r="AE99" s="5"/>
      <c r="AF99" s="5"/>
      <c r="AG99" s="5"/>
    </row>
    <row r="100" spans="1:33" s="6" customFormat="1" ht="50.25" customHeight="1">
      <c r="A100" s="105" t="s">
        <v>211</v>
      </c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72"/>
      <c r="AB100" s="72"/>
      <c r="AC100" s="5"/>
      <c r="AD100" s="5"/>
      <c r="AE100" s="5"/>
      <c r="AF100" s="5"/>
      <c r="AG100" s="5"/>
    </row>
    <row r="101" spans="1:33" s="6" customFormat="1" ht="17.2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5"/>
      <c r="AD101" s="5"/>
      <c r="AE101" s="5"/>
      <c r="AF101" s="5"/>
      <c r="AG101" s="5"/>
    </row>
    <row r="102" spans="1:33" s="6" customFormat="1" ht="15.7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5"/>
      <c r="AD102" s="5"/>
      <c r="AE102" s="5"/>
      <c r="AF102" s="5"/>
      <c r="AG102" s="5"/>
    </row>
    <row r="103" spans="1:33" s="6" customFormat="1" ht="15.7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5"/>
      <c r="AD103" s="5"/>
      <c r="AE103" s="5"/>
      <c r="AF103" s="5"/>
      <c r="AG103" s="5"/>
    </row>
    <row r="104" spans="1:33" s="6" customFormat="1" ht="15.7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5"/>
      <c r="AD104" s="5"/>
      <c r="AE104" s="5"/>
      <c r="AF104" s="5"/>
      <c r="AG104" s="5"/>
    </row>
    <row r="105" spans="1:33" s="6" customFormat="1" ht="36.75" customHeight="1">
      <c r="A105" s="110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7"/>
      <c r="AB105" s="17"/>
      <c r="AC105" s="5"/>
      <c r="AD105" s="5"/>
      <c r="AE105" s="5"/>
      <c r="AF105" s="5"/>
      <c r="AG105" s="5"/>
    </row>
    <row r="106" spans="1:33" s="6" customFormat="1" ht="30" customHeight="1">
      <c r="A106" s="110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7"/>
      <c r="AB106" s="17"/>
      <c r="AC106" s="5"/>
      <c r="AD106" s="5"/>
      <c r="AE106" s="5"/>
      <c r="AF106" s="5"/>
      <c r="AG106" s="5"/>
    </row>
    <row r="107" spans="1:33" s="6" customFormat="1" ht="15.7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5"/>
      <c r="AD107" s="5"/>
      <c r="AE107" s="5"/>
      <c r="AF107" s="5"/>
      <c r="AG107" s="5"/>
    </row>
    <row r="108" spans="1:33" s="6" customFormat="1" ht="16.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5"/>
      <c r="AD108" s="5"/>
      <c r="AE108" s="5"/>
      <c r="AF108" s="5"/>
      <c r="AG108" s="5"/>
    </row>
    <row r="109" spans="1:33" s="6" customFormat="1" ht="15.7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5"/>
      <c r="AD109" s="5"/>
      <c r="AE109" s="5"/>
      <c r="AF109" s="5"/>
      <c r="AG109" s="5"/>
    </row>
    <row r="110" spans="1:33" s="6" customFormat="1" ht="15.7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5"/>
      <c r="AD110" s="5"/>
      <c r="AE110" s="5"/>
      <c r="AF110" s="5"/>
      <c r="AG110" s="5"/>
    </row>
    <row r="111" spans="1:33" s="6" customFormat="1" ht="15.7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5"/>
      <c r="AD111" s="5"/>
      <c r="AE111" s="5"/>
      <c r="AF111" s="5"/>
      <c r="AG111" s="5"/>
    </row>
    <row r="112" spans="1:33" ht="15.7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8"/>
      <c r="T112" s="8"/>
      <c r="U112" s="8"/>
      <c r="V112" s="8"/>
      <c r="W112" s="8"/>
      <c r="X112" s="8"/>
      <c r="Y112" s="8"/>
      <c r="Z112" s="4"/>
      <c r="AA112" s="4"/>
      <c r="AB112" s="4"/>
    </row>
    <row r="113" spans="1:33" ht="15.7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2"/>
      <c r="AD113" s="2"/>
      <c r="AE113" s="2"/>
      <c r="AF113" s="2"/>
      <c r="AG113" s="2"/>
    </row>
    <row r="114" spans="1:33" ht="15.7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2"/>
      <c r="AD114" s="2"/>
      <c r="AE114" s="2"/>
      <c r="AF114" s="2"/>
      <c r="AG114" s="2"/>
    </row>
  </sheetData>
  <mergeCells count="56">
    <mergeCell ref="A106:Z106"/>
    <mergeCell ref="A92:D92"/>
    <mergeCell ref="A95:D95"/>
    <mergeCell ref="A105:Z105"/>
    <mergeCell ref="A75:D75"/>
    <mergeCell ref="A87:D87"/>
    <mergeCell ref="R14:R15"/>
    <mergeCell ref="A29:D29"/>
    <mergeCell ref="W14:W15"/>
    <mergeCell ref="A12:Z12"/>
    <mergeCell ref="A100:Z100"/>
    <mergeCell ref="A35:D35"/>
    <mergeCell ref="A34:D34"/>
    <mergeCell ref="A13:Z13"/>
    <mergeCell ref="N14:N15"/>
    <mergeCell ref="A21:D21"/>
    <mergeCell ref="A14:A15"/>
    <mergeCell ref="A31:D31"/>
    <mergeCell ref="F14:F15"/>
    <mergeCell ref="D14:D15"/>
    <mergeCell ref="E14:E15"/>
    <mergeCell ref="A17:D17"/>
    <mergeCell ref="P14:P15"/>
    <mergeCell ref="Q14:Q15"/>
    <mergeCell ref="A83:E83"/>
    <mergeCell ref="AA14:AA15"/>
    <mergeCell ref="AB14:AB15"/>
    <mergeCell ref="M14:M15"/>
    <mergeCell ref="L14:L15"/>
    <mergeCell ref="A81:D81"/>
    <mergeCell ref="Z14:Z15"/>
    <mergeCell ref="I14:I15"/>
    <mergeCell ref="S14:S15"/>
    <mergeCell ref="G14:G15"/>
    <mergeCell ref="J14:J15"/>
    <mergeCell ref="K14:K15"/>
    <mergeCell ref="H14:H15"/>
    <mergeCell ref="O14:O15"/>
    <mergeCell ref="A20:D20"/>
    <mergeCell ref="A97:D97"/>
    <mergeCell ref="A77:D77"/>
    <mergeCell ref="A50:D50"/>
    <mergeCell ref="B14:B15"/>
    <mergeCell ref="C14:C15"/>
    <mergeCell ref="A63:D63"/>
    <mergeCell ref="A44:D44"/>
    <mergeCell ref="A57:D57"/>
    <mergeCell ref="A60:D60"/>
    <mergeCell ref="A74:D74"/>
    <mergeCell ref="A70:D70"/>
    <mergeCell ref="A68:D68"/>
    <mergeCell ref="X14:X15"/>
    <mergeCell ref="Y14:Y15"/>
    <mergeCell ref="U14:U15"/>
    <mergeCell ref="V14:V15"/>
    <mergeCell ref="T14:T15"/>
  </mergeCells>
  <phoneticPr fontId="5" type="noConversion"/>
  <printOptions horizontalCentered="1"/>
  <pageMargins left="0.43307086614173229" right="0.43307086614173229" top="0.74803149606299213" bottom="0.62992125984251968" header="0.31496062992125984" footer="0.31496062992125984"/>
  <pageSetup paperSize="9" scale="62" fitToHeight="25" orientation="landscape" r:id="rId1"/>
  <headerFooter>
    <oddFooter>&amp;C&amp;P</oddFooter>
  </headerFooter>
  <rowBreaks count="1" manualBreakCount="1">
    <brk id="94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2018-05-21T08:52:34Z</cp:lastPrinted>
  <dcterms:created xsi:type="dcterms:W3CDTF">2014-05-08T06:25:05Z</dcterms:created>
  <dcterms:modified xsi:type="dcterms:W3CDTF">2018-05-21T08:52:35Z</dcterms:modified>
</cp:coreProperties>
</file>