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Лист1!$6:$8</definedName>
    <definedName name="_xlnm.Print_Area" localSheetId="0">Лист1!$A$1:$AB$92</definedName>
  </definedNames>
  <calcPr calcId="125725"/>
</workbook>
</file>

<file path=xl/calcChain.xml><?xml version="1.0" encoding="utf-8"?>
<calcChain xmlns="http://schemas.openxmlformats.org/spreadsheetml/2006/main">
  <c r="AA89" i="2"/>
  <c r="AB89"/>
  <c r="AB90"/>
  <c r="AB91"/>
  <c r="Q63" l="1"/>
  <c r="Q64"/>
  <c r="Q65"/>
  <c r="N62"/>
  <c r="O62"/>
  <c r="P62"/>
  <c r="M62"/>
  <c r="Q62" l="1"/>
  <c r="Q45"/>
  <c r="AA62" l="1"/>
  <c r="Z62"/>
  <c r="AB64"/>
  <c r="AB65"/>
  <c r="X62"/>
  <c r="S62"/>
  <c r="T62"/>
  <c r="U62"/>
  <c r="V65"/>
  <c r="AB32"/>
  <c r="AB33"/>
  <c r="AB34"/>
  <c r="AB35"/>
  <c r="AB31"/>
  <c r="AB22"/>
  <c r="AB47"/>
  <c r="AB48"/>
  <c r="R37"/>
  <c r="V38" l="1"/>
  <c r="AA36"/>
  <c r="X36"/>
  <c r="U36"/>
  <c r="AB41"/>
  <c r="AB40"/>
  <c r="Q50"/>
  <c r="N79"/>
  <c r="O79"/>
  <c r="S79"/>
  <c r="T79"/>
  <c r="U79"/>
  <c r="V83"/>
  <c r="Q83"/>
  <c r="Z79"/>
  <c r="S13" l="1"/>
  <c r="T13"/>
  <c r="U13"/>
  <c r="AB20"/>
  <c r="V20"/>
  <c r="N13"/>
  <c r="O13"/>
  <c r="P13"/>
  <c r="Q20"/>
  <c r="Z21" l="1"/>
  <c r="AB21" s="1"/>
  <c r="W21"/>
  <c r="N36"/>
  <c r="O36"/>
  <c r="U27" l="1"/>
  <c r="Y41"/>
  <c r="Y40"/>
  <c r="R41"/>
  <c r="V41" s="1"/>
  <c r="Q41"/>
  <c r="Y29"/>
  <c r="U26" l="1"/>
  <c r="N69"/>
  <c r="O69"/>
  <c r="M52"/>
  <c r="N52"/>
  <c r="O52"/>
  <c r="Y22" l="1"/>
  <c r="W75"/>
  <c r="Q31"/>
  <c r="Q32"/>
  <c r="Q33"/>
  <c r="Q34"/>
  <c r="Q35"/>
  <c r="Y31"/>
  <c r="Y32"/>
  <c r="Y33"/>
  <c r="Y34"/>
  <c r="Y35"/>
  <c r="Y30"/>
  <c r="V31"/>
  <c r="V32"/>
  <c r="V33"/>
  <c r="V34"/>
  <c r="V35"/>
  <c r="X27"/>
  <c r="S27"/>
  <c r="T27"/>
  <c r="R27"/>
  <c r="V27" s="1"/>
  <c r="N27"/>
  <c r="O27"/>
  <c r="P27"/>
  <c r="M75"/>
  <c r="N75"/>
  <c r="O75"/>
  <c r="R75"/>
  <c r="S75"/>
  <c r="T75"/>
  <c r="Y78"/>
  <c r="Y77"/>
  <c r="Y76"/>
  <c r="X89"/>
  <c r="X87"/>
  <c r="X84"/>
  <c r="X79"/>
  <c r="X75"/>
  <c r="X73"/>
  <c r="X69"/>
  <c r="X67"/>
  <c r="X66" s="1"/>
  <c r="X60"/>
  <c r="X55" s="1"/>
  <c r="X52"/>
  <c r="X49"/>
  <c r="X42"/>
  <c r="X23"/>
  <c r="X21"/>
  <c r="X13"/>
  <c r="V78"/>
  <c r="V77"/>
  <c r="V76"/>
  <c r="V75"/>
  <c r="Q78"/>
  <c r="Q77"/>
  <c r="Q76"/>
  <c r="P75"/>
  <c r="G79"/>
  <c r="H79"/>
  <c r="I79"/>
  <c r="J79"/>
  <c r="L79"/>
  <c r="AA79"/>
  <c r="Q75" l="1"/>
  <c r="Y75"/>
  <c r="AB79"/>
  <c r="X12"/>
  <c r="X26"/>
  <c r="P21"/>
  <c r="P52"/>
  <c r="P49" s="1"/>
  <c r="P60"/>
  <c r="P55" s="1"/>
  <c r="P67"/>
  <c r="P69"/>
  <c r="P84"/>
  <c r="P87"/>
  <c r="P89"/>
  <c r="P81"/>
  <c r="P79" s="1"/>
  <c r="P73"/>
  <c r="P42"/>
  <c r="P23"/>
  <c r="V91"/>
  <c r="V90"/>
  <c r="V50"/>
  <c r="V48"/>
  <c r="V25"/>
  <c r="V24"/>
  <c r="U21"/>
  <c r="U52"/>
  <c r="U49" s="1"/>
  <c r="U87"/>
  <c r="U84"/>
  <c r="U69"/>
  <c r="U67"/>
  <c r="U60"/>
  <c r="U55" s="1"/>
  <c r="U89"/>
  <c r="U73"/>
  <c r="U42"/>
  <c r="U23"/>
  <c r="N23"/>
  <c r="O23"/>
  <c r="R23"/>
  <c r="S23"/>
  <c r="T23"/>
  <c r="W23"/>
  <c r="Z23"/>
  <c r="M23"/>
  <c r="X9" l="1"/>
  <c r="P36"/>
  <c r="P26" s="1"/>
  <c r="P66"/>
  <c r="P9" s="1"/>
  <c r="U66"/>
  <c r="V23"/>
  <c r="P12"/>
  <c r="U12"/>
  <c r="U9" s="1"/>
  <c r="Z13"/>
  <c r="S89" l="1"/>
  <c r="T89"/>
  <c r="W89"/>
  <c r="Z89"/>
  <c r="R89"/>
  <c r="V89" s="1"/>
  <c r="Z42" l="1"/>
  <c r="T42"/>
  <c r="S42"/>
  <c r="L90"/>
  <c r="N89" l="1"/>
  <c r="L89"/>
  <c r="K89"/>
  <c r="M90"/>
  <c r="M89" s="1"/>
  <c r="O90"/>
  <c r="O89" s="1"/>
  <c r="M59" l="1"/>
  <c r="W59"/>
  <c r="R59"/>
  <c r="V59" s="1"/>
  <c r="R74" l="1"/>
  <c r="V74" s="1"/>
  <c r="M74"/>
  <c r="M73" s="1"/>
  <c r="AB73"/>
  <c r="AA73"/>
  <c r="Z73"/>
  <c r="W73"/>
  <c r="T73"/>
  <c r="S73"/>
  <c r="R73"/>
  <c r="V73" s="1"/>
  <c r="O73"/>
  <c r="N73"/>
  <c r="L73"/>
  <c r="L62"/>
  <c r="M64"/>
  <c r="R64"/>
  <c r="V64" s="1"/>
  <c r="O42"/>
  <c r="L42"/>
  <c r="M47"/>
  <c r="R47"/>
  <c r="V47" s="1"/>
  <c r="I47"/>
  <c r="T21"/>
  <c r="T12" s="1"/>
  <c r="S21"/>
  <c r="O21"/>
  <c r="O12" s="1"/>
  <c r="N21"/>
  <c r="K21"/>
  <c r="L21"/>
  <c r="R22"/>
  <c r="M22"/>
  <c r="M21" s="1"/>
  <c r="Q21" s="1"/>
  <c r="G23"/>
  <c r="H23"/>
  <c r="J23"/>
  <c r="K23"/>
  <c r="AA23"/>
  <c r="L23"/>
  <c r="V22" l="1"/>
  <c r="R21"/>
  <c r="N12"/>
  <c r="AB23"/>
  <c r="Z12"/>
  <c r="S12"/>
  <c r="I23"/>
  <c r="M88"/>
  <c r="M85"/>
  <c r="M82"/>
  <c r="Q82" s="1"/>
  <c r="Q72"/>
  <c r="M71"/>
  <c r="M68"/>
  <c r="M63"/>
  <c r="M61"/>
  <c r="M58"/>
  <c r="M57"/>
  <c r="M56"/>
  <c r="Q54"/>
  <c r="Q53"/>
  <c r="M51"/>
  <c r="Q51" s="1"/>
  <c r="M46"/>
  <c r="M44"/>
  <c r="M43"/>
  <c r="M40"/>
  <c r="Q40" s="1"/>
  <c r="M39"/>
  <c r="Q39" s="1"/>
  <c r="M38"/>
  <c r="Q38" s="1"/>
  <c r="M37"/>
  <c r="M30"/>
  <c r="Q30" s="1"/>
  <c r="M29"/>
  <c r="M28"/>
  <c r="M19"/>
  <c r="Q19" s="1"/>
  <c r="M18"/>
  <c r="M17"/>
  <c r="M16"/>
  <c r="M15"/>
  <c r="L87"/>
  <c r="L84"/>
  <c r="L69"/>
  <c r="L67"/>
  <c r="L60"/>
  <c r="L55" s="1"/>
  <c r="L52"/>
  <c r="L49" s="1"/>
  <c r="L36"/>
  <c r="L27"/>
  <c r="L13"/>
  <c r="AB88"/>
  <c r="AB86"/>
  <c r="AB85"/>
  <c r="AB82"/>
  <c r="AB81"/>
  <c r="AB80"/>
  <c r="AB72"/>
  <c r="AB71"/>
  <c r="AB70"/>
  <c r="AB68"/>
  <c r="AB63"/>
  <c r="AB61"/>
  <c r="AB58"/>
  <c r="AB57"/>
  <c r="AB56"/>
  <c r="AB54"/>
  <c r="AB53"/>
  <c r="AB51"/>
  <c r="AB50"/>
  <c r="AB46"/>
  <c r="AB45"/>
  <c r="AB44"/>
  <c r="AB43"/>
  <c r="AB39"/>
  <c r="AB38"/>
  <c r="AB37"/>
  <c r="AB30"/>
  <c r="AB29"/>
  <c r="AB28"/>
  <c r="AB25"/>
  <c r="AB24"/>
  <c r="AB19"/>
  <c r="AB18"/>
  <c r="AB17"/>
  <c r="AB16"/>
  <c r="AB15"/>
  <c r="AB14"/>
  <c r="AA87"/>
  <c r="AA84"/>
  <c r="AA69"/>
  <c r="AA67"/>
  <c r="AA60"/>
  <c r="AA55" s="1"/>
  <c r="AA52"/>
  <c r="AA49" s="1"/>
  <c r="AA42"/>
  <c r="AA27"/>
  <c r="AA13"/>
  <c r="AA12" s="1"/>
  <c r="W88"/>
  <c r="W86"/>
  <c r="W85"/>
  <c r="W82"/>
  <c r="W81"/>
  <c r="W80"/>
  <c r="W72"/>
  <c r="W71"/>
  <c r="W70"/>
  <c r="W68"/>
  <c r="W63"/>
  <c r="W62" s="1"/>
  <c r="W61"/>
  <c r="W58"/>
  <c r="W57"/>
  <c r="W56"/>
  <c r="W54"/>
  <c r="W53"/>
  <c r="W51"/>
  <c r="W50"/>
  <c r="W46"/>
  <c r="W45"/>
  <c r="W44"/>
  <c r="W43"/>
  <c r="W39"/>
  <c r="Y39" s="1"/>
  <c r="W38"/>
  <c r="Y38" s="1"/>
  <c r="W37"/>
  <c r="W28"/>
  <c r="W27" s="1"/>
  <c r="W19"/>
  <c r="Y19" s="1"/>
  <c r="W18"/>
  <c r="Y18" s="1"/>
  <c r="W17"/>
  <c r="Y17" s="1"/>
  <c r="W16"/>
  <c r="Y16" s="1"/>
  <c r="W15"/>
  <c r="Y15" s="1"/>
  <c r="W14"/>
  <c r="Y14" s="1"/>
  <c r="T87"/>
  <c r="T84"/>
  <c r="T69"/>
  <c r="T67"/>
  <c r="T60"/>
  <c r="T55" s="1"/>
  <c r="T52"/>
  <c r="T49" s="1"/>
  <c r="T36"/>
  <c r="O87"/>
  <c r="T66" l="1"/>
  <c r="M27"/>
  <c r="Q27" s="1"/>
  <c r="W79"/>
  <c r="M13"/>
  <c r="Q13" s="1"/>
  <c r="Q37"/>
  <c r="M36"/>
  <c r="Q36" s="1"/>
  <c r="Y27"/>
  <c r="M26"/>
  <c r="Q26" s="1"/>
  <c r="Y21"/>
  <c r="AA66"/>
  <c r="M42"/>
  <c r="Q42" s="1"/>
  <c r="W13"/>
  <c r="L26"/>
  <c r="W42"/>
  <c r="L66"/>
  <c r="L12"/>
  <c r="AA26"/>
  <c r="T26"/>
  <c r="R88"/>
  <c r="V88" s="1"/>
  <c r="R86"/>
  <c r="V86" s="1"/>
  <c r="R85"/>
  <c r="V85" s="1"/>
  <c r="R82"/>
  <c r="V82" s="1"/>
  <c r="R81"/>
  <c r="V81" s="1"/>
  <c r="R80"/>
  <c r="V72"/>
  <c r="V71"/>
  <c r="V70"/>
  <c r="R68"/>
  <c r="V68" s="1"/>
  <c r="R63"/>
  <c r="R61"/>
  <c r="V61" s="1"/>
  <c r="R58"/>
  <c r="V58" s="1"/>
  <c r="R57"/>
  <c r="V56"/>
  <c r="R54"/>
  <c r="V54" s="1"/>
  <c r="R53"/>
  <c r="V53" s="1"/>
  <c r="R51"/>
  <c r="V51" s="1"/>
  <c r="R44"/>
  <c r="V44" s="1"/>
  <c r="R43"/>
  <c r="V43" s="1"/>
  <c r="R40"/>
  <c r="V40" s="1"/>
  <c r="V39"/>
  <c r="V30"/>
  <c r="V29"/>
  <c r="V28"/>
  <c r="R19"/>
  <c r="V19" s="1"/>
  <c r="R18"/>
  <c r="V18" s="1"/>
  <c r="R17"/>
  <c r="V17" s="1"/>
  <c r="R16"/>
  <c r="V16" s="1"/>
  <c r="R15"/>
  <c r="V15" s="1"/>
  <c r="R14"/>
  <c r="O84"/>
  <c r="O67"/>
  <c r="O66" s="1"/>
  <c r="O60"/>
  <c r="O55" s="1"/>
  <c r="Z52"/>
  <c r="AB52" s="1"/>
  <c r="S52"/>
  <c r="W52" s="1"/>
  <c r="N49"/>
  <c r="K52"/>
  <c r="V63" l="1"/>
  <c r="R62"/>
  <c r="V62" s="1"/>
  <c r="V80"/>
  <c r="R79"/>
  <c r="V79" s="1"/>
  <c r="M12"/>
  <c r="Q12" s="1"/>
  <c r="V14"/>
  <c r="R13"/>
  <c r="V57"/>
  <c r="V37"/>
  <c r="R36"/>
  <c r="W12"/>
  <c r="Y12" s="1"/>
  <c r="Y13"/>
  <c r="V21"/>
  <c r="K49"/>
  <c r="Z49"/>
  <c r="AB49" s="1"/>
  <c r="L9"/>
  <c r="R12"/>
  <c r="T9"/>
  <c r="T10" s="1"/>
  <c r="T11" s="1"/>
  <c r="AA9"/>
  <c r="S49"/>
  <c r="W49" s="1"/>
  <c r="R52"/>
  <c r="O49"/>
  <c r="O26"/>
  <c r="R49" l="1"/>
  <c r="V49" s="1"/>
  <c r="V52"/>
  <c r="V12"/>
  <c r="V13"/>
  <c r="M49"/>
  <c r="Q52"/>
  <c r="O9"/>
  <c r="O10" s="1"/>
  <c r="O11" s="1"/>
  <c r="AA10"/>
  <c r="AA11" s="1"/>
  <c r="Z27"/>
  <c r="AB27" s="1"/>
  <c r="K27"/>
  <c r="V36"/>
  <c r="S36"/>
  <c r="W36" s="1"/>
  <c r="Z36"/>
  <c r="AB36" s="1"/>
  <c r="K36"/>
  <c r="W26" l="1"/>
  <c r="Y36"/>
  <c r="R26"/>
  <c r="Q49"/>
  <c r="N45"/>
  <c r="R45" s="1"/>
  <c r="N46"/>
  <c r="R46" s="1"/>
  <c r="V46" s="1"/>
  <c r="R42" l="1"/>
  <c r="V42" s="1"/>
  <c r="V45"/>
  <c r="K42"/>
  <c r="K26"/>
  <c r="K13"/>
  <c r="K12" s="1"/>
  <c r="AB42" l="1"/>
  <c r="N42"/>
  <c r="AB13" l="1"/>
  <c r="H19"/>
  <c r="I19" s="1"/>
  <c r="AB12" l="1"/>
  <c r="AB62"/>
  <c r="K62"/>
  <c r="N60" l="1"/>
  <c r="S60"/>
  <c r="Z60"/>
  <c r="K60"/>
  <c r="K55" l="1"/>
  <c r="M60"/>
  <c r="Z55"/>
  <c r="AB60"/>
  <c r="S55"/>
  <c r="W55" s="1"/>
  <c r="W60"/>
  <c r="N55"/>
  <c r="R60"/>
  <c r="K86"/>
  <c r="V60" l="1"/>
  <c r="R55"/>
  <c r="V55" s="1"/>
  <c r="M55"/>
  <c r="K84"/>
  <c r="M84" s="1"/>
  <c r="M86"/>
  <c r="AB55"/>
  <c r="R69"/>
  <c r="V69" s="1"/>
  <c r="S69"/>
  <c r="W69" s="1"/>
  <c r="Z69"/>
  <c r="AB69" s="1"/>
  <c r="N67"/>
  <c r="S67"/>
  <c r="Z67"/>
  <c r="AB67" s="1"/>
  <c r="K67"/>
  <c r="M67" s="1"/>
  <c r="N87"/>
  <c r="R87" s="1"/>
  <c r="V87" s="1"/>
  <c r="S87"/>
  <c r="W87" s="1"/>
  <c r="Z87"/>
  <c r="AB87" s="1"/>
  <c r="K87"/>
  <c r="M87" s="1"/>
  <c r="N84"/>
  <c r="R84" s="1"/>
  <c r="V84" s="1"/>
  <c r="S84"/>
  <c r="W84" s="1"/>
  <c r="Z84"/>
  <c r="AB84" s="1"/>
  <c r="K80"/>
  <c r="K81"/>
  <c r="M81" s="1"/>
  <c r="Q81" s="1"/>
  <c r="H15"/>
  <c r="H13" s="1"/>
  <c r="H27"/>
  <c r="H36"/>
  <c r="H42"/>
  <c r="H49"/>
  <c r="H55"/>
  <c r="H69"/>
  <c r="H66" s="1"/>
  <c r="H84"/>
  <c r="H87"/>
  <c r="G13"/>
  <c r="G27"/>
  <c r="G36"/>
  <c r="G42"/>
  <c r="G49"/>
  <c r="G55"/>
  <c r="G69"/>
  <c r="G66" s="1"/>
  <c r="G84"/>
  <c r="G87"/>
  <c r="I27"/>
  <c r="I38"/>
  <c r="I36" s="1"/>
  <c r="I42"/>
  <c r="I49"/>
  <c r="I56"/>
  <c r="I55" s="1"/>
  <c r="I67"/>
  <c r="I70"/>
  <c r="K70" s="1"/>
  <c r="I72"/>
  <c r="I84"/>
  <c r="J13"/>
  <c r="J27"/>
  <c r="J36"/>
  <c r="J42"/>
  <c r="J49"/>
  <c r="J55"/>
  <c r="J69"/>
  <c r="J66" s="1"/>
  <c r="J84"/>
  <c r="J87"/>
  <c r="G67"/>
  <c r="R67" l="1"/>
  <c r="R66" s="1"/>
  <c r="V66" s="1"/>
  <c r="N66"/>
  <c r="W67"/>
  <c r="W66" s="1"/>
  <c r="W9" s="1"/>
  <c r="S66"/>
  <c r="V67"/>
  <c r="M80"/>
  <c r="K79"/>
  <c r="K69"/>
  <c r="M70"/>
  <c r="M69" s="1"/>
  <c r="M66" s="1"/>
  <c r="Q66" s="1"/>
  <c r="I87"/>
  <c r="Z66"/>
  <c r="AB66" s="1"/>
  <c r="I15"/>
  <c r="I13" s="1"/>
  <c r="I69"/>
  <c r="I66" s="1"/>
  <c r="G26"/>
  <c r="G12"/>
  <c r="H12"/>
  <c r="Y66"/>
  <c r="H26"/>
  <c r="S26"/>
  <c r="N26"/>
  <c r="J12"/>
  <c r="Z26"/>
  <c r="J26"/>
  <c r="I26"/>
  <c r="Q80" l="1"/>
  <c r="M79"/>
  <c r="Q79" s="1"/>
  <c r="Q69"/>
  <c r="K66"/>
  <c r="N9"/>
  <c r="AB26"/>
  <c r="Z9"/>
  <c r="S9"/>
  <c r="H9"/>
  <c r="I12"/>
  <c r="I9" s="1"/>
  <c r="G9"/>
  <c r="J9"/>
  <c r="M9" l="1"/>
  <c r="R9"/>
  <c r="V9" s="1"/>
  <c r="V26"/>
  <c r="K9"/>
  <c r="Z10"/>
  <c r="Z11" s="1"/>
  <c r="AB9"/>
  <c r="S10"/>
  <c r="S11" s="1"/>
  <c r="Y9"/>
  <c r="N10"/>
  <c r="N11" s="1"/>
  <c r="Q9" l="1"/>
</calcChain>
</file>

<file path=xl/sharedStrings.xml><?xml version="1.0" encoding="utf-8"?>
<sst xmlns="http://schemas.openxmlformats.org/spreadsheetml/2006/main" count="409" uniqueCount="224">
  <si>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</si>
  <si>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</si>
  <si>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</si>
  <si>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</si>
  <si>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</si>
  <si>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</si>
  <si>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</si>
  <si>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</si>
  <si>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</si>
  <si>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</si>
  <si>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</si>
  <si>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</si>
  <si>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</si>
  <si>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</si>
  <si>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</si>
  <si>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</si>
  <si>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</si>
  <si>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</si>
  <si>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</si>
  <si>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</si>
  <si>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</si>
  <si>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</si>
  <si>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</si>
  <si>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</si>
  <si>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</si>
  <si>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</si>
  <si>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</si>
  <si>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</si>
  <si>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</si>
  <si>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</si>
  <si>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</si>
  <si>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</si>
  <si>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</si>
  <si>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</si>
  <si>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</si>
  <si>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</si>
  <si>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</si>
  <si>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</si>
  <si>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</si>
  <si>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</si>
  <si>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</si>
  <si>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</si>
  <si>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</si>
  <si>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</si>
  <si>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</si>
  <si>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</si>
  <si>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</si>
  <si>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</si>
  <si>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</si>
  <si>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81 чел./смену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</si>
  <si>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</si>
  <si>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</si>
  <si>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</si>
  <si>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</si>
  <si>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</si>
  <si>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</si>
  <si>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</si>
  <si>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</si>
  <si>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</si>
  <si>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</si>
  <si>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</si>
  <si>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</si>
  <si>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</si>
  <si>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</si>
  <si>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</si>
  <si>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</si>
  <si>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</si>
  <si>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</si>
  <si>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</si>
  <si>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</si>
  <si>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</si>
  <si>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</si>
  <si>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</si>
  <si>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</si>
  <si>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</si>
  <si>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</si>
  <si>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</si>
  <si>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</si>
  <si>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</si>
  <si>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</si>
  <si>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</si>
  <si>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</si>
  <si>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</si>
  <si>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</si>
  <si>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</si>
  <si>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</si>
  <si>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</si>
  <si>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</si>
  <si>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</si>
  <si>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</si>
  <si>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</si>
  <si>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</si>
  <si>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</si>
  <si>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</si>
  <si>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</si>
  <si>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</si>
  <si>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</si>
  <si>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</si>
  <si>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</si>
  <si>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</si>
  <si>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</si>
  <si>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</si>
  <si>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</si>
  <si>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</si>
  <si>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</si>
  <si>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</si>
  <si>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</si>
  <si>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</si>
  <si>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</si>
  <si>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</si>
  <si>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</si>
  <si>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</si>
  <si>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</si>
  <si>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</si>
  <si>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</si>
  <si>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</si>
  <si>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2. Физкультурно-оздоровительный комплекс с универсальным игровым залом  42 х 24 м по адресу: Архангельская обл.,   г. Северодвинск, о. Ягры, пр. Машиностроителей*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</si>
  <si>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</si>
  <si>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</si>
  <si>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</si>
  <si>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</si>
  <si>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</si>
  <si>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2) детский сад на 120 мест в пос. Катунино Приморского района Архангельской области</t>
  </si>
  <si>
    <t>3) детский сад на 120 мест                                                                                   в п. Каменка МО "Мезенский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</si>
  <si>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</si>
  <si>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</si>
  <si>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</si>
  <si>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</si>
  <si>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</si>
  <si>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</si>
  <si>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Общий (предельный) объем бюджетных ассигнований областного бюджета на 2020 год с учетом изменений,                                                 тыс. рублей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</si>
  <si>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</si>
  <si>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</si>
  <si>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</si>
  <si>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</si>
  <si>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</si>
  <si>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</si>
  <si>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</si>
  <si>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</si>
  <si>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</si>
  <si>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</si>
  <si>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</si>
  <si>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</si>
  <si>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</si>
  <si>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</si>
  <si>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</si>
  <si>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</si>
  <si>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</si>
  <si>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</si>
  <si>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</si>
  <si>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</si>
  <si>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</si>
  <si>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</si>
  <si>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</si>
  <si>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</si>
  <si>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</si>
  <si>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</si>
  <si>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</si>
  <si>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</si>
  <si>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</si>
  <si>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</si>
  <si>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</si>
  <si>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</si>
  <si>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</si>
  <si>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</si>
  <si>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</si>
  <si>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</si>
  <si>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</si>
  <si>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</si>
  <si>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</si>
  <si>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</si>
  <si>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Общий (предельный) объем бюджетных ассигнований областного бюджета на 2018 год с учетом изменений,                                                 тыс. рублей</t>
  </si>
  <si>
    <t>Предлагаемые изменения в областную адресную инвестиционную программу на 2018 год и на плановый период 2019 и 2020 годов</t>
  </si>
  <si>
    <t>Общий объем капитальных вложений за счет всех источников с учетом изменений,              тыс. рублей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</si>
  <si>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</si>
  <si>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</si>
  <si>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</si>
  <si>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1)разработка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</si>
  <si>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</si>
  <si>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</si>
  <si>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Общий (предельный) объем бюджетных ассигнований областного бюджета на 2019 год с учетом изменений,                                                 тыс. рублей</t>
  </si>
  <si>
    <t>100 мест</t>
  </si>
  <si>
    <t>5) детский сад на 280 мест в г. Архангельске*</t>
  </si>
  <si>
    <t>7) детский сад на 280 мест в г. Северодвинске*</t>
  </si>
  <si>
    <t>6) детский сад на 280 мест в г. Котласе*</t>
  </si>
  <si>
    <t>220 мест</t>
  </si>
  <si>
    <t>1) детский сад на 60 мест в пос. Турдеевск г. Архангельска*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</si>
  <si>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</si>
  <si>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2013 / 2019</t>
  </si>
  <si>
    <t xml:space="preserve">2) фельдшерско-акушерский пункт
в пос. Верховский Плесецкого района
Архангельской области 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</si>
  <si>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</si>
  <si>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</si>
  <si>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</si>
  <si>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</si>
  <si>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XI. Адресная программа Архангельской области "Переселение граждан из аварийного жилищного фонда" на 2013 – 2018 годы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</si>
  <si>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2020 годы)"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</si>
  <si>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</si>
  <si>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</si>
  <si>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2) обеспечение объектами инженерной инфраструктуры 300-квартирного                   дома по пр. Московскому в г. Архангельске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</si>
  <si>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</si>
  <si>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</si>
  <si>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r>
      <rPr>
        <sz val="11"/>
        <color indexed="8"/>
        <rFont val="Times New Roman"/>
        <family val="1"/>
        <charset val="204"/>
      </rPr>
      <t>3.</t>
    </r>
    <r>
      <rPr>
        <b/>
        <sz val="11"/>
        <color indexed="8"/>
        <rFont val="Times New Roman"/>
        <family val="1"/>
        <charset val="204"/>
      </rPr>
      <t xml:space="preserve"> Приобретение фельдшерско-акушерских пунктов в отдаленных населенных пунктах Архангельской области, </t>
    </r>
    <r>
      <rPr>
        <sz val="11"/>
        <color indexed="8"/>
        <rFont val="Times New Roman"/>
        <family val="1"/>
        <charset val="204"/>
      </rPr>
      <t>в том числе:</t>
    </r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</si>
  <si>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</si>
  <si>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</si>
  <si>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</si>
  <si>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 объект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</si>
  <si>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</si>
  <si>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</si>
  <si>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</si>
  <si>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- ул. Карпогорская, длиной 1650 м)                                                                                                                                               </t>
  </si>
  <si>
    <t>иные межбюджетные трансферты, строительство</t>
  </si>
  <si>
    <t>к пояснительной записке</t>
  </si>
  <si>
    <t>Приложение № 11</t>
  </si>
  <si>
    <t>7.1</t>
  </si>
  <si>
    <t>7.2</t>
  </si>
  <si>
    <t>8.1</t>
  </si>
  <si>
    <t>8.2</t>
  </si>
  <si>
    <t>9.1</t>
  </si>
  <si>
    <t>9.2</t>
  </si>
  <si>
    <t>10.1</t>
  </si>
  <si>
    <t>10.2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</si>
  <si>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</t>
  </si>
  <si>
    <t>8) детский сад на 220 мест в с. Карпогоры Пинежского района*</t>
  </si>
  <si>
    <t>4) детский сад на 125 мест в Соломбальском территориальном округе г. Архангельска*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</si>
</sst>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168" fontId="2" fillId="0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L106"/>
  <sheetViews>
    <sheetView showGridLines="0" tabSelected="1" view="pageBreakPreview" topLeftCell="A30" zoomScale="70" zoomScaleNormal="100" zoomScaleSheetLayoutView="70" workbookViewId="0">
      <selection activeCell="X32" sqref="X32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2" width="15.85546875" style="2" hidden="1" customWidth="1"/>
    <col min="13" max="13" width="15.85546875" style="2" customWidth="1"/>
    <col min="14" max="15" width="15.85546875" style="2" hidden="1" customWidth="1"/>
    <col min="16" max="18" width="15.85546875" style="2" customWidth="1"/>
    <col min="19" max="20" width="15" style="2" hidden="1" customWidth="1"/>
    <col min="21" max="28" width="15" style="2" customWidth="1"/>
    <col min="29" max="29" width="1.7109375" style="1" customWidth="1"/>
    <col min="30" max="33" width="9.140625" style="1"/>
    <col min="34" max="16384" width="9.140625" style="2"/>
  </cols>
  <sheetData>
    <row r="1" spans="1:33" ht="14.25" customHeight="1">
      <c r="N1" s="10"/>
      <c r="O1" s="10"/>
      <c r="P1" s="10"/>
      <c r="Q1" s="10"/>
      <c r="R1" s="10"/>
      <c r="T1" s="10"/>
      <c r="U1" s="10"/>
      <c r="V1" s="10"/>
      <c r="W1" s="13"/>
      <c r="X1" s="13"/>
      <c r="Y1" s="22"/>
      <c r="AA1" s="22" t="s">
        <v>212</v>
      </c>
    </row>
    <row r="2" spans="1:33" ht="14.25" customHeight="1">
      <c r="N2" s="10"/>
      <c r="O2" s="10"/>
      <c r="P2" s="10"/>
      <c r="Q2" s="10"/>
      <c r="R2" s="10"/>
      <c r="T2" s="10"/>
      <c r="U2" s="10"/>
      <c r="V2" s="10"/>
      <c r="W2" s="13"/>
      <c r="X2" s="13"/>
      <c r="Y2" s="23"/>
      <c r="AA2" s="23" t="s">
        <v>211</v>
      </c>
    </row>
    <row r="3" spans="1:3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2"/>
      <c r="X3" s="12"/>
      <c r="Y3" s="12"/>
      <c r="Z3" s="3"/>
      <c r="AA3" s="3"/>
      <c r="AB3" s="3"/>
    </row>
    <row r="4" spans="1:33" ht="19.5" customHeight="1">
      <c r="A4" s="105" t="s">
        <v>172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9"/>
      <c r="AB4" s="19"/>
    </row>
    <row r="5" spans="1:33" ht="17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20"/>
      <c r="AB5" s="20"/>
    </row>
    <row r="6" spans="1:33" ht="49.5" customHeight="1">
      <c r="A6" s="79" t="s">
        <v>3</v>
      </c>
      <c r="B6" s="79" t="s">
        <v>0</v>
      </c>
      <c r="C6" s="79" t="s">
        <v>4</v>
      </c>
      <c r="D6" s="79" t="s">
        <v>2</v>
      </c>
      <c r="E6" s="79" t="s">
        <v>1</v>
      </c>
      <c r="F6" s="79" t="s">
        <v>12</v>
      </c>
      <c r="G6" s="100" t="s">
        <v>31</v>
      </c>
      <c r="H6" s="100" t="s">
        <v>47</v>
      </c>
      <c r="I6" s="100" t="s">
        <v>31</v>
      </c>
      <c r="J6" s="100" t="s">
        <v>47</v>
      </c>
      <c r="K6" s="79" t="s">
        <v>51</v>
      </c>
      <c r="L6" s="77" t="s">
        <v>129</v>
      </c>
      <c r="M6" s="79" t="s">
        <v>51</v>
      </c>
      <c r="N6" s="79" t="s">
        <v>104</v>
      </c>
      <c r="O6" s="77" t="s">
        <v>129</v>
      </c>
      <c r="P6" s="77" t="s">
        <v>129</v>
      </c>
      <c r="Q6" s="79" t="s">
        <v>173</v>
      </c>
      <c r="R6" s="79" t="s">
        <v>104</v>
      </c>
      <c r="S6" s="79" t="s">
        <v>57</v>
      </c>
      <c r="T6" s="77" t="s">
        <v>129</v>
      </c>
      <c r="U6" s="77" t="s">
        <v>129</v>
      </c>
      <c r="V6" s="79" t="s">
        <v>171</v>
      </c>
      <c r="W6" s="79" t="s">
        <v>57</v>
      </c>
      <c r="X6" s="77" t="s">
        <v>129</v>
      </c>
      <c r="Y6" s="79" t="s">
        <v>180</v>
      </c>
      <c r="Z6" s="79" t="s">
        <v>105</v>
      </c>
      <c r="AA6" s="98" t="s">
        <v>129</v>
      </c>
      <c r="AB6" s="79" t="s">
        <v>130</v>
      </c>
    </row>
    <row r="7" spans="1:33" ht="135.75" customHeight="1">
      <c r="A7" s="79"/>
      <c r="B7" s="79"/>
      <c r="C7" s="80"/>
      <c r="D7" s="80"/>
      <c r="E7" s="80"/>
      <c r="F7" s="80"/>
      <c r="G7" s="101"/>
      <c r="H7" s="101"/>
      <c r="I7" s="101"/>
      <c r="J7" s="101"/>
      <c r="K7" s="80"/>
      <c r="L7" s="78"/>
      <c r="M7" s="80"/>
      <c r="N7" s="80"/>
      <c r="O7" s="78"/>
      <c r="P7" s="78"/>
      <c r="Q7" s="80"/>
      <c r="R7" s="80"/>
      <c r="S7" s="80"/>
      <c r="T7" s="78"/>
      <c r="U7" s="78"/>
      <c r="V7" s="80"/>
      <c r="W7" s="80"/>
      <c r="X7" s="78"/>
      <c r="Y7" s="80"/>
      <c r="Z7" s="80"/>
      <c r="AA7" s="99"/>
      <c r="AB7" s="80"/>
    </row>
    <row r="8" spans="1:33" ht="15" customHeight="1">
      <c r="A8" s="14">
        <v>1</v>
      </c>
      <c r="B8" s="14">
        <v>2</v>
      </c>
      <c r="C8" s="15">
        <v>3</v>
      </c>
      <c r="D8" s="15">
        <v>4</v>
      </c>
      <c r="E8" s="15">
        <v>5</v>
      </c>
      <c r="F8" s="15">
        <v>6</v>
      </c>
      <c r="G8" s="21"/>
      <c r="H8" s="21"/>
      <c r="I8" s="21"/>
      <c r="J8" s="21"/>
      <c r="K8" s="15">
        <v>7</v>
      </c>
      <c r="L8" s="15">
        <v>7</v>
      </c>
      <c r="M8" s="15">
        <v>7</v>
      </c>
      <c r="N8" s="15">
        <v>8</v>
      </c>
      <c r="O8" s="15">
        <v>8</v>
      </c>
      <c r="P8" s="75" t="s">
        <v>213</v>
      </c>
      <c r="Q8" s="75" t="s">
        <v>214</v>
      </c>
      <c r="R8" s="15">
        <v>8</v>
      </c>
      <c r="S8" s="15">
        <v>9</v>
      </c>
      <c r="T8" s="15">
        <v>9</v>
      </c>
      <c r="U8" s="75" t="s">
        <v>215</v>
      </c>
      <c r="V8" s="75" t="s">
        <v>216</v>
      </c>
      <c r="W8" s="15">
        <v>9</v>
      </c>
      <c r="X8" s="75" t="s">
        <v>217</v>
      </c>
      <c r="Y8" s="75" t="s">
        <v>218</v>
      </c>
      <c r="Z8" s="15">
        <v>10</v>
      </c>
      <c r="AA8" s="75" t="s">
        <v>219</v>
      </c>
      <c r="AB8" s="75" t="s">
        <v>220</v>
      </c>
    </row>
    <row r="9" spans="1:33" ht="21.75" customHeight="1">
      <c r="A9" s="81" t="s">
        <v>8</v>
      </c>
      <c r="B9" s="110"/>
      <c r="C9" s="110"/>
      <c r="D9" s="110"/>
      <c r="E9" s="35"/>
      <c r="F9" s="35"/>
      <c r="G9" s="26" t="e">
        <f>G12+G26+G42+G49+#REF!+#REF!+G55+G66+G79+G84+G87+#REF!</f>
        <v>#REF!</v>
      </c>
      <c r="H9" s="26" t="e">
        <f>H12+H26+H42+H49+#REF!+#REF!+H55+H66+H79+H84+H87+#REF!</f>
        <v>#REF!</v>
      </c>
      <c r="I9" s="26" t="e">
        <f>I12+I26+I42+I49+#REF!+#REF!+I55+I66+I79+I84+I87+#REF!</f>
        <v>#REF!</v>
      </c>
      <c r="J9" s="26" t="e">
        <f>J12+J26+J42+J49+#REF!+#REF!+J55+J66+J79+J84+J87+#REF!</f>
        <v>#REF!</v>
      </c>
      <c r="K9" s="26" t="e">
        <f t="shared" ref="K9:O9" si="0">K12+K26+K42+K49+K55+K66+K79+K84+K87+K62+K89</f>
        <v>#REF!</v>
      </c>
      <c r="L9" s="26" t="e">
        <f t="shared" si="0"/>
        <v>#REF!</v>
      </c>
      <c r="M9" s="26">
        <f t="shared" si="0"/>
        <v>17502907.289999999</v>
      </c>
      <c r="N9" s="26" t="e">
        <f t="shared" si="0"/>
        <v>#REF!</v>
      </c>
      <c r="O9" s="26" t="e">
        <f t="shared" si="0"/>
        <v>#REF!</v>
      </c>
      <c r="P9" s="26">
        <f>P12+P26+P42+P49+P55+P66+P79+P84+P87+P62+P89</f>
        <v>353708.1</v>
      </c>
      <c r="Q9" s="26">
        <f>M9+P9</f>
        <v>17856615.390000001</v>
      </c>
      <c r="R9" s="26">
        <f>R12+R26+R42+R49+R55+R66+R79+R84+R87+R62+R89</f>
        <v>1415738.2999999998</v>
      </c>
      <c r="S9" s="9" t="e">
        <f>S12+S26+S42+S49+S55+S66+S79+S84+S87+S62+S89</f>
        <v>#REF!</v>
      </c>
      <c r="T9" s="9" t="e">
        <f>T12+T26+T42+T49+T55+T66+T79+T84+T87+T62+T89</f>
        <v>#REF!</v>
      </c>
      <c r="U9" s="9">
        <f>U12+U26+U42+U49+U55+U66+U79+U84+U87+U62+U89</f>
        <v>86074.455999999991</v>
      </c>
      <c r="V9" s="9">
        <f>R9+U9</f>
        <v>1501812.7559999998</v>
      </c>
      <c r="W9" s="24">
        <f>W12+W26+W42+W49+W55+W66+W79+W84+W87+W62+W89</f>
        <v>811827.55</v>
      </c>
      <c r="X9" s="9">
        <f>X12+X26+X42+X49+X55+X66+X79+X84+X87+X62</f>
        <v>0</v>
      </c>
      <c r="Y9" s="9">
        <f>W9+X9</f>
        <v>811827.55</v>
      </c>
      <c r="Z9" s="9">
        <f>Z12+Z26+Z42+Z49+Z55+Z66+Z79+Z84+Z87+Z62+Z89</f>
        <v>743073.40000000014</v>
      </c>
      <c r="AA9" s="9">
        <f>AA12+AA26+AA42+AA49+AA55+AA66+AA79+AA84+AA87+AA62</f>
        <v>0</v>
      </c>
      <c r="AB9" s="9">
        <f>Z9+AA9</f>
        <v>743073.40000000014</v>
      </c>
      <c r="AC9" s="2"/>
      <c r="AD9" s="2"/>
      <c r="AE9" s="2"/>
      <c r="AF9" s="2"/>
      <c r="AG9" s="2"/>
    </row>
    <row r="10" spans="1:33" ht="21.75" hidden="1" customHeight="1">
      <c r="A10" s="16"/>
      <c r="B10" s="18"/>
      <c r="C10" s="18"/>
      <c r="D10" s="18"/>
      <c r="E10" s="14"/>
      <c r="F10" s="14" t="s">
        <v>87</v>
      </c>
      <c r="G10" s="9"/>
      <c r="H10" s="9"/>
      <c r="I10" s="9"/>
      <c r="J10" s="9"/>
      <c r="K10" s="9"/>
      <c r="L10" s="9"/>
      <c r="M10" s="9"/>
      <c r="N10" s="9" t="e">
        <f>N9-N56-N57-N58</f>
        <v>#REF!</v>
      </c>
      <c r="O10" s="9" t="e">
        <f>O9-O56-O57-O58</f>
        <v>#REF!</v>
      </c>
      <c r="P10" s="9"/>
      <c r="Q10" s="9"/>
      <c r="R10" s="9"/>
      <c r="S10" s="9" t="e">
        <f>S9-S45-S56-S57-S58</f>
        <v>#REF!</v>
      </c>
      <c r="T10" s="9" t="e">
        <f>T9-T45-T56-T57-T58</f>
        <v>#REF!</v>
      </c>
      <c r="U10" s="9"/>
      <c r="V10" s="9"/>
      <c r="W10" s="9"/>
      <c r="X10" s="9"/>
      <c r="Y10" s="9"/>
      <c r="Z10" s="9">
        <f>Z9-Z45-Z56-Z57-Z58</f>
        <v>543343.20000000019</v>
      </c>
      <c r="AA10" s="9">
        <f>AA9-AA45-AA56-AA57-AA58</f>
        <v>0</v>
      </c>
      <c r="AB10" s="9"/>
      <c r="AC10" s="2"/>
      <c r="AD10" s="2"/>
      <c r="AE10" s="2"/>
      <c r="AF10" s="2"/>
      <c r="AG10" s="2"/>
    </row>
    <row r="11" spans="1:33" ht="21.75" hidden="1" customHeight="1">
      <c r="A11" s="16"/>
      <c r="B11" s="18"/>
      <c r="C11" s="18"/>
      <c r="D11" s="18"/>
      <c r="E11" s="14"/>
      <c r="F11" s="14" t="s">
        <v>88</v>
      </c>
      <c r="G11" s="9"/>
      <c r="H11" s="9"/>
      <c r="I11" s="9"/>
      <c r="J11" s="9"/>
      <c r="K11" s="9"/>
      <c r="L11" s="9"/>
      <c r="M11" s="9"/>
      <c r="N11" s="9" t="e">
        <f>N10-N46-N61-N69-N88-N62</f>
        <v>#REF!</v>
      </c>
      <c r="O11" s="9" t="e">
        <f>O10-O46-O61-O69-O88-O62</f>
        <v>#REF!</v>
      </c>
      <c r="P11" s="9"/>
      <c r="Q11" s="9"/>
      <c r="R11" s="9"/>
      <c r="S11" s="9" t="e">
        <f>S10-S46-S61-S69-S88-S62</f>
        <v>#REF!</v>
      </c>
      <c r="T11" s="9" t="e">
        <f>T10-T46-T61-T69-T88-T62</f>
        <v>#REF!</v>
      </c>
      <c r="U11" s="9"/>
      <c r="V11" s="9"/>
      <c r="W11" s="9"/>
      <c r="X11" s="9"/>
      <c r="Y11" s="9"/>
      <c r="Z11" s="9">
        <f>Z10-Z46-Z61-Z69-Z88-Z62</f>
        <v>448343.20000000019</v>
      </c>
      <c r="AA11" s="9">
        <f>AA10-AA46-AA61-AA69-AA88-AA62</f>
        <v>0</v>
      </c>
      <c r="AB11" s="9"/>
      <c r="AC11" s="2"/>
      <c r="AD11" s="2"/>
      <c r="AE11" s="2"/>
      <c r="AF11" s="2"/>
      <c r="AG11" s="2"/>
    </row>
    <row r="12" spans="1:33" ht="50.25" customHeight="1">
      <c r="A12" s="81" t="s">
        <v>32</v>
      </c>
      <c r="B12" s="82"/>
      <c r="C12" s="82"/>
      <c r="D12" s="82"/>
      <c r="E12" s="25"/>
      <c r="F12" s="25"/>
      <c r="G12" s="26">
        <f>G13+G23</f>
        <v>238051.1</v>
      </c>
      <c r="H12" s="26" t="e">
        <f>H13+H23</f>
        <v>#REF!</v>
      </c>
      <c r="I12" s="26" t="e">
        <f>I13+I23</f>
        <v>#REF!</v>
      </c>
      <c r="J12" s="26" t="e">
        <f>J13+J23</f>
        <v>#REF!</v>
      </c>
      <c r="K12" s="26" t="e">
        <f t="shared" ref="K12:P12" si="1">K13+K21+K23</f>
        <v>#REF!</v>
      </c>
      <c r="L12" s="26" t="e">
        <f t="shared" si="1"/>
        <v>#REF!</v>
      </c>
      <c r="M12" s="26">
        <f t="shared" si="1"/>
        <v>6140089.0499999998</v>
      </c>
      <c r="N12" s="26" t="e">
        <f t="shared" si="1"/>
        <v>#REF!</v>
      </c>
      <c r="O12" s="26" t="e">
        <f t="shared" si="1"/>
        <v>#REF!</v>
      </c>
      <c r="P12" s="26">
        <f t="shared" si="1"/>
        <v>2702.3</v>
      </c>
      <c r="Q12" s="26">
        <f>M12+P12</f>
        <v>6142791.3499999996</v>
      </c>
      <c r="R12" s="26">
        <f>R13+R21+R23</f>
        <v>145841.19999999998</v>
      </c>
      <c r="S12" s="26" t="e">
        <f>S13+S21+S23</f>
        <v>#REF!</v>
      </c>
      <c r="T12" s="26" t="e">
        <f>T13+T21+T23</f>
        <v>#REF!</v>
      </c>
      <c r="U12" s="26">
        <f>U13+U21+U23</f>
        <v>5505.2</v>
      </c>
      <c r="V12" s="26">
        <f t="shared" ref="V12:V87" si="2">R12+U12</f>
        <v>151346.4</v>
      </c>
      <c r="W12" s="26">
        <f>W13+W21+W23</f>
        <v>174059.5</v>
      </c>
      <c r="X12" s="26">
        <f>X13+X21+X23</f>
        <v>0</v>
      </c>
      <c r="Y12" s="26">
        <f t="shared" ref="Y12:Y21" si="3">W12+X12</f>
        <v>174059.5</v>
      </c>
      <c r="Z12" s="9">
        <f>Z13+Z21+Z23</f>
        <v>82795.399999999994</v>
      </c>
      <c r="AA12" s="9">
        <f>AA13+AA21+AA23</f>
        <v>0</v>
      </c>
      <c r="AB12" s="9">
        <f t="shared" ref="AB12:AB89" si="4">Z12+AA12</f>
        <v>82795.399999999994</v>
      </c>
      <c r="AC12" s="2"/>
      <c r="AD12" s="2"/>
      <c r="AE12" s="2"/>
      <c r="AF12" s="2"/>
      <c r="AG12" s="2"/>
    </row>
    <row r="13" spans="1:33" ht="85.5" customHeight="1">
      <c r="A13" s="102" t="s">
        <v>33</v>
      </c>
      <c r="B13" s="108"/>
      <c r="C13" s="108"/>
      <c r="D13" s="109"/>
      <c r="E13" s="27"/>
      <c r="F13" s="28"/>
      <c r="G13" s="26">
        <f>SUM(G15:G15)</f>
        <v>238051.1</v>
      </c>
      <c r="H13" s="26" t="e">
        <f>H15+#REF!</f>
        <v>#REF!</v>
      </c>
      <c r="I13" s="26" t="e">
        <f>I15+#REF!+#REF!</f>
        <v>#REF!</v>
      </c>
      <c r="J13" s="26" t="e">
        <f>J15+#REF!+#REF!</f>
        <v>#REF!</v>
      </c>
      <c r="K13" s="26">
        <f>SUM(K14:K19)</f>
        <v>5782567.5500000007</v>
      </c>
      <c r="L13" s="26">
        <f>SUM(L14:L19)</f>
        <v>0</v>
      </c>
      <c r="M13" s="26">
        <f>SUM(M14:M20)</f>
        <v>5836877.9500000002</v>
      </c>
      <c r="N13" s="26">
        <f t="shared" ref="N13:P13" si="5">SUM(N14:N20)</f>
        <v>179953.3</v>
      </c>
      <c r="O13" s="26">
        <f t="shared" si="5"/>
        <v>-64616.5</v>
      </c>
      <c r="P13" s="26">
        <f t="shared" si="5"/>
        <v>2702.3</v>
      </c>
      <c r="Q13" s="26">
        <f>M13+P13</f>
        <v>5839580.25</v>
      </c>
      <c r="R13" s="26">
        <f>SUM(R14:R20)</f>
        <v>115336.8</v>
      </c>
      <c r="S13" s="26">
        <f t="shared" ref="S13:U13" si="6">SUM(S14:S20)</f>
        <v>63329.7</v>
      </c>
      <c r="T13" s="26">
        <f t="shared" si="6"/>
        <v>0</v>
      </c>
      <c r="U13" s="26">
        <f t="shared" si="6"/>
        <v>2.2999999999999998</v>
      </c>
      <c r="V13" s="26">
        <f t="shared" si="2"/>
        <v>115339.1</v>
      </c>
      <c r="W13" s="26">
        <f t="shared" ref="W13:Z13" si="7">W14+W15+W16+W17+W18+W19</f>
        <v>63329.7</v>
      </c>
      <c r="X13" s="26">
        <f t="shared" si="7"/>
        <v>0</v>
      </c>
      <c r="Y13" s="26">
        <f t="shared" si="3"/>
        <v>63329.7</v>
      </c>
      <c r="Z13" s="9">
        <f t="shared" si="7"/>
        <v>82795.399999999994</v>
      </c>
      <c r="AA13" s="9">
        <f>SUM(AA14:AA19)</f>
        <v>0</v>
      </c>
      <c r="AB13" s="9">
        <f t="shared" si="4"/>
        <v>82795.399999999994</v>
      </c>
    </row>
    <row r="14" spans="1:33" ht="146.25" customHeight="1">
      <c r="A14" s="29" t="s">
        <v>208</v>
      </c>
      <c r="B14" s="30" t="s">
        <v>165</v>
      </c>
      <c r="C14" s="31" t="s">
        <v>5</v>
      </c>
      <c r="D14" s="31" t="s">
        <v>7</v>
      </c>
      <c r="E14" s="31" t="s">
        <v>34</v>
      </c>
      <c r="F14" s="31" t="s">
        <v>166</v>
      </c>
      <c r="G14" s="26"/>
      <c r="H14" s="26"/>
      <c r="I14" s="26"/>
      <c r="J14" s="26"/>
      <c r="K14" s="26">
        <v>419054.45</v>
      </c>
      <c r="L14" s="26"/>
      <c r="M14" s="26">
        <v>473364.85000000003</v>
      </c>
      <c r="N14" s="32">
        <v>68906.2</v>
      </c>
      <c r="O14" s="32">
        <v>-64616.5</v>
      </c>
      <c r="P14" s="26"/>
      <c r="Q14" s="32">
        <v>473364.85000000003</v>
      </c>
      <c r="R14" s="26">
        <f t="shared" ref="R14:R88" si="8">N14+O14</f>
        <v>4289.6999999999971</v>
      </c>
      <c r="S14" s="26">
        <v>0</v>
      </c>
      <c r="T14" s="26">
        <v>0</v>
      </c>
      <c r="U14" s="26"/>
      <c r="V14" s="26">
        <f t="shared" si="2"/>
        <v>4289.6999999999971</v>
      </c>
      <c r="W14" s="26">
        <f t="shared" ref="W14:W88" si="9">S14+T14</f>
        <v>0</v>
      </c>
      <c r="X14" s="26"/>
      <c r="Y14" s="26">
        <f t="shared" si="3"/>
        <v>0</v>
      </c>
      <c r="Z14" s="9">
        <v>0</v>
      </c>
      <c r="AA14" s="9"/>
      <c r="AB14" s="9">
        <f t="shared" si="4"/>
        <v>0</v>
      </c>
    </row>
    <row r="15" spans="1:33" ht="117.75" customHeight="1">
      <c r="A15" s="33" t="s">
        <v>198</v>
      </c>
      <c r="B15" s="34" t="s">
        <v>82</v>
      </c>
      <c r="C15" s="35" t="s">
        <v>5</v>
      </c>
      <c r="D15" s="35" t="s">
        <v>7</v>
      </c>
      <c r="E15" s="35" t="s">
        <v>14</v>
      </c>
      <c r="F15" s="35" t="s">
        <v>16</v>
      </c>
      <c r="G15" s="26">
        <v>238051.1</v>
      </c>
      <c r="H15" s="26">
        <f>15000+17938.4+9719.5</f>
        <v>42657.9</v>
      </c>
      <c r="I15" s="26">
        <f>G15+H15</f>
        <v>280709</v>
      </c>
      <c r="J15" s="26">
        <v>8409.5</v>
      </c>
      <c r="K15" s="26">
        <v>22219</v>
      </c>
      <c r="L15" s="26"/>
      <c r="M15" s="26">
        <f t="shared" ref="M15:M90" si="10">K15+L15</f>
        <v>22219</v>
      </c>
      <c r="N15" s="26">
        <v>13933.2</v>
      </c>
      <c r="O15" s="26"/>
      <c r="P15" s="26"/>
      <c r="Q15" s="26">
        <v>22219</v>
      </c>
      <c r="R15" s="26">
        <f t="shared" si="8"/>
        <v>13933.2</v>
      </c>
      <c r="S15" s="26">
        <v>0</v>
      </c>
      <c r="T15" s="26">
        <v>0</v>
      </c>
      <c r="U15" s="26"/>
      <c r="V15" s="26">
        <f t="shared" si="2"/>
        <v>13933.2</v>
      </c>
      <c r="W15" s="26">
        <f t="shared" si="9"/>
        <v>0</v>
      </c>
      <c r="X15" s="26"/>
      <c r="Y15" s="26">
        <f t="shared" si="3"/>
        <v>0</v>
      </c>
      <c r="Z15" s="9">
        <v>0</v>
      </c>
      <c r="AA15" s="9"/>
      <c r="AB15" s="9">
        <f t="shared" si="4"/>
        <v>0</v>
      </c>
    </row>
    <row r="16" spans="1:33" ht="121.5" customHeight="1">
      <c r="A16" s="33" t="s">
        <v>71</v>
      </c>
      <c r="B16" s="35" t="s">
        <v>152</v>
      </c>
      <c r="C16" s="35" t="s">
        <v>20</v>
      </c>
      <c r="D16" s="35" t="s">
        <v>7</v>
      </c>
      <c r="E16" s="35" t="s">
        <v>151</v>
      </c>
      <c r="F16" s="35" t="s">
        <v>52</v>
      </c>
      <c r="G16" s="26"/>
      <c r="H16" s="26"/>
      <c r="I16" s="26"/>
      <c r="J16" s="26"/>
      <c r="K16" s="26">
        <v>59108.5</v>
      </c>
      <c r="L16" s="26"/>
      <c r="M16" s="26">
        <f t="shared" si="10"/>
        <v>59108.5</v>
      </c>
      <c r="N16" s="26">
        <v>33753.9</v>
      </c>
      <c r="O16" s="26"/>
      <c r="P16" s="26"/>
      <c r="Q16" s="26">
        <v>59108.5</v>
      </c>
      <c r="R16" s="26">
        <f t="shared" si="8"/>
        <v>33753.9</v>
      </c>
      <c r="S16" s="26">
        <v>0</v>
      </c>
      <c r="T16" s="26">
        <v>0</v>
      </c>
      <c r="U16" s="26"/>
      <c r="V16" s="26">
        <f t="shared" si="2"/>
        <v>33753.9</v>
      </c>
      <c r="W16" s="26">
        <f t="shared" si="9"/>
        <v>0</v>
      </c>
      <c r="X16" s="26"/>
      <c r="Y16" s="26">
        <f t="shared" si="3"/>
        <v>0</v>
      </c>
      <c r="Z16" s="9">
        <v>0</v>
      </c>
      <c r="AA16" s="9"/>
      <c r="AB16" s="9">
        <f t="shared" si="4"/>
        <v>0</v>
      </c>
    </row>
    <row r="17" spans="1:28" ht="121.5" customHeight="1">
      <c r="A17" s="33" t="s">
        <v>197</v>
      </c>
      <c r="B17" s="35" t="s">
        <v>53</v>
      </c>
      <c r="C17" s="35" t="s">
        <v>20</v>
      </c>
      <c r="D17" s="35" t="s">
        <v>7</v>
      </c>
      <c r="E17" s="35" t="s">
        <v>153</v>
      </c>
      <c r="F17" s="35" t="s">
        <v>101</v>
      </c>
      <c r="G17" s="26"/>
      <c r="H17" s="26"/>
      <c r="I17" s="26"/>
      <c r="J17" s="26"/>
      <c r="K17" s="26">
        <v>4237022.4000000004</v>
      </c>
      <c r="L17" s="26"/>
      <c r="M17" s="26">
        <f t="shared" si="10"/>
        <v>4237022.4000000004</v>
      </c>
      <c r="N17" s="32">
        <v>42250</v>
      </c>
      <c r="O17" s="32"/>
      <c r="P17" s="26"/>
      <c r="Q17" s="32">
        <v>4237022.4000000004</v>
      </c>
      <c r="R17" s="26">
        <f t="shared" si="8"/>
        <v>42250</v>
      </c>
      <c r="S17" s="36">
        <v>52050</v>
      </c>
      <c r="T17" s="36"/>
      <c r="U17" s="26"/>
      <c r="V17" s="26">
        <f t="shared" si="2"/>
        <v>42250</v>
      </c>
      <c r="W17" s="26">
        <f t="shared" si="9"/>
        <v>52050</v>
      </c>
      <c r="X17" s="26"/>
      <c r="Y17" s="26">
        <f t="shared" si="3"/>
        <v>52050</v>
      </c>
      <c r="Z17" s="11">
        <v>60410</v>
      </c>
      <c r="AA17" s="11"/>
      <c r="AB17" s="9">
        <f t="shared" si="4"/>
        <v>60410</v>
      </c>
    </row>
    <row r="18" spans="1:28" ht="123.75" customHeight="1">
      <c r="A18" s="33" t="s">
        <v>196</v>
      </c>
      <c r="B18" s="35" t="s">
        <v>69</v>
      </c>
      <c r="C18" s="35" t="s">
        <v>20</v>
      </c>
      <c r="D18" s="35" t="s">
        <v>7</v>
      </c>
      <c r="E18" s="35" t="s">
        <v>153</v>
      </c>
      <c r="F18" s="35" t="s">
        <v>102</v>
      </c>
      <c r="G18" s="26"/>
      <c r="H18" s="26"/>
      <c r="I18" s="26"/>
      <c r="J18" s="26"/>
      <c r="K18" s="37">
        <v>807409.2</v>
      </c>
      <c r="L18" s="37"/>
      <c r="M18" s="26">
        <f t="shared" si="10"/>
        <v>807409.2</v>
      </c>
      <c r="N18" s="32">
        <v>21110</v>
      </c>
      <c r="O18" s="32"/>
      <c r="P18" s="26"/>
      <c r="Q18" s="32">
        <v>807409.2</v>
      </c>
      <c r="R18" s="26">
        <f t="shared" si="8"/>
        <v>21110</v>
      </c>
      <c r="S18" s="36">
        <v>3820</v>
      </c>
      <c r="T18" s="36"/>
      <c r="U18" s="26"/>
      <c r="V18" s="26">
        <f t="shared" si="2"/>
        <v>21110</v>
      </c>
      <c r="W18" s="26">
        <f t="shared" si="9"/>
        <v>3820</v>
      </c>
      <c r="X18" s="26"/>
      <c r="Y18" s="26">
        <f t="shared" si="3"/>
        <v>3820</v>
      </c>
      <c r="Z18" s="11">
        <v>0</v>
      </c>
      <c r="AA18" s="11"/>
      <c r="AB18" s="9">
        <f t="shared" si="4"/>
        <v>0</v>
      </c>
    </row>
    <row r="19" spans="1:28" ht="137.25" customHeight="1">
      <c r="A19" s="33" t="s">
        <v>115</v>
      </c>
      <c r="B19" s="34" t="s">
        <v>92</v>
      </c>
      <c r="C19" s="35" t="s">
        <v>13</v>
      </c>
      <c r="D19" s="35" t="s">
        <v>7</v>
      </c>
      <c r="E19" s="35" t="s">
        <v>14</v>
      </c>
      <c r="F19" s="35" t="s">
        <v>91</v>
      </c>
      <c r="G19" s="26">
        <v>205680.1</v>
      </c>
      <c r="H19" s="26">
        <f>-17922.3-11000-1875.3-9719.5-755</f>
        <v>-41272.1</v>
      </c>
      <c r="I19" s="26">
        <f>G19+H19</f>
        <v>164408</v>
      </c>
      <c r="J19" s="26">
        <v>73166</v>
      </c>
      <c r="K19" s="37">
        <v>237754</v>
      </c>
      <c r="L19" s="37"/>
      <c r="M19" s="26">
        <f t="shared" si="10"/>
        <v>237754</v>
      </c>
      <c r="N19" s="26">
        <v>0</v>
      </c>
      <c r="O19" s="26"/>
      <c r="P19" s="26"/>
      <c r="Q19" s="26">
        <f>M19+P19</f>
        <v>237754</v>
      </c>
      <c r="R19" s="26">
        <f t="shared" si="8"/>
        <v>0</v>
      </c>
      <c r="S19" s="26">
        <v>7459.7</v>
      </c>
      <c r="T19" s="26"/>
      <c r="U19" s="26"/>
      <c r="V19" s="26">
        <f t="shared" si="2"/>
        <v>0</v>
      </c>
      <c r="W19" s="26">
        <f t="shared" si="9"/>
        <v>7459.7</v>
      </c>
      <c r="X19" s="26"/>
      <c r="Y19" s="26">
        <f t="shared" si="3"/>
        <v>7459.7</v>
      </c>
      <c r="Z19" s="9">
        <v>22385.4</v>
      </c>
      <c r="AA19" s="9"/>
      <c r="AB19" s="9">
        <f t="shared" si="4"/>
        <v>22385.4</v>
      </c>
    </row>
    <row r="20" spans="1:28" ht="135" customHeight="1">
      <c r="A20" s="38" t="s">
        <v>209</v>
      </c>
      <c r="B20" s="34" t="s">
        <v>199</v>
      </c>
      <c r="C20" s="35" t="s">
        <v>13</v>
      </c>
      <c r="D20" s="35" t="s">
        <v>7</v>
      </c>
      <c r="E20" s="35" t="s">
        <v>14</v>
      </c>
      <c r="F20" s="35" t="s">
        <v>91</v>
      </c>
      <c r="G20" s="26"/>
      <c r="H20" s="26"/>
      <c r="I20" s="26"/>
      <c r="J20" s="26"/>
      <c r="K20" s="37"/>
      <c r="L20" s="37"/>
      <c r="M20" s="26"/>
      <c r="N20" s="26"/>
      <c r="O20" s="26"/>
      <c r="P20" s="26">
        <v>2702.3</v>
      </c>
      <c r="Q20" s="26">
        <f>M20+P20</f>
        <v>2702.3</v>
      </c>
      <c r="R20" s="26"/>
      <c r="S20" s="26"/>
      <c r="T20" s="26"/>
      <c r="U20" s="26">
        <v>2.2999999999999998</v>
      </c>
      <c r="V20" s="26">
        <f t="shared" si="2"/>
        <v>2.2999999999999998</v>
      </c>
      <c r="W20" s="26">
        <v>0</v>
      </c>
      <c r="X20" s="26"/>
      <c r="Y20" s="26">
        <v>0</v>
      </c>
      <c r="Z20" s="26">
        <v>0</v>
      </c>
      <c r="AA20" s="26"/>
      <c r="AB20" s="26">
        <f t="shared" si="4"/>
        <v>0</v>
      </c>
    </row>
    <row r="21" spans="1:28" ht="27.75" customHeight="1">
      <c r="A21" s="102" t="s">
        <v>161</v>
      </c>
      <c r="B21" s="103"/>
      <c r="C21" s="103"/>
      <c r="D21" s="104"/>
      <c r="E21" s="35"/>
      <c r="F21" s="35"/>
      <c r="G21" s="26"/>
      <c r="H21" s="26"/>
      <c r="I21" s="26"/>
      <c r="J21" s="26"/>
      <c r="K21" s="26" t="e">
        <f>#REF!+K22</f>
        <v>#REF!</v>
      </c>
      <c r="L21" s="26" t="e">
        <f>#REF!+L22</f>
        <v>#REF!</v>
      </c>
      <c r="M21" s="26">
        <f>M22</f>
        <v>287582.3</v>
      </c>
      <c r="N21" s="26" t="e">
        <f>#REF!+N22</f>
        <v>#REF!</v>
      </c>
      <c r="O21" s="26" t="e">
        <f>#REF!+O22</f>
        <v>#REF!</v>
      </c>
      <c r="P21" s="26">
        <f>P22</f>
        <v>0</v>
      </c>
      <c r="Q21" s="26">
        <f>M21+P21</f>
        <v>287582.3</v>
      </c>
      <c r="R21" s="26">
        <f>R22</f>
        <v>21042.6</v>
      </c>
      <c r="S21" s="26" t="e">
        <f>#REF!+S22</f>
        <v>#REF!</v>
      </c>
      <c r="T21" s="26" t="e">
        <f>#REF!+T22</f>
        <v>#REF!</v>
      </c>
      <c r="U21" s="26">
        <f>U22</f>
        <v>-80.099999999999994</v>
      </c>
      <c r="V21" s="26">
        <f t="shared" si="2"/>
        <v>20962.5</v>
      </c>
      <c r="W21" s="26">
        <f>W22</f>
        <v>110729.8</v>
      </c>
      <c r="X21" s="26">
        <f>X22</f>
        <v>0</v>
      </c>
      <c r="Y21" s="26">
        <f t="shared" si="3"/>
        <v>110729.8</v>
      </c>
      <c r="Z21" s="26">
        <f>Z22</f>
        <v>0</v>
      </c>
      <c r="AA21" s="26"/>
      <c r="AB21" s="26">
        <f>AA21+Z21</f>
        <v>0</v>
      </c>
    </row>
    <row r="22" spans="1:28" ht="109.5" customHeight="1">
      <c r="A22" s="40" t="s">
        <v>169</v>
      </c>
      <c r="B22" s="34" t="s">
        <v>85</v>
      </c>
      <c r="C22" s="35" t="s">
        <v>20</v>
      </c>
      <c r="D22" s="35" t="s">
        <v>18</v>
      </c>
      <c r="E22" s="35" t="s">
        <v>36</v>
      </c>
      <c r="F22" s="35" t="s">
        <v>26</v>
      </c>
      <c r="G22" s="26"/>
      <c r="H22" s="26"/>
      <c r="I22" s="26"/>
      <c r="J22" s="26"/>
      <c r="K22" s="26"/>
      <c r="L22" s="26">
        <v>287582.3</v>
      </c>
      <c r="M22" s="26">
        <f t="shared" si="10"/>
        <v>287582.3</v>
      </c>
      <c r="N22" s="26"/>
      <c r="O22" s="26">
        <v>21042.6</v>
      </c>
      <c r="P22" s="26"/>
      <c r="Q22" s="26">
        <v>287582.3</v>
      </c>
      <c r="R22" s="26">
        <f t="shared" si="8"/>
        <v>21042.6</v>
      </c>
      <c r="S22" s="26"/>
      <c r="T22" s="26">
        <v>147298.20000000001</v>
      </c>
      <c r="U22" s="26">
        <v>-80.099999999999994</v>
      </c>
      <c r="V22" s="26">
        <f t="shared" si="2"/>
        <v>20962.5</v>
      </c>
      <c r="W22" s="26">
        <v>110729.8</v>
      </c>
      <c r="X22" s="26"/>
      <c r="Y22" s="26">
        <f>W22+X22</f>
        <v>110729.8</v>
      </c>
      <c r="Z22" s="26">
        <v>0</v>
      </c>
      <c r="AA22" s="26"/>
      <c r="AB22" s="26">
        <f>AA22+Z22</f>
        <v>0</v>
      </c>
    </row>
    <row r="23" spans="1:28" ht="50.25" customHeight="1">
      <c r="A23" s="102" t="s">
        <v>124</v>
      </c>
      <c r="B23" s="108"/>
      <c r="C23" s="108"/>
      <c r="D23" s="109"/>
      <c r="E23" s="35"/>
      <c r="F23" s="35"/>
      <c r="G23" s="26">
        <f>G24</f>
        <v>0</v>
      </c>
      <c r="H23" s="26">
        <f>H24</f>
        <v>0</v>
      </c>
      <c r="I23" s="26">
        <f>G23+H23</f>
        <v>0</v>
      </c>
      <c r="J23" s="26">
        <f>J24</f>
        <v>0</v>
      </c>
      <c r="K23" s="26">
        <f>SUM(K24:K25)</f>
        <v>0</v>
      </c>
      <c r="L23" s="26">
        <f>SUM(L24:L25)</f>
        <v>0</v>
      </c>
      <c r="M23" s="26">
        <f>M24+M25</f>
        <v>15628.8</v>
      </c>
      <c r="N23" s="26">
        <f t="shared" ref="N23:Z23" si="11">N24+N25</f>
        <v>0</v>
      </c>
      <c r="O23" s="26">
        <f t="shared" si="11"/>
        <v>0</v>
      </c>
      <c r="P23" s="26">
        <f>P24+P25</f>
        <v>0</v>
      </c>
      <c r="Q23" s="26">
        <v>15628.8</v>
      </c>
      <c r="R23" s="26">
        <f t="shared" si="11"/>
        <v>9461.7999999999993</v>
      </c>
      <c r="S23" s="26">
        <f t="shared" si="11"/>
        <v>0</v>
      </c>
      <c r="T23" s="26">
        <f t="shared" si="11"/>
        <v>0</v>
      </c>
      <c r="U23" s="26">
        <f t="shared" ref="U23" si="12">U24+U25</f>
        <v>5583</v>
      </c>
      <c r="V23" s="26">
        <f t="shared" si="2"/>
        <v>15044.8</v>
      </c>
      <c r="W23" s="26">
        <f t="shared" si="11"/>
        <v>0</v>
      </c>
      <c r="X23" s="26">
        <f t="shared" si="11"/>
        <v>0</v>
      </c>
      <c r="Y23" s="26">
        <v>0</v>
      </c>
      <c r="Z23" s="26">
        <f t="shared" si="11"/>
        <v>0</v>
      </c>
      <c r="AA23" s="26">
        <f>SUM(AA24:AA25)</f>
        <v>0</v>
      </c>
      <c r="AB23" s="26">
        <f t="shared" si="4"/>
        <v>0</v>
      </c>
    </row>
    <row r="24" spans="1:28" ht="135" customHeight="1">
      <c r="A24" s="29" t="s">
        <v>167</v>
      </c>
      <c r="B24" s="31" t="s">
        <v>168</v>
      </c>
      <c r="C24" s="31" t="s">
        <v>154</v>
      </c>
      <c r="D24" s="31" t="s">
        <v>7</v>
      </c>
      <c r="E24" s="31" t="s">
        <v>14</v>
      </c>
      <c r="F24" s="31" t="s">
        <v>42</v>
      </c>
      <c r="G24" s="26"/>
      <c r="H24" s="26"/>
      <c r="I24" s="26"/>
      <c r="J24" s="26"/>
      <c r="K24" s="26"/>
      <c r="L24" s="26"/>
      <c r="M24" s="32">
        <v>3961.8</v>
      </c>
      <c r="N24" s="26"/>
      <c r="O24" s="26"/>
      <c r="P24" s="32"/>
      <c r="Q24" s="26">
        <v>3961.8</v>
      </c>
      <c r="R24" s="37">
        <v>3961.8</v>
      </c>
      <c r="S24" s="26"/>
      <c r="T24" s="26"/>
      <c r="U24" s="37"/>
      <c r="V24" s="26">
        <f t="shared" si="2"/>
        <v>3961.8</v>
      </c>
      <c r="W24" s="26">
        <v>0</v>
      </c>
      <c r="X24" s="37"/>
      <c r="Y24" s="26">
        <v>0</v>
      </c>
      <c r="Z24" s="26">
        <v>0</v>
      </c>
      <c r="AA24" s="26"/>
      <c r="AB24" s="26">
        <f t="shared" si="4"/>
        <v>0</v>
      </c>
    </row>
    <row r="25" spans="1:28" ht="125.25" customHeight="1">
      <c r="A25" s="40" t="s">
        <v>207</v>
      </c>
      <c r="B25" s="35" t="s">
        <v>131</v>
      </c>
      <c r="C25" s="35" t="s">
        <v>20</v>
      </c>
      <c r="D25" s="35" t="s">
        <v>7</v>
      </c>
      <c r="E25" s="35" t="s">
        <v>132</v>
      </c>
      <c r="F25" s="35" t="s">
        <v>54</v>
      </c>
      <c r="G25" s="26"/>
      <c r="H25" s="26"/>
      <c r="I25" s="26"/>
      <c r="J25" s="26"/>
      <c r="K25" s="27"/>
      <c r="L25" s="27"/>
      <c r="M25" s="27">
        <v>11667</v>
      </c>
      <c r="N25" s="27"/>
      <c r="O25" s="27"/>
      <c r="P25" s="27"/>
      <c r="Q25" s="27">
        <v>11667</v>
      </c>
      <c r="R25" s="26">
        <v>5500</v>
      </c>
      <c r="S25" s="26"/>
      <c r="T25" s="26"/>
      <c r="U25" s="26">
        <v>5583</v>
      </c>
      <c r="V25" s="26">
        <f t="shared" si="2"/>
        <v>11083</v>
      </c>
      <c r="W25" s="26">
        <v>0</v>
      </c>
      <c r="X25" s="26"/>
      <c r="Y25" s="26">
        <v>0</v>
      </c>
      <c r="Z25" s="26">
        <v>0</v>
      </c>
      <c r="AA25" s="26"/>
      <c r="AB25" s="26">
        <f t="shared" si="4"/>
        <v>0</v>
      </c>
    </row>
    <row r="26" spans="1:28" ht="40.5" customHeight="1">
      <c r="A26" s="81" t="s">
        <v>97</v>
      </c>
      <c r="B26" s="82"/>
      <c r="C26" s="82"/>
      <c r="D26" s="82"/>
      <c r="E26" s="35"/>
      <c r="F26" s="40"/>
      <c r="G26" s="26">
        <f t="shared" ref="G26:Z26" si="13">G27+G36</f>
        <v>728943.5</v>
      </c>
      <c r="H26" s="26" t="e">
        <f t="shared" si="13"/>
        <v>#REF!</v>
      </c>
      <c r="I26" s="26" t="e">
        <f t="shared" si="13"/>
        <v>#REF!</v>
      </c>
      <c r="J26" s="26" t="e">
        <f t="shared" si="13"/>
        <v>#REF!</v>
      </c>
      <c r="K26" s="26">
        <f t="shared" si="13"/>
        <v>2038937.5</v>
      </c>
      <c r="L26" s="26">
        <f t="shared" ref="L26" si="14">L27+L36</f>
        <v>0</v>
      </c>
      <c r="M26" s="26">
        <f>M27+M36</f>
        <v>3112030.3</v>
      </c>
      <c r="N26" s="26">
        <f t="shared" si="13"/>
        <v>129114.37999999999</v>
      </c>
      <c r="O26" s="26">
        <f t="shared" ref="O26" si="15">O27+O36</f>
        <v>7381.6</v>
      </c>
      <c r="P26" s="26">
        <f>P27+P36</f>
        <v>245842.7</v>
      </c>
      <c r="Q26" s="26">
        <f>M26+P26</f>
        <v>3357873</v>
      </c>
      <c r="R26" s="26">
        <f>R27+R36</f>
        <v>136496</v>
      </c>
      <c r="S26" s="26">
        <f t="shared" si="13"/>
        <v>75506.399999999994</v>
      </c>
      <c r="T26" s="26">
        <f t="shared" ref="T26" si="16">T27+T36</f>
        <v>0</v>
      </c>
      <c r="U26" s="26">
        <f>U27+U36</f>
        <v>0</v>
      </c>
      <c r="V26" s="26">
        <f t="shared" si="2"/>
        <v>136496</v>
      </c>
      <c r="W26" s="26">
        <f>W27+W36</f>
        <v>112074.75</v>
      </c>
      <c r="X26" s="26">
        <f>X27+X36</f>
        <v>0</v>
      </c>
      <c r="Y26" s="26">
        <v>75506.399999999994</v>
      </c>
      <c r="Z26" s="26">
        <f t="shared" si="13"/>
        <v>182834.5</v>
      </c>
      <c r="AA26" s="26">
        <f t="shared" ref="AA26" si="17">AA27+AA36</f>
        <v>0</v>
      </c>
      <c r="AB26" s="26">
        <f t="shared" si="4"/>
        <v>182834.5</v>
      </c>
    </row>
    <row r="27" spans="1:28" ht="36.75" customHeight="1">
      <c r="A27" s="81" t="s">
        <v>19</v>
      </c>
      <c r="B27" s="88"/>
      <c r="C27" s="88"/>
      <c r="D27" s="88"/>
      <c r="E27" s="35"/>
      <c r="F27" s="40"/>
      <c r="G27" s="26">
        <f>SUM(G28:G28)</f>
        <v>79058</v>
      </c>
      <c r="H27" s="26" t="e">
        <f>#REF!+#REF!+#REF!+#REF!</f>
        <v>#REF!</v>
      </c>
      <c r="I27" s="26" t="e">
        <f>#REF!+#REF!+#REF!+#REF!</f>
        <v>#REF!</v>
      </c>
      <c r="J27" s="26" t="e">
        <f>#REF!+#REF!+#REF!+#REF!</f>
        <v>#REF!</v>
      </c>
      <c r="K27" s="26">
        <f>SUM(K28:K30)</f>
        <v>301422.09999999998</v>
      </c>
      <c r="L27" s="26">
        <f>SUM(L28:L30)</f>
        <v>0</v>
      </c>
      <c r="M27" s="26">
        <f>SUM(M28:M35)</f>
        <v>1374514.9</v>
      </c>
      <c r="N27" s="26">
        <f t="shared" ref="N27:O27" si="18">SUM(N28:N35)</f>
        <v>59711.7</v>
      </c>
      <c r="O27" s="26">
        <f t="shared" si="18"/>
        <v>7381.6</v>
      </c>
      <c r="P27" s="26">
        <f>SUM(P28:P35)</f>
        <v>71250.3</v>
      </c>
      <c r="Q27" s="26">
        <f>P27+M27</f>
        <v>1445765.2</v>
      </c>
      <c r="R27" s="26">
        <f>SUM(R28:R35)</f>
        <v>64153.5</v>
      </c>
      <c r="S27" s="26">
        <f t="shared" ref="S27:T27" si="19">SUM(S28:S35)</f>
        <v>31247</v>
      </c>
      <c r="T27" s="26">
        <f t="shared" si="19"/>
        <v>0</v>
      </c>
      <c r="U27" s="26">
        <f>SUM(U28:U35)</f>
        <v>0</v>
      </c>
      <c r="V27" s="26">
        <f>R27+U27</f>
        <v>64153.5</v>
      </c>
      <c r="W27" s="26">
        <f>SUM(W28:W35)</f>
        <v>67815.350000000006</v>
      </c>
      <c r="X27" s="26">
        <f>SUM(X28:X35)</f>
        <v>0</v>
      </c>
      <c r="Y27" s="26">
        <f>W27+X27</f>
        <v>67815.350000000006</v>
      </c>
      <c r="Z27" s="26">
        <f t="shared" ref="Z27" si="20">SUM(Z28:Z30)</f>
        <v>131011</v>
      </c>
      <c r="AA27" s="26">
        <f t="shared" ref="AA27" si="21">SUM(AA28:AA30)</f>
        <v>0</v>
      </c>
      <c r="AB27" s="26">
        <f t="shared" si="4"/>
        <v>131011</v>
      </c>
    </row>
    <row r="28" spans="1:28" ht="123" customHeight="1" outlineLevel="1">
      <c r="A28" s="40" t="s">
        <v>186</v>
      </c>
      <c r="B28" s="35" t="s">
        <v>24</v>
      </c>
      <c r="C28" s="73" t="s">
        <v>210</v>
      </c>
      <c r="D28" s="35" t="s">
        <v>7</v>
      </c>
      <c r="E28" s="35" t="s">
        <v>86</v>
      </c>
      <c r="F28" s="35" t="s">
        <v>16</v>
      </c>
      <c r="G28" s="37">
        <v>79058</v>
      </c>
      <c r="H28" s="37"/>
      <c r="I28" s="37">
        <v>79058</v>
      </c>
      <c r="J28" s="37"/>
      <c r="K28" s="37">
        <v>67764.2</v>
      </c>
      <c r="L28" s="37"/>
      <c r="M28" s="26">
        <f t="shared" si="10"/>
        <v>67764.2</v>
      </c>
      <c r="N28" s="26">
        <v>29705</v>
      </c>
      <c r="O28" s="26">
        <v>7381.6</v>
      </c>
      <c r="P28" s="26"/>
      <c r="Q28" s="26">
        <v>67764.2</v>
      </c>
      <c r="R28" s="26">
        <v>4000</v>
      </c>
      <c r="S28" s="37">
        <v>0</v>
      </c>
      <c r="T28" s="37">
        <v>0</v>
      </c>
      <c r="U28" s="26"/>
      <c r="V28" s="26">
        <f t="shared" si="2"/>
        <v>4000</v>
      </c>
      <c r="W28" s="26">
        <f t="shared" si="9"/>
        <v>0</v>
      </c>
      <c r="X28" s="26"/>
      <c r="Y28" s="26">
        <v>0</v>
      </c>
      <c r="Z28" s="37">
        <v>0</v>
      </c>
      <c r="AA28" s="37">
        <v>0</v>
      </c>
      <c r="AB28" s="26">
        <f t="shared" si="4"/>
        <v>0</v>
      </c>
    </row>
    <row r="29" spans="1:28" ht="127.5" customHeight="1" outlineLevel="1">
      <c r="A29" s="40" t="s">
        <v>122</v>
      </c>
      <c r="B29" s="35" t="s">
        <v>17</v>
      </c>
      <c r="C29" s="73" t="s">
        <v>210</v>
      </c>
      <c r="D29" s="35" t="s">
        <v>7</v>
      </c>
      <c r="E29" s="31" t="s">
        <v>89</v>
      </c>
      <c r="F29" s="35" t="s">
        <v>90</v>
      </c>
      <c r="G29" s="26">
        <v>101257.9</v>
      </c>
      <c r="H29" s="37"/>
      <c r="I29" s="26">
        <v>101257.9</v>
      </c>
      <c r="J29" s="37"/>
      <c r="K29" s="26">
        <v>101257.9</v>
      </c>
      <c r="L29" s="26"/>
      <c r="M29" s="26">
        <f t="shared" si="10"/>
        <v>101257.9</v>
      </c>
      <c r="N29" s="26">
        <v>20006.7</v>
      </c>
      <c r="O29" s="26"/>
      <c r="P29" s="26"/>
      <c r="Q29" s="26">
        <v>101257.9</v>
      </c>
      <c r="R29" s="26">
        <v>5555.6</v>
      </c>
      <c r="S29" s="26">
        <v>19247</v>
      </c>
      <c r="T29" s="26"/>
      <c r="U29" s="26"/>
      <c r="V29" s="26">
        <f t="shared" si="2"/>
        <v>5555.6</v>
      </c>
      <c r="W29" s="26">
        <v>2800.4</v>
      </c>
      <c r="X29" s="26"/>
      <c r="Y29" s="26">
        <f>W29+X29</f>
        <v>2800.4</v>
      </c>
      <c r="Z29" s="37">
        <v>32231</v>
      </c>
      <c r="AA29" s="37"/>
      <c r="AB29" s="26">
        <f t="shared" si="4"/>
        <v>32231</v>
      </c>
    </row>
    <row r="30" spans="1:28" ht="121.5" customHeight="1" outlineLevel="1">
      <c r="A30" s="40" t="s">
        <v>123</v>
      </c>
      <c r="B30" s="35" t="s">
        <v>17</v>
      </c>
      <c r="C30" s="73" t="s">
        <v>210</v>
      </c>
      <c r="D30" s="35" t="s">
        <v>7</v>
      </c>
      <c r="E30" s="35" t="s">
        <v>187</v>
      </c>
      <c r="F30" s="35" t="s">
        <v>93</v>
      </c>
      <c r="G30" s="37">
        <v>79058</v>
      </c>
      <c r="H30" s="37"/>
      <c r="I30" s="37">
        <v>79058</v>
      </c>
      <c r="J30" s="37"/>
      <c r="K30" s="37">
        <v>132400</v>
      </c>
      <c r="L30" s="37"/>
      <c r="M30" s="26">
        <f t="shared" si="10"/>
        <v>132400</v>
      </c>
      <c r="N30" s="26">
        <v>10000</v>
      </c>
      <c r="O30" s="26"/>
      <c r="P30" s="26"/>
      <c r="Q30" s="26">
        <f>M30+P30</f>
        <v>132400</v>
      </c>
      <c r="R30" s="26">
        <v>6700</v>
      </c>
      <c r="S30" s="37">
        <v>12000</v>
      </c>
      <c r="T30" s="37"/>
      <c r="U30" s="26"/>
      <c r="V30" s="26">
        <f t="shared" si="2"/>
        <v>6700</v>
      </c>
      <c r="W30" s="26">
        <v>5247.3</v>
      </c>
      <c r="X30" s="26"/>
      <c r="Y30" s="26">
        <f>X30+W30</f>
        <v>5247.3</v>
      </c>
      <c r="Z30" s="37">
        <v>98780</v>
      </c>
      <c r="AA30" s="37"/>
      <c r="AB30" s="26">
        <f t="shared" si="4"/>
        <v>98780</v>
      </c>
    </row>
    <row r="31" spans="1:28" ht="127.5" customHeight="1" outlineLevel="1">
      <c r="A31" s="74" t="s">
        <v>223</v>
      </c>
      <c r="B31" s="35" t="s">
        <v>181</v>
      </c>
      <c r="C31" s="73" t="s">
        <v>210</v>
      </c>
      <c r="D31" s="35" t="s">
        <v>7</v>
      </c>
      <c r="E31" s="35" t="s">
        <v>86</v>
      </c>
      <c r="F31" s="35" t="s">
        <v>26</v>
      </c>
      <c r="G31" s="37"/>
      <c r="H31" s="37"/>
      <c r="I31" s="37"/>
      <c r="J31" s="37"/>
      <c r="K31" s="37"/>
      <c r="L31" s="37"/>
      <c r="M31" s="26">
        <v>90000</v>
      </c>
      <c r="N31" s="26"/>
      <c r="O31" s="26"/>
      <c r="P31" s="26"/>
      <c r="Q31" s="26">
        <f t="shared" ref="Q31:Q35" si="22">M31+P31</f>
        <v>90000</v>
      </c>
      <c r="R31" s="26">
        <v>6700</v>
      </c>
      <c r="S31" s="37"/>
      <c r="T31" s="37"/>
      <c r="U31" s="26"/>
      <c r="V31" s="26">
        <f t="shared" si="2"/>
        <v>6700</v>
      </c>
      <c r="W31" s="26">
        <v>2310</v>
      </c>
      <c r="X31" s="26">
        <v>6422.7</v>
      </c>
      <c r="Y31" s="26">
        <f t="shared" ref="Y31:Y35" si="23">X31+W31</f>
        <v>8732.7000000000007</v>
      </c>
      <c r="Z31" s="37">
        <v>0</v>
      </c>
      <c r="AA31" s="37"/>
      <c r="AB31" s="26">
        <f t="shared" si="4"/>
        <v>0</v>
      </c>
    </row>
    <row r="32" spans="1:28" ht="122.25" customHeight="1" outlineLevel="1">
      <c r="A32" s="40" t="s">
        <v>182</v>
      </c>
      <c r="B32" s="35" t="s">
        <v>85</v>
      </c>
      <c r="C32" s="73" t="s">
        <v>210</v>
      </c>
      <c r="D32" s="35" t="s">
        <v>7</v>
      </c>
      <c r="E32" s="35" t="s">
        <v>86</v>
      </c>
      <c r="F32" s="35" t="s">
        <v>26</v>
      </c>
      <c r="G32" s="37"/>
      <c r="H32" s="37"/>
      <c r="I32" s="37"/>
      <c r="J32" s="37"/>
      <c r="K32" s="37"/>
      <c r="L32" s="37"/>
      <c r="M32" s="26">
        <v>287128.09999999998</v>
      </c>
      <c r="N32" s="26"/>
      <c r="O32" s="26"/>
      <c r="P32" s="26"/>
      <c r="Q32" s="26">
        <f t="shared" si="22"/>
        <v>287128.09999999998</v>
      </c>
      <c r="R32" s="26">
        <v>10000</v>
      </c>
      <c r="S32" s="37"/>
      <c r="T32" s="37"/>
      <c r="U32" s="26"/>
      <c r="V32" s="26">
        <f t="shared" si="2"/>
        <v>10000</v>
      </c>
      <c r="W32" s="26">
        <v>18687.75</v>
      </c>
      <c r="X32" s="26">
        <v>-6422.7</v>
      </c>
      <c r="Y32" s="26">
        <f t="shared" si="23"/>
        <v>12265.05</v>
      </c>
      <c r="Z32" s="37">
        <v>0</v>
      </c>
      <c r="AA32" s="37"/>
      <c r="AB32" s="26">
        <f t="shared" si="4"/>
        <v>0</v>
      </c>
    </row>
    <row r="33" spans="1:33" ht="120" customHeight="1" outlineLevel="1">
      <c r="A33" s="40" t="s">
        <v>184</v>
      </c>
      <c r="B33" s="35" t="s">
        <v>85</v>
      </c>
      <c r="C33" s="73" t="s">
        <v>210</v>
      </c>
      <c r="D33" s="35" t="s">
        <v>7</v>
      </c>
      <c r="E33" s="35" t="s">
        <v>41</v>
      </c>
      <c r="F33" s="35" t="s">
        <v>26</v>
      </c>
      <c r="G33" s="37"/>
      <c r="H33" s="37"/>
      <c r="I33" s="37"/>
      <c r="J33" s="37"/>
      <c r="K33" s="37"/>
      <c r="L33" s="37"/>
      <c r="M33" s="26">
        <v>264506</v>
      </c>
      <c r="N33" s="26"/>
      <c r="O33" s="26"/>
      <c r="P33" s="26"/>
      <c r="Q33" s="26">
        <f t="shared" si="22"/>
        <v>264506</v>
      </c>
      <c r="R33" s="26">
        <v>11111.1</v>
      </c>
      <c r="S33" s="37"/>
      <c r="T33" s="37"/>
      <c r="U33" s="26"/>
      <c r="V33" s="26">
        <f t="shared" si="2"/>
        <v>11111.1</v>
      </c>
      <c r="W33" s="26">
        <v>15725.9</v>
      </c>
      <c r="X33" s="26"/>
      <c r="Y33" s="26">
        <f t="shared" si="23"/>
        <v>15725.9</v>
      </c>
      <c r="Z33" s="37">
        <v>0</v>
      </c>
      <c r="AA33" s="37"/>
      <c r="AB33" s="26">
        <f t="shared" si="4"/>
        <v>0</v>
      </c>
    </row>
    <row r="34" spans="1:33" ht="121.5" customHeight="1" outlineLevel="1">
      <c r="A34" s="40" t="s">
        <v>183</v>
      </c>
      <c r="B34" s="35" t="s">
        <v>85</v>
      </c>
      <c r="C34" s="73" t="s">
        <v>210</v>
      </c>
      <c r="D34" s="35" t="s">
        <v>7</v>
      </c>
      <c r="E34" s="35" t="s">
        <v>50</v>
      </c>
      <c r="F34" s="35" t="s">
        <v>26</v>
      </c>
      <c r="G34" s="37"/>
      <c r="H34" s="37"/>
      <c r="I34" s="37"/>
      <c r="J34" s="37"/>
      <c r="K34" s="37"/>
      <c r="L34" s="37"/>
      <c r="M34" s="26">
        <v>287128.09999999998</v>
      </c>
      <c r="N34" s="26"/>
      <c r="O34" s="26"/>
      <c r="P34" s="26"/>
      <c r="Q34" s="26">
        <f t="shared" si="22"/>
        <v>287128.09999999998</v>
      </c>
      <c r="R34" s="26">
        <v>13386.8</v>
      </c>
      <c r="S34" s="37"/>
      <c r="T34" s="37"/>
      <c r="U34" s="26"/>
      <c r="V34" s="26">
        <f t="shared" si="2"/>
        <v>13386.8</v>
      </c>
      <c r="W34" s="26">
        <v>15300.9</v>
      </c>
      <c r="X34" s="26"/>
      <c r="Y34" s="26">
        <f t="shared" si="23"/>
        <v>15300.9</v>
      </c>
      <c r="Z34" s="37">
        <v>0</v>
      </c>
      <c r="AA34" s="37"/>
      <c r="AB34" s="26">
        <f t="shared" si="4"/>
        <v>0</v>
      </c>
    </row>
    <row r="35" spans="1:33" ht="124.5" customHeight="1" outlineLevel="1">
      <c r="A35" s="76" t="s">
        <v>222</v>
      </c>
      <c r="B35" s="35" t="s">
        <v>185</v>
      </c>
      <c r="C35" s="73" t="s">
        <v>210</v>
      </c>
      <c r="D35" s="35" t="s">
        <v>7</v>
      </c>
      <c r="E35" s="35" t="s">
        <v>151</v>
      </c>
      <c r="F35" s="35" t="s">
        <v>26</v>
      </c>
      <c r="G35" s="37"/>
      <c r="H35" s="37"/>
      <c r="I35" s="37"/>
      <c r="J35" s="37"/>
      <c r="K35" s="37"/>
      <c r="L35" s="37"/>
      <c r="M35" s="26">
        <v>144330.6</v>
      </c>
      <c r="N35" s="26"/>
      <c r="O35" s="26"/>
      <c r="P35" s="26">
        <v>71250.3</v>
      </c>
      <c r="Q35" s="26">
        <f t="shared" si="22"/>
        <v>215580.90000000002</v>
      </c>
      <c r="R35" s="26">
        <v>6700</v>
      </c>
      <c r="S35" s="37"/>
      <c r="T35" s="37"/>
      <c r="U35" s="26"/>
      <c r="V35" s="26">
        <f t="shared" si="2"/>
        <v>6700</v>
      </c>
      <c r="W35" s="26">
        <v>7743.1</v>
      </c>
      <c r="X35" s="26"/>
      <c r="Y35" s="26">
        <f t="shared" si="23"/>
        <v>7743.1</v>
      </c>
      <c r="Z35" s="37">
        <v>0</v>
      </c>
      <c r="AA35" s="37"/>
      <c r="AB35" s="26">
        <f t="shared" si="4"/>
        <v>0</v>
      </c>
    </row>
    <row r="36" spans="1:33" ht="24.75" customHeight="1">
      <c r="A36" s="81" t="s">
        <v>21</v>
      </c>
      <c r="B36" s="88"/>
      <c r="C36" s="88"/>
      <c r="D36" s="88"/>
      <c r="E36" s="35"/>
      <c r="F36" s="40"/>
      <c r="G36" s="26">
        <f>SUM(G37:G38)</f>
        <v>649885.5</v>
      </c>
      <c r="H36" s="26">
        <f>H37+H38</f>
        <v>17147.099999999999</v>
      </c>
      <c r="I36" s="26" t="e">
        <f>I37+I38+#REF!</f>
        <v>#REF!</v>
      </c>
      <c r="J36" s="26" t="e">
        <f>J37+J38+#REF!</f>
        <v>#REF!</v>
      </c>
      <c r="K36" s="26">
        <f>SUM(K37:K40)</f>
        <v>1737515.4</v>
      </c>
      <c r="L36" s="26">
        <f>SUM(L37:L40)</f>
        <v>0</v>
      </c>
      <c r="M36" s="26">
        <f>SUM(M37:M41)</f>
        <v>1737515.4</v>
      </c>
      <c r="N36" s="26">
        <f t="shared" ref="N36:P36" si="24">SUM(N37:N41)</f>
        <v>69402.679999999993</v>
      </c>
      <c r="O36" s="26">
        <f t="shared" si="24"/>
        <v>0</v>
      </c>
      <c r="P36" s="26">
        <f t="shared" si="24"/>
        <v>174592.4</v>
      </c>
      <c r="Q36" s="26">
        <f>M36+P36</f>
        <v>1912107.7999999998</v>
      </c>
      <c r="R36" s="26">
        <f>SUM(R37:R41)</f>
        <v>72342.5</v>
      </c>
      <c r="S36" s="26">
        <f t="shared" ref="S36:Z36" si="25">SUM(S37:S40)</f>
        <v>44259.4</v>
      </c>
      <c r="T36" s="26">
        <f t="shared" ref="T36" si="26">SUM(T37:T40)</f>
        <v>0</v>
      </c>
      <c r="U36" s="26">
        <f>SUM(U37:U41)</f>
        <v>0</v>
      </c>
      <c r="V36" s="26">
        <f>R36+U36</f>
        <v>72342.5</v>
      </c>
      <c r="W36" s="26">
        <f t="shared" si="9"/>
        <v>44259.4</v>
      </c>
      <c r="X36" s="26">
        <f>SUM(X37:X41)</f>
        <v>0</v>
      </c>
      <c r="Y36" s="26">
        <f>W36+X36</f>
        <v>44259.4</v>
      </c>
      <c r="Z36" s="26">
        <f t="shared" si="25"/>
        <v>51823.5</v>
      </c>
      <c r="AA36" s="26">
        <f>SUM(AA37:AA41)</f>
        <v>0</v>
      </c>
      <c r="AB36" s="26">
        <f t="shared" si="4"/>
        <v>51823.5</v>
      </c>
    </row>
    <row r="37" spans="1:33" ht="114" customHeight="1" outlineLevel="1">
      <c r="A37" s="40" t="s">
        <v>117</v>
      </c>
      <c r="B37" s="35" t="s">
        <v>22</v>
      </c>
      <c r="C37" s="35" t="s">
        <v>20</v>
      </c>
      <c r="D37" s="35" t="s">
        <v>7</v>
      </c>
      <c r="E37" s="35" t="s">
        <v>37</v>
      </c>
      <c r="F37" s="35" t="s">
        <v>58</v>
      </c>
      <c r="G37" s="26">
        <v>316480</v>
      </c>
      <c r="H37" s="26"/>
      <c r="I37" s="26">
        <v>316480</v>
      </c>
      <c r="J37" s="26"/>
      <c r="K37" s="26">
        <v>316480</v>
      </c>
      <c r="L37" s="26"/>
      <c r="M37" s="26">
        <f t="shared" si="10"/>
        <v>316480</v>
      </c>
      <c r="N37" s="26">
        <v>3741.28</v>
      </c>
      <c r="O37" s="26"/>
      <c r="P37" s="26"/>
      <c r="Q37" s="26">
        <f>M37+P37</f>
        <v>316480</v>
      </c>
      <c r="R37" s="26">
        <f>3741.3</f>
        <v>3741.3</v>
      </c>
      <c r="S37" s="37">
        <v>0</v>
      </c>
      <c r="T37" s="37">
        <v>0</v>
      </c>
      <c r="U37" s="26">
        <v>748.1</v>
      </c>
      <c r="V37" s="26">
        <f t="shared" si="2"/>
        <v>4489.4000000000005</v>
      </c>
      <c r="W37" s="26">
        <f t="shared" si="9"/>
        <v>0</v>
      </c>
      <c r="X37" s="26"/>
      <c r="Y37" s="26">
        <v>0</v>
      </c>
      <c r="Z37" s="37">
        <v>0</v>
      </c>
      <c r="AA37" s="37"/>
      <c r="AB37" s="26">
        <f t="shared" si="4"/>
        <v>0</v>
      </c>
    </row>
    <row r="38" spans="1:33" ht="113.25" customHeight="1" outlineLevel="1">
      <c r="A38" s="40" t="s">
        <v>48</v>
      </c>
      <c r="B38" s="35" t="s">
        <v>23</v>
      </c>
      <c r="C38" s="35" t="s">
        <v>5</v>
      </c>
      <c r="D38" s="35" t="s">
        <v>7</v>
      </c>
      <c r="E38" s="35" t="s">
        <v>14</v>
      </c>
      <c r="F38" s="35" t="s">
        <v>16</v>
      </c>
      <c r="G38" s="26">
        <v>333405.5</v>
      </c>
      <c r="H38" s="37">
        <v>17147.099999999999</v>
      </c>
      <c r="I38" s="26">
        <f>G38+H38</f>
        <v>350552.6</v>
      </c>
      <c r="J38" s="37"/>
      <c r="K38" s="26">
        <v>352526.8</v>
      </c>
      <c r="L38" s="26"/>
      <c r="M38" s="26">
        <f t="shared" si="10"/>
        <v>352526.8</v>
      </c>
      <c r="N38" s="26">
        <v>65661.399999999994</v>
      </c>
      <c r="O38" s="26"/>
      <c r="P38" s="26"/>
      <c r="Q38" s="26">
        <f t="shared" ref="Q38:Q41" si="27">M38+P38</f>
        <v>352526.8</v>
      </c>
      <c r="R38" s="26">
        <v>65661.36</v>
      </c>
      <c r="S38" s="37">
        <v>0</v>
      </c>
      <c r="T38" s="37">
        <v>0</v>
      </c>
      <c r="U38" s="26">
        <v>-2958.9</v>
      </c>
      <c r="V38" s="26">
        <f>R38+U38</f>
        <v>62702.46</v>
      </c>
      <c r="W38" s="26">
        <f t="shared" si="9"/>
        <v>0</v>
      </c>
      <c r="X38" s="26">
        <v>7898.6</v>
      </c>
      <c r="Y38" s="26">
        <f>W38+X38</f>
        <v>7898.6</v>
      </c>
      <c r="Z38" s="37">
        <v>0</v>
      </c>
      <c r="AA38" s="37"/>
      <c r="AB38" s="26">
        <f t="shared" si="4"/>
        <v>0</v>
      </c>
    </row>
    <row r="39" spans="1:33" ht="105.75" customHeight="1" outlineLevel="1">
      <c r="A39" s="40" t="s">
        <v>118</v>
      </c>
      <c r="B39" s="35" t="s">
        <v>119</v>
      </c>
      <c r="C39" s="35" t="s">
        <v>20</v>
      </c>
      <c r="D39" s="35" t="s">
        <v>7</v>
      </c>
      <c r="E39" s="35" t="s">
        <v>121</v>
      </c>
      <c r="F39" s="35" t="s">
        <v>188</v>
      </c>
      <c r="G39" s="26"/>
      <c r="H39" s="37"/>
      <c r="I39" s="26"/>
      <c r="J39" s="37"/>
      <c r="K39" s="26">
        <v>374983.1</v>
      </c>
      <c r="L39" s="26"/>
      <c r="M39" s="26">
        <f t="shared" si="10"/>
        <v>374983.1</v>
      </c>
      <c r="N39" s="26">
        <v>0</v>
      </c>
      <c r="O39" s="26">
        <v>0</v>
      </c>
      <c r="P39" s="26"/>
      <c r="Q39" s="26">
        <f t="shared" si="27"/>
        <v>374983.1</v>
      </c>
      <c r="R39" s="26">
        <v>2939.84</v>
      </c>
      <c r="S39" s="37">
        <v>44259.4</v>
      </c>
      <c r="T39" s="37"/>
      <c r="U39" s="26">
        <v>958.9</v>
      </c>
      <c r="V39" s="26">
        <f t="shared" si="2"/>
        <v>3898.7400000000002</v>
      </c>
      <c r="W39" s="26">
        <f t="shared" si="9"/>
        <v>44259.4</v>
      </c>
      <c r="X39" s="26">
        <v>-27248</v>
      </c>
      <c r="Y39" s="26">
        <f>W39+X39</f>
        <v>17011.400000000001</v>
      </c>
      <c r="Z39" s="37">
        <v>0</v>
      </c>
      <c r="AA39" s="37">
        <v>738.1</v>
      </c>
      <c r="AB39" s="26">
        <f t="shared" si="4"/>
        <v>738.1</v>
      </c>
    </row>
    <row r="40" spans="1:33" ht="107.25" customHeight="1" outlineLevel="1">
      <c r="A40" s="40" t="s">
        <v>174</v>
      </c>
      <c r="B40" s="35" t="s">
        <v>120</v>
      </c>
      <c r="C40" s="35" t="s">
        <v>20</v>
      </c>
      <c r="D40" s="35" t="s">
        <v>7</v>
      </c>
      <c r="E40" s="35" t="s">
        <v>38</v>
      </c>
      <c r="F40" s="35" t="s">
        <v>203</v>
      </c>
      <c r="G40" s="26"/>
      <c r="H40" s="37"/>
      <c r="I40" s="26"/>
      <c r="J40" s="37"/>
      <c r="K40" s="26">
        <v>693525.5</v>
      </c>
      <c r="L40" s="26"/>
      <c r="M40" s="26">
        <f t="shared" si="10"/>
        <v>693525.5</v>
      </c>
      <c r="N40" s="26">
        <v>0</v>
      </c>
      <c r="O40" s="26">
        <v>0</v>
      </c>
      <c r="P40" s="26"/>
      <c r="Q40" s="26">
        <f t="shared" si="27"/>
        <v>693525.5</v>
      </c>
      <c r="R40" s="26">
        <f t="shared" si="8"/>
        <v>0</v>
      </c>
      <c r="S40" s="37">
        <v>0</v>
      </c>
      <c r="T40" s="37">
        <v>0</v>
      </c>
      <c r="U40" s="26"/>
      <c r="V40" s="26">
        <f t="shared" si="2"/>
        <v>0</v>
      </c>
      <c r="W40" s="26">
        <v>0</v>
      </c>
      <c r="X40" s="26">
        <v>11501</v>
      </c>
      <c r="Y40" s="26">
        <f>W40+X40</f>
        <v>11501</v>
      </c>
      <c r="Z40" s="37">
        <v>51823.5</v>
      </c>
      <c r="AA40" s="37">
        <v>-7265.1</v>
      </c>
      <c r="AB40" s="26">
        <f>Z40+AA40</f>
        <v>44558.400000000001</v>
      </c>
    </row>
    <row r="41" spans="1:33" ht="114.75" customHeight="1" outlineLevel="1">
      <c r="A41" s="40" t="s">
        <v>190</v>
      </c>
      <c r="B41" s="35" t="s">
        <v>140</v>
      </c>
      <c r="C41" s="35" t="s">
        <v>20</v>
      </c>
      <c r="D41" s="35" t="s">
        <v>7</v>
      </c>
      <c r="E41" s="35" t="s">
        <v>187</v>
      </c>
      <c r="F41" s="35" t="s">
        <v>62</v>
      </c>
      <c r="G41" s="26"/>
      <c r="H41" s="37"/>
      <c r="I41" s="26"/>
      <c r="J41" s="37"/>
      <c r="K41" s="26"/>
      <c r="L41" s="26"/>
      <c r="M41" s="26"/>
      <c r="N41" s="26"/>
      <c r="O41" s="26"/>
      <c r="P41" s="26">
        <v>174592.4</v>
      </c>
      <c r="Q41" s="26">
        <f t="shared" si="27"/>
        <v>174592.4</v>
      </c>
      <c r="R41" s="26">
        <f t="shared" si="8"/>
        <v>0</v>
      </c>
      <c r="S41" s="37"/>
      <c r="T41" s="37"/>
      <c r="U41" s="26">
        <v>1251.9000000000001</v>
      </c>
      <c r="V41" s="26">
        <f t="shared" si="2"/>
        <v>1251.9000000000001</v>
      </c>
      <c r="W41" s="26">
        <v>0</v>
      </c>
      <c r="X41" s="26">
        <v>7848.4</v>
      </c>
      <c r="Y41" s="26">
        <f>W41+X41</f>
        <v>7848.4</v>
      </c>
      <c r="Z41" s="37">
        <v>0</v>
      </c>
      <c r="AA41" s="37">
        <v>6527</v>
      </c>
      <c r="AB41" s="26">
        <f>Z41+AA41</f>
        <v>6527</v>
      </c>
    </row>
    <row r="42" spans="1:33" ht="41.25" customHeight="1">
      <c r="A42" s="87" t="s">
        <v>39</v>
      </c>
      <c r="B42" s="87"/>
      <c r="C42" s="87"/>
      <c r="D42" s="87"/>
      <c r="E42" s="41"/>
      <c r="F42" s="41"/>
      <c r="G42" s="42">
        <f>SUM(G43:G45)</f>
        <v>724590.7</v>
      </c>
      <c r="H42" s="42">
        <f>H43+H44+H45</f>
        <v>29059.200000000001</v>
      </c>
      <c r="I42" s="42" t="e">
        <f>I43+I44+I45+#REF!</f>
        <v>#REF!</v>
      </c>
      <c r="J42" s="42" t="e">
        <f>J43+J44+J45+#REF!</f>
        <v>#REF!</v>
      </c>
      <c r="K42" s="42">
        <f>SUM(K43:K46)</f>
        <v>767376.64999999991</v>
      </c>
      <c r="L42" s="42">
        <f>SUM(L43:L47)</f>
        <v>251050.9</v>
      </c>
      <c r="M42" s="26">
        <f>M43+M44+M45+M46+M47+M48</f>
        <v>1025427.5</v>
      </c>
      <c r="N42" s="42">
        <f>SUM(N43:N46)</f>
        <v>262420.39999999997</v>
      </c>
      <c r="O42" s="42">
        <f>SUM(O43:O47)</f>
        <v>4622.6000000000004</v>
      </c>
      <c r="P42" s="26">
        <f>P43+P44+P45+P46+P47+P48</f>
        <v>-4080.8</v>
      </c>
      <c r="Q42" s="42">
        <f>M42+P42</f>
        <v>1021346.7</v>
      </c>
      <c r="R42" s="26">
        <f t="shared" ref="R42:Z42" si="28">R43+R44+R45+R46+R47+R48</f>
        <v>274042.99999999994</v>
      </c>
      <c r="S42" s="26">
        <f t="shared" si="28"/>
        <v>0</v>
      </c>
      <c r="T42" s="26">
        <f t="shared" si="28"/>
        <v>0</v>
      </c>
      <c r="U42" s="26">
        <f t="shared" ref="U42" si="29">U43+U44+U45+U46+U47+U48</f>
        <v>-16386.344000000001</v>
      </c>
      <c r="V42" s="26">
        <f t="shared" si="2"/>
        <v>257656.65599999993</v>
      </c>
      <c r="W42" s="26">
        <f t="shared" si="28"/>
        <v>0</v>
      </c>
      <c r="X42" s="26">
        <f t="shared" si="28"/>
        <v>0</v>
      </c>
      <c r="Y42" s="26">
        <v>0</v>
      </c>
      <c r="Z42" s="26">
        <f t="shared" si="28"/>
        <v>0</v>
      </c>
      <c r="AA42" s="42">
        <f>SUM(AA43:AA46)</f>
        <v>0</v>
      </c>
      <c r="AB42" s="26">
        <f t="shared" si="4"/>
        <v>0</v>
      </c>
    </row>
    <row r="43" spans="1:33" ht="130.5" customHeight="1" outlineLevel="1">
      <c r="A43" s="40" t="s">
        <v>83</v>
      </c>
      <c r="B43" s="35" t="s">
        <v>9</v>
      </c>
      <c r="C43" s="35" t="s">
        <v>13</v>
      </c>
      <c r="D43" s="35" t="s">
        <v>7</v>
      </c>
      <c r="E43" s="35" t="s">
        <v>14</v>
      </c>
      <c r="F43" s="35" t="s">
        <v>58</v>
      </c>
      <c r="G43" s="37">
        <v>574511.9</v>
      </c>
      <c r="H43" s="37"/>
      <c r="I43" s="37">
        <v>574511.9</v>
      </c>
      <c r="J43" s="37"/>
      <c r="K43" s="37">
        <v>574511.9</v>
      </c>
      <c r="L43" s="37"/>
      <c r="M43" s="26">
        <f t="shared" si="10"/>
        <v>574511.9</v>
      </c>
      <c r="N43" s="26">
        <v>194634.4</v>
      </c>
      <c r="O43" s="26"/>
      <c r="P43" s="26"/>
      <c r="Q43" s="26">
        <v>574511.9</v>
      </c>
      <c r="R43" s="26">
        <f t="shared" si="8"/>
        <v>194634.4</v>
      </c>
      <c r="S43" s="37">
        <v>0</v>
      </c>
      <c r="T43" s="37">
        <v>0</v>
      </c>
      <c r="U43" s="26">
        <v>-12305.544</v>
      </c>
      <c r="V43" s="26">
        <f t="shared" si="2"/>
        <v>182328.856</v>
      </c>
      <c r="W43" s="26">
        <f t="shared" si="9"/>
        <v>0</v>
      </c>
      <c r="X43" s="26"/>
      <c r="Y43" s="26">
        <v>0</v>
      </c>
      <c r="Z43" s="37">
        <v>0</v>
      </c>
      <c r="AA43" s="37"/>
      <c r="AB43" s="26">
        <f t="shared" si="4"/>
        <v>0</v>
      </c>
      <c r="AC43" s="2"/>
      <c r="AD43" s="2"/>
      <c r="AE43" s="2"/>
      <c r="AF43" s="2"/>
      <c r="AG43" s="2"/>
    </row>
    <row r="44" spans="1:33" ht="114.75" customHeight="1" outlineLevel="1">
      <c r="A44" s="40" t="s">
        <v>200</v>
      </c>
      <c r="B44" s="35" t="s">
        <v>17</v>
      </c>
      <c r="C44" s="35" t="s">
        <v>20</v>
      </c>
      <c r="D44" s="35" t="s">
        <v>18</v>
      </c>
      <c r="E44" s="35" t="s">
        <v>35</v>
      </c>
      <c r="F44" s="35" t="s">
        <v>16</v>
      </c>
      <c r="G44" s="37">
        <v>150078.79999999999</v>
      </c>
      <c r="H44" s="37"/>
      <c r="I44" s="37">
        <v>150078.79999999999</v>
      </c>
      <c r="J44" s="37"/>
      <c r="K44" s="37">
        <v>150078.79999999999</v>
      </c>
      <c r="L44" s="37"/>
      <c r="M44" s="26">
        <f t="shared" si="10"/>
        <v>150078.79999999999</v>
      </c>
      <c r="N44" s="26">
        <v>30000</v>
      </c>
      <c r="O44" s="26"/>
      <c r="P44" s="26"/>
      <c r="Q44" s="26">
        <v>150078.79999999999</v>
      </c>
      <c r="R44" s="26">
        <f t="shared" si="8"/>
        <v>30000</v>
      </c>
      <c r="S44" s="37">
        <v>0</v>
      </c>
      <c r="T44" s="37">
        <v>0</v>
      </c>
      <c r="U44" s="26"/>
      <c r="V44" s="26">
        <f t="shared" si="2"/>
        <v>30000</v>
      </c>
      <c r="W44" s="26">
        <f t="shared" si="9"/>
        <v>0</v>
      </c>
      <c r="X44" s="26"/>
      <c r="Y44" s="26">
        <v>0</v>
      </c>
      <c r="Z44" s="37">
        <v>0</v>
      </c>
      <c r="AA44" s="37"/>
      <c r="AB44" s="26">
        <f t="shared" si="4"/>
        <v>0</v>
      </c>
      <c r="AC44" s="2"/>
      <c r="AD44" s="2"/>
      <c r="AE44" s="2"/>
      <c r="AF44" s="2"/>
      <c r="AG44" s="2"/>
    </row>
    <row r="45" spans="1:33" ht="130.5" customHeight="1" outlineLevel="1">
      <c r="A45" s="40" t="s">
        <v>155</v>
      </c>
      <c r="B45" s="35" t="s">
        <v>156</v>
      </c>
      <c r="C45" s="35" t="s">
        <v>13</v>
      </c>
      <c r="D45" s="35" t="s">
        <v>7</v>
      </c>
      <c r="E45" s="35" t="s">
        <v>14</v>
      </c>
      <c r="F45" s="35" t="s">
        <v>43</v>
      </c>
      <c r="G45" s="43">
        <v>0</v>
      </c>
      <c r="H45" s="43">
        <v>29059.200000000001</v>
      </c>
      <c r="I45" s="44"/>
      <c r="J45" s="37">
        <v>29059.200000000001</v>
      </c>
      <c r="K45" s="37">
        <v>26484.85</v>
      </c>
      <c r="L45" s="37"/>
      <c r="M45" s="26">
        <v>26484.799999999999</v>
      </c>
      <c r="N45" s="37">
        <f>26786-301.2</f>
        <v>26484.799999999999</v>
      </c>
      <c r="O45" s="37"/>
      <c r="P45" s="26">
        <v>-4080.8</v>
      </c>
      <c r="Q45" s="37">
        <f>M45+P45</f>
        <v>22404</v>
      </c>
      <c r="R45" s="26">
        <f t="shared" si="8"/>
        <v>26484.799999999999</v>
      </c>
      <c r="S45" s="37">
        <v>0</v>
      </c>
      <c r="T45" s="37">
        <v>0</v>
      </c>
      <c r="U45" s="26">
        <v>-4080.8</v>
      </c>
      <c r="V45" s="26">
        <f t="shared" si="2"/>
        <v>22404</v>
      </c>
      <c r="W45" s="26">
        <f t="shared" si="9"/>
        <v>0</v>
      </c>
      <c r="X45" s="26"/>
      <c r="Y45" s="26">
        <v>0</v>
      </c>
      <c r="Z45" s="37">
        <v>0</v>
      </c>
      <c r="AA45" s="37"/>
      <c r="AB45" s="26">
        <f t="shared" si="4"/>
        <v>0</v>
      </c>
      <c r="AC45" s="2"/>
      <c r="AD45" s="2"/>
      <c r="AE45" s="2"/>
      <c r="AF45" s="2"/>
      <c r="AG45" s="2"/>
    </row>
    <row r="46" spans="1:33" ht="190.5" customHeight="1" outlineLevel="1">
      <c r="A46" s="40" t="s">
        <v>106</v>
      </c>
      <c r="B46" s="35" t="s">
        <v>25</v>
      </c>
      <c r="C46" s="35" t="s">
        <v>96</v>
      </c>
      <c r="D46" s="35" t="s">
        <v>80</v>
      </c>
      <c r="E46" s="35" t="s">
        <v>81</v>
      </c>
      <c r="F46" s="35" t="s">
        <v>64</v>
      </c>
      <c r="G46" s="43">
        <v>0</v>
      </c>
      <c r="H46" s="43">
        <v>29059.200000000001</v>
      </c>
      <c r="I46" s="44"/>
      <c r="J46" s="37">
        <v>29059.200000000001</v>
      </c>
      <c r="K46" s="37">
        <v>16301.1</v>
      </c>
      <c r="L46" s="37"/>
      <c r="M46" s="26">
        <f t="shared" si="10"/>
        <v>16301.1</v>
      </c>
      <c r="N46" s="37">
        <f>11000+301.2</f>
        <v>11301.2</v>
      </c>
      <c r="O46" s="37"/>
      <c r="P46" s="26"/>
      <c r="Q46" s="37">
        <v>16301.1</v>
      </c>
      <c r="R46" s="26">
        <f t="shared" si="8"/>
        <v>11301.2</v>
      </c>
      <c r="S46" s="37">
        <v>0</v>
      </c>
      <c r="T46" s="37">
        <v>0</v>
      </c>
      <c r="U46" s="26"/>
      <c r="V46" s="26">
        <f t="shared" si="2"/>
        <v>11301.2</v>
      </c>
      <c r="W46" s="26">
        <f t="shared" si="9"/>
        <v>0</v>
      </c>
      <c r="X46" s="26"/>
      <c r="Y46" s="26">
        <v>0</v>
      </c>
      <c r="Z46" s="37">
        <v>0</v>
      </c>
      <c r="AA46" s="37"/>
      <c r="AB46" s="26">
        <f t="shared" si="4"/>
        <v>0</v>
      </c>
      <c r="AC46" s="2"/>
      <c r="AD46" s="2"/>
      <c r="AE46" s="2"/>
      <c r="AF46" s="2"/>
      <c r="AG46" s="2"/>
    </row>
    <row r="47" spans="1:33" ht="131.25" customHeight="1" outlineLevel="1">
      <c r="A47" s="40" t="s">
        <v>136</v>
      </c>
      <c r="B47" s="35" t="s">
        <v>134</v>
      </c>
      <c r="C47" s="35" t="s">
        <v>13</v>
      </c>
      <c r="D47" s="35" t="s">
        <v>7</v>
      </c>
      <c r="E47" s="35" t="s">
        <v>14</v>
      </c>
      <c r="F47" s="35" t="s">
        <v>135</v>
      </c>
      <c r="G47" s="44">
        <v>0</v>
      </c>
      <c r="H47" s="44">
        <v>251050.9</v>
      </c>
      <c r="I47" s="37">
        <f t="shared" ref="I47" si="30">G47+H47</f>
        <v>251050.9</v>
      </c>
      <c r="J47" s="37">
        <v>0</v>
      </c>
      <c r="K47" s="37"/>
      <c r="L47" s="32">
        <v>251050.9</v>
      </c>
      <c r="M47" s="26">
        <f t="shared" si="10"/>
        <v>251050.9</v>
      </c>
      <c r="N47" s="37">
        <v>0</v>
      </c>
      <c r="O47" s="37">
        <v>4622.6000000000004</v>
      </c>
      <c r="P47" s="26"/>
      <c r="Q47" s="37">
        <v>251050.9</v>
      </c>
      <c r="R47" s="26">
        <f t="shared" si="8"/>
        <v>4622.6000000000004</v>
      </c>
      <c r="S47" s="37"/>
      <c r="T47" s="37"/>
      <c r="U47" s="26"/>
      <c r="V47" s="26">
        <f t="shared" si="2"/>
        <v>4622.6000000000004</v>
      </c>
      <c r="W47" s="26">
        <v>0</v>
      </c>
      <c r="X47" s="26"/>
      <c r="Y47" s="26">
        <v>0</v>
      </c>
      <c r="Z47" s="37">
        <v>0</v>
      </c>
      <c r="AA47" s="37"/>
      <c r="AB47" s="26">
        <f t="shared" si="4"/>
        <v>0</v>
      </c>
      <c r="AC47" s="2"/>
      <c r="AD47" s="2"/>
      <c r="AE47" s="2"/>
      <c r="AF47" s="2"/>
      <c r="AG47" s="2"/>
    </row>
    <row r="48" spans="1:33" ht="118.5" customHeight="1" outlineLevel="1">
      <c r="A48" s="40" t="s">
        <v>149</v>
      </c>
      <c r="B48" s="35" t="s">
        <v>150</v>
      </c>
      <c r="C48" s="35" t="s">
        <v>72</v>
      </c>
      <c r="D48" s="35" t="s">
        <v>80</v>
      </c>
      <c r="E48" s="35" t="s">
        <v>148</v>
      </c>
      <c r="F48" s="35" t="s">
        <v>133</v>
      </c>
      <c r="G48" s="44"/>
      <c r="H48" s="44"/>
      <c r="I48" s="37"/>
      <c r="J48" s="37"/>
      <c r="K48" s="37"/>
      <c r="L48" s="32"/>
      <c r="M48" s="26">
        <v>7000</v>
      </c>
      <c r="N48" s="37"/>
      <c r="O48" s="37"/>
      <c r="P48" s="26"/>
      <c r="Q48" s="37">
        <v>7000</v>
      </c>
      <c r="R48" s="26">
        <v>7000</v>
      </c>
      <c r="S48" s="37"/>
      <c r="T48" s="37"/>
      <c r="U48" s="26"/>
      <c r="V48" s="26">
        <f t="shared" si="2"/>
        <v>7000</v>
      </c>
      <c r="W48" s="26">
        <v>0</v>
      </c>
      <c r="X48" s="26"/>
      <c r="Y48" s="26">
        <v>0</v>
      </c>
      <c r="Z48" s="37">
        <v>0</v>
      </c>
      <c r="AA48" s="37"/>
      <c r="AB48" s="26">
        <f t="shared" si="4"/>
        <v>0</v>
      </c>
      <c r="AC48" s="2"/>
      <c r="AD48" s="2"/>
      <c r="AE48" s="2"/>
      <c r="AF48" s="2"/>
      <c r="AG48" s="2"/>
    </row>
    <row r="49" spans="1:33" ht="37.5" customHeight="1">
      <c r="A49" s="87" t="s">
        <v>59</v>
      </c>
      <c r="B49" s="89"/>
      <c r="C49" s="89"/>
      <c r="D49" s="89"/>
      <c r="E49" s="35"/>
      <c r="F49" s="35"/>
      <c r="G49" s="45" t="e">
        <f>#REF!</f>
        <v>#REF!</v>
      </c>
      <c r="H49" s="45" t="e">
        <f>#REF!</f>
        <v>#REF!</v>
      </c>
      <c r="I49" s="45" t="e">
        <f>#REF!</f>
        <v>#REF!</v>
      </c>
      <c r="J49" s="45" t="e">
        <f>#REF!</f>
        <v>#REF!</v>
      </c>
      <c r="K49" s="45">
        <f>K50+K51+K52</f>
        <v>518867.60000000003</v>
      </c>
      <c r="L49" s="45">
        <f>L50+L51+L52</f>
        <v>0</v>
      </c>
      <c r="M49" s="26">
        <f>M50+M51+M52</f>
        <v>495323.4</v>
      </c>
      <c r="N49" s="45">
        <f t="shared" ref="N49:Z49" si="31">N50+N51+N52</f>
        <v>23000</v>
      </c>
      <c r="O49" s="45">
        <f t="shared" ref="O49" si="32">O50+O51+O52</f>
        <v>0</v>
      </c>
      <c r="P49" s="26">
        <f>P50+P51+P52</f>
        <v>-6342.1</v>
      </c>
      <c r="Q49" s="26">
        <f t="shared" ref="Q49:Q54" si="33">M49+P49</f>
        <v>488981.30000000005</v>
      </c>
      <c r="R49" s="26">
        <f>R50+R51+R52</f>
        <v>33000</v>
      </c>
      <c r="S49" s="45">
        <f t="shared" si="31"/>
        <v>0</v>
      </c>
      <c r="T49" s="45">
        <f t="shared" ref="T49" si="34">T50+T51+T52</f>
        <v>0</v>
      </c>
      <c r="U49" s="26">
        <f>U50+U51+U52</f>
        <v>45.399999999999636</v>
      </c>
      <c r="V49" s="26">
        <f t="shared" si="2"/>
        <v>33045.4</v>
      </c>
      <c r="W49" s="26">
        <f t="shared" si="9"/>
        <v>0</v>
      </c>
      <c r="X49" s="26">
        <f>X50+X51</f>
        <v>0</v>
      </c>
      <c r="Y49" s="26">
        <v>0</v>
      </c>
      <c r="Z49" s="45">
        <f t="shared" si="31"/>
        <v>0</v>
      </c>
      <c r="AA49" s="45">
        <f t="shared" ref="AA49" si="35">AA50+AA51+AA52</f>
        <v>0</v>
      </c>
      <c r="AB49" s="26">
        <f t="shared" si="4"/>
        <v>0</v>
      </c>
      <c r="AC49" s="2"/>
      <c r="AD49" s="2"/>
      <c r="AE49" s="2"/>
      <c r="AF49" s="2"/>
      <c r="AG49" s="2"/>
    </row>
    <row r="50" spans="1:33" ht="134.25" customHeight="1">
      <c r="A50" s="46" t="s">
        <v>103</v>
      </c>
      <c r="B50" s="31" t="s">
        <v>100</v>
      </c>
      <c r="C50" s="35" t="s">
        <v>13</v>
      </c>
      <c r="D50" s="35" t="s">
        <v>18</v>
      </c>
      <c r="E50" s="35" t="s">
        <v>10</v>
      </c>
      <c r="F50" s="35" t="s">
        <v>43</v>
      </c>
      <c r="G50" s="45"/>
      <c r="H50" s="45"/>
      <c r="I50" s="45"/>
      <c r="J50" s="45"/>
      <c r="K50" s="26">
        <v>231024.2</v>
      </c>
      <c r="L50" s="26"/>
      <c r="M50" s="26">
        <v>202000</v>
      </c>
      <c r="N50" s="26">
        <v>6000</v>
      </c>
      <c r="O50" s="26"/>
      <c r="P50" s="26">
        <v>3617.9</v>
      </c>
      <c r="Q50" s="26">
        <f t="shared" si="33"/>
        <v>205617.9</v>
      </c>
      <c r="R50" s="26">
        <v>16000</v>
      </c>
      <c r="S50" s="45">
        <v>0</v>
      </c>
      <c r="T50" s="45">
        <v>0</v>
      </c>
      <c r="U50" s="26">
        <v>4525.3999999999996</v>
      </c>
      <c r="V50" s="26">
        <f t="shared" si="2"/>
        <v>20525.400000000001</v>
      </c>
      <c r="W50" s="26">
        <f t="shared" si="9"/>
        <v>0</v>
      </c>
      <c r="X50" s="26"/>
      <c r="Y50" s="26">
        <v>0</v>
      </c>
      <c r="Z50" s="45">
        <v>0</v>
      </c>
      <c r="AA50" s="45">
        <v>0</v>
      </c>
      <c r="AB50" s="26">
        <f t="shared" si="4"/>
        <v>0</v>
      </c>
      <c r="AC50" s="2"/>
      <c r="AD50" s="2"/>
      <c r="AE50" s="2"/>
      <c r="AF50" s="2"/>
      <c r="AG50" s="2"/>
    </row>
    <row r="51" spans="1:33" ht="130.5" customHeight="1">
      <c r="A51" s="46" t="s">
        <v>125</v>
      </c>
      <c r="B51" s="31" t="s">
        <v>126</v>
      </c>
      <c r="C51" s="35" t="s">
        <v>13</v>
      </c>
      <c r="D51" s="35" t="s">
        <v>18</v>
      </c>
      <c r="E51" s="35" t="s">
        <v>10</v>
      </c>
      <c r="F51" s="35" t="s">
        <v>91</v>
      </c>
      <c r="G51" s="45"/>
      <c r="H51" s="45"/>
      <c r="I51" s="45"/>
      <c r="J51" s="45"/>
      <c r="K51" s="26">
        <v>275843.40000000002</v>
      </c>
      <c r="L51" s="26"/>
      <c r="M51" s="26">
        <f t="shared" si="10"/>
        <v>275843.40000000002</v>
      </c>
      <c r="N51" s="26">
        <v>5000</v>
      </c>
      <c r="O51" s="26"/>
      <c r="P51" s="26"/>
      <c r="Q51" s="26">
        <f t="shared" si="33"/>
        <v>275843.40000000002</v>
      </c>
      <c r="R51" s="26">
        <f t="shared" si="8"/>
        <v>5000</v>
      </c>
      <c r="S51" s="45">
        <v>0</v>
      </c>
      <c r="T51" s="45">
        <v>0</v>
      </c>
      <c r="U51" s="26"/>
      <c r="V51" s="26">
        <f t="shared" si="2"/>
        <v>5000</v>
      </c>
      <c r="W51" s="26">
        <f t="shared" si="9"/>
        <v>0</v>
      </c>
      <c r="X51" s="26"/>
      <c r="Y51" s="26">
        <v>0</v>
      </c>
      <c r="Z51" s="45">
        <v>0</v>
      </c>
      <c r="AA51" s="45"/>
      <c r="AB51" s="26">
        <f t="shared" si="4"/>
        <v>0</v>
      </c>
      <c r="AC51" s="2"/>
      <c r="AD51" s="2"/>
      <c r="AE51" s="2"/>
      <c r="AF51" s="2"/>
      <c r="AG51" s="2"/>
    </row>
    <row r="52" spans="1:33" ht="22.5" customHeight="1">
      <c r="A52" s="90" t="s">
        <v>201</v>
      </c>
      <c r="B52" s="91"/>
      <c r="C52" s="91"/>
      <c r="D52" s="91"/>
      <c r="E52" s="39"/>
      <c r="F52" s="35"/>
      <c r="G52" s="45"/>
      <c r="H52" s="45"/>
      <c r="I52" s="45"/>
      <c r="J52" s="45"/>
      <c r="K52" s="26">
        <f>K53+K54</f>
        <v>12000</v>
      </c>
      <c r="L52" s="26">
        <f>L53+L54</f>
        <v>0</v>
      </c>
      <c r="M52" s="26">
        <f t="shared" ref="M52:O52" si="36">M53+M54</f>
        <v>17480</v>
      </c>
      <c r="N52" s="26">
        <f t="shared" si="36"/>
        <v>12000</v>
      </c>
      <c r="O52" s="26">
        <f t="shared" si="36"/>
        <v>0</v>
      </c>
      <c r="P52" s="26">
        <f>P53+P54</f>
        <v>-9960</v>
      </c>
      <c r="Q52" s="26">
        <f t="shared" si="33"/>
        <v>7520</v>
      </c>
      <c r="R52" s="26">
        <f t="shared" si="8"/>
        <v>12000</v>
      </c>
      <c r="S52" s="26">
        <f t="shared" ref="S52:Z52" si="37">S53+S54</f>
        <v>0</v>
      </c>
      <c r="T52" s="26">
        <f t="shared" ref="T52" si="38">T53+T54</f>
        <v>0</v>
      </c>
      <c r="U52" s="26">
        <f>U53+U54</f>
        <v>-4480</v>
      </c>
      <c r="V52" s="26">
        <f t="shared" si="2"/>
        <v>7520</v>
      </c>
      <c r="W52" s="26">
        <f t="shared" si="9"/>
        <v>0</v>
      </c>
      <c r="X52" s="26">
        <f>X53+X54</f>
        <v>0</v>
      </c>
      <c r="Y52" s="26">
        <v>0</v>
      </c>
      <c r="Z52" s="26">
        <f t="shared" si="37"/>
        <v>0</v>
      </c>
      <c r="AA52" s="26">
        <f t="shared" ref="AA52" si="39">AA53+AA54</f>
        <v>0</v>
      </c>
      <c r="AB52" s="26">
        <f t="shared" si="4"/>
        <v>0</v>
      </c>
      <c r="AC52" s="2"/>
      <c r="AD52" s="2"/>
      <c r="AE52" s="2"/>
      <c r="AF52" s="2"/>
      <c r="AG52" s="2"/>
    </row>
    <row r="53" spans="1:33" ht="102" customHeight="1">
      <c r="A53" s="46" t="s">
        <v>175</v>
      </c>
      <c r="B53" s="31" t="s">
        <v>127</v>
      </c>
      <c r="C53" s="35" t="s">
        <v>128</v>
      </c>
      <c r="D53" s="35" t="s">
        <v>18</v>
      </c>
      <c r="E53" s="35" t="s">
        <v>10</v>
      </c>
      <c r="F53" s="35" t="s">
        <v>54</v>
      </c>
      <c r="G53" s="45"/>
      <c r="H53" s="45"/>
      <c r="I53" s="45"/>
      <c r="J53" s="45"/>
      <c r="K53" s="26">
        <v>6000</v>
      </c>
      <c r="L53" s="26"/>
      <c r="M53" s="26">
        <v>7520</v>
      </c>
      <c r="N53" s="26">
        <v>6000</v>
      </c>
      <c r="O53" s="26"/>
      <c r="P53" s="26"/>
      <c r="Q53" s="26">
        <f t="shared" si="33"/>
        <v>7520</v>
      </c>
      <c r="R53" s="26">
        <f t="shared" si="8"/>
        <v>6000</v>
      </c>
      <c r="S53" s="45">
        <v>0</v>
      </c>
      <c r="T53" s="45">
        <v>0</v>
      </c>
      <c r="U53" s="26">
        <v>1520</v>
      </c>
      <c r="V53" s="26">
        <f t="shared" si="2"/>
        <v>7520</v>
      </c>
      <c r="W53" s="26">
        <f t="shared" si="9"/>
        <v>0</v>
      </c>
      <c r="X53" s="26"/>
      <c r="Y53" s="26">
        <v>0</v>
      </c>
      <c r="Z53" s="45">
        <v>0</v>
      </c>
      <c r="AA53" s="45">
        <v>0</v>
      </c>
      <c r="AB53" s="26">
        <f t="shared" si="4"/>
        <v>0</v>
      </c>
      <c r="AC53" s="2"/>
      <c r="AD53" s="2"/>
      <c r="AE53" s="2"/>
      <c r="AF53" s="2"/>
      <c r="AG53" s="2"/>
    </row>
    <row r="54" spans="1:33" ht="106.5" customHeight="1">
      <c r="A54" s="46" t="s">
        <v>189</v>
      </c>
      <c r="B54" s="31" t="s">
        <v>127</v>
      </c>
      <c r="C54" s="35" t="s">
        <v>128</v>
      </c>
      <c r="D54" s="35" t="s">
        <v>18</v>
      </c>
      <c r="E54" s="35" t="s">
        <v>10</v>
      </c>
      <c r="F54" s="35" t="s">
        <v>54</v>
      </c>
      <c r="G54" s="45"/>
      <c r="H54" s="45"/>
      <c r="I54" s="45"/>
      <c r="J54" s="45"/>
      <c r="K54" s="26">
        <v>6000</v>
      </c>
      <c r="L54" s="26"/>
      <c r="M54" s="26">
        <v>9960</v>
      </c>
      <c r="N54" s="26">
        <v>6000</v>
      </c>
      <c r="O54" s="26"/>
      <c r="P54" s="26">
        <v>-9960</v>
      </c>
      <c r="Q54" s="26">
        <f t="shared" si="33"/>
        <v>0</v>
      </c>
      <c r="R54" s="26">
        <f t="shared" si="8"/>
        <v>6000</v>
      </c>
      <c r="S54" s="45">
        <v>0</v>
      </c>
      <c r="T54" s="45">
        <v>0</v>
      </c>
      <c r="U54" s="26">
        <v>-6000</v>
      </c>
      <c r="V54" s="26">
        <f t="shared" si="2"/>
        <v>0</v>
      </c>
      <c r="W54" s="26">
        <f t="shared" si="9"/>
        <v>0</v>
      </c>
      <c r="X54" s="26"/>
      <c r="Y54" s="26">
        <v>0</v>
      </c>
      <c r="Z54" s="45">
        <v>0</v>
      </c>
      <c r="AA54" s="45">
        <v>0</v>
      </c>
      <c r="AB54" s="26">
        <f t="shared" si="4"/>
        <v>0</v>
      </c>
      <c r="AC54" s="2"/>
      <c r="AD54" s="2"/>
      <c r="AE54" s="2"/>
      <c r="AF54" s="2"/>
      <c r="AG54" s="2"/>
    </row>
    <row r="55" spans="1:33" ht="42" customHeight="1">
      <c r="A55" s="87" t="s">
        <v>60</v>
      </c>
      <c r="B55" s="87"/>
      <c r="C55" s="87"/>
      <c r="D55" s="87"/>
      <c r="E55" s="41"/>
      <c r="F55" s="41"/>
      <c r="G55" s="42">
        <f>SUM(G56:G61)</f>
        <v>255070.30000000002</v>
      </c>
      <c r="H55" s="42" t="e">
        <f>H56+#REF!+#REF!+H57+H61+#REF!+#REF!+#REF!+#REF!</f>
        <v>#REF!</v>
      </c>
      <c r="I55" s="42" t="e">
        <f>I56+#REF!+#REF!+I57+I61+#REF!+#REF!+#REF!+#REF!</f>
        <v>#REF!</v>
      </c>
      <c r="J55" s="42" t="e">
        <f>J56+#REF!+#REF!+J57+J61+#REF!+#REF!+#REF!+#REF!</f>
        <v>#REF!</v>
      </c>
      <c r="K55" s="26">
        <f>SUM(K56:K60)</f>
        <v>1690658</v>
      </c>
      <c r="L55" s="26">
        <f>SUM(L56:L60)</f>
        <v>338894.5</v>
      </c>
      <c r="M55" s="26">
        <f t="shared" si="10"/>
        <v>2029552.5</v>
      </c>
      <c r="N55" s="26">
        <f>SUM(N56:N60)</f>
        <v>362492.6</v>
      </c>
      <c r="O55" s="26">
        <f t="shared" ref="O55" si="40">SUM(O56:O60)</f>
        <v>140800</v>
      </c>
      <c r="P55" s="26">
        <f>P56+P57+P58+P59+P60</f>
        <v>0</v>
      </c>
      <c r="Q55" s="26">
        <v>2029552.5</v>
      </c>
      <c r="R55" s="26">
        <f>SUM(R56:R60)</f>
        <v>491928.5</v>
      </c>
      <c r="S55" s="26">
        <f t="shared" ref="S55:Z55" si="41">SUM(S56:S60)</f>
        <v>347929</v>
      </c>
      <c r="T55" s="26">
        <f t="shared" ref="T55" si="42">SUM(T56:T60)</f>
        <v>79054.5</v>
      </c>
      <c r="U55" s="26">
        <f>U56+U57+U58+U59+U60</f>
        <v>0</v>
      </c>
      <c r="V55" s="26">
        <f t="shared" si="2"/>
        <v>491928.5</v>
      </c>
      <c r="W55" s="26">
        <f>S55+T55</f>
        <v>426983.5</v>
      </c>
      <c r="X55" s="26">
        <f>X56+X57+X58+X59+X60</f>
        <v>0</v>
      </c>
      <c r="Y55" s="26">
        <v>426983.5</v>
      </c>
      <c r="Z55" s="26">
        <f t="shared" si="41"/>
        <v>294730.2</v>
      </c>
      <c r="AA55" s="26">
        <f t="shared" ref="AA55" si="43">SUM(AA56:AA60)</f>
        <v>0</v>
      </c>
      <c r="AB55" s="26">
        <f t="shared" si="4"/>
        <v>294730.2</v>
      </c>
      <c r="AC55" s="2"/>
      <c r="AD55" s="2"/>
      <c r="AE55" s="2"/>
      <c r="AF55" s="2"/>
      <c r="AG55" s="2"/>
    </row>
    <row r="56" spans="1:33" ht="114.75" customHeight="1">
      <c r="A56" s="47" t="s">
        <v>107</v>
      </c>
      <c r="B56" s="34" t="s">
        <v>108</v>
      </c>
      <c r="C56" s="35" t="s">
        <v>61</v>
      </c>
      <c r="D56" s="35" t="s">
        <v>6</v>
      </c>
      <c r="E56" s="35" t="s">
        <v>70</v>
      </c>
      <c r="F56" s="35" t="s">
        <v>55</v>
      </c>
      <c r="G56" s="26">
        <v>190401</v>
      </c>
      <c r="H56" s="26">
        <v>-33531.1</v>
      </c>
      <c r="I56" s="26">
        <f>G56+H56</f>
        <v>156869.9</v>
      </c>
      <c r="J56" s="26"/>
      <c r="K56" s="48">
        <v>1074428.8999999999</v>
      </c>
      <c r="L56" s="48"/>
      <c r="M56" s="26">
        <f t="shared" si="10"/>
        <v>1074428.8999999999</v>
      </c>
      <c r="N56" s="49">
        <v>183158.5</v>
      </c>
      <c r="O56" s="49"/>
      <c r="P56" s="26"/>
      <c r="Q56" s="49">
        <v>1074428.8999999999</v>
      </c>
      <c r="R56" s="26">
        <v>171794.4</v>
      </c>
      <c r="S56" s="49">
        <v>191929</v>
      </c>
      <c r="T56" s="49"/>
      <c r="U56" s="26"/>
      <c r="V56" s="26">
        <f t="shared" si="2"/>
        <v>171794.4</v>
      </c>
      <c r="W56" s="26">
        <f t="shared" si="9"/>
        <v>191929</v>
      </c>
      <c r="X56" s="26"/>
      <c r="Y56" s="26">
        <v>191929</v>
      </c>
      <c r="Z56" s="49">
        <v>199730.2</v>
      </c>
      <c r="AA56" s="49"/>
      <c r="AB56" s="26">
        <f t="shared" si="4"/>
        <v>199730.2</v>
      </c>
      <c r="AC56" s="2"/>
      <c r="AD56" s="2"/>
      <c r="AE56" s="2"/>
      <c r="AF56" s="2"/>
      <c r="AG56" s="2"/>
    </row>
    <row r="57" spans="1:33" ht="126" customHeight="1">
      <c r="A57" s="47" t="s">
        <v>109</v>
      </c>
      <c r="B57" s="35" t="s">
        <v>25</v>
      </c>
      <c r="C57" s="35" t="s">
        <v>45</v>
      </c>
      <c r="D57" s="35" t="s">
        <v>6</v>
      </c>
      <c r="E57" s="35" t="s">
        <v>36</v>
      </c>
      <c r="F57" s="50" t="s">
        <v>98</v>
      </c>
      <c r="G57" s="26">
        <v>30358.9</v>
      </c>
      <c r="H57" s="26"/>
      <c r="I57" s="26">
        <v>30358.9</v>
      </c>
      <c r="J57" s="26"/>
      <c r="K57" s="51">
        <v>25793.8</v>
      </c>
      <c r="L57" s="51"/>
      <c r="M57" s="26">
        <f t="shared" si="10"/>
        <v>25793.8</v>
      </c>
      <c r="N57" s="51">
        <v>21676.9</v>
      </c>
      <c r="O57" s="51"/>
      <c r="P57" s="26"/>
      <c r="Q57" s="51">
        <v>25793.8</v>
      </c>
      <c r="R57" s="26">
        <f t="shared" si="8"/>
        <v>21676.9</v>
      </c>
      <c r="S57" s="26">
        <v>0</v>
      </c>
      <c r="T57" s="26">
        <v>0</v>
      </c>
      <c r="U57" s="26"/>
      <c r="V57" s="26">
        <f t="shared" si="2"/>
        <v>21676.9</v>
      </c>
      <c r="W57" s="26">
        <f t="shared" si="9"/>
        <v>0</v>
      </c>
      <c r="X57" s="26"/>
      <c r="Y57" s="26">
        <v>0</v>
      </c>
      <c r="Z57" s="26">
        <v>0</v>
      </c>
      <c r="AA57" s="26">
        <v>0</v>
      </c>
      <c r="AB57" s="26">
        <f t="shared" si="4"/>
        <v>0</v>
      </c>
    </row>
    <row r="58" spans="1:33" ht="132" customHeight="1">
      <c r="A58" s="47" t="s">
        <v>110</v>
      </c>
      <c r="B58" s="35" t="s">
        <v>25</v>
      </c>
      <c r="C58" s="35" t="s">
        <v>45</v>
      </c>
      <c r="D58" s="35" t="s">
        <v>6</v>
      </c>
      <c r="E58" s="35" t="s">
        <v>36</v>
      </c>
      <c r="F58" s="50" t="s">
        <v>98</v>
      </c>
      <c r="G58" s="26">
        <v>17155.2</v>
      </c>
      <c r="H58" s="26"/>
      <c r="I58" s="26">
        <v>17155.2</v>
      </c>
      <c r="J58" s="26"/>
      <c r="K58" s="51">
        <v>9435.2999999999993</v>
      </c>
      <c r="L58" s="51"/>
      <c r="M58" s="26">
        <f t="shared" si="10"/>
        <v>9435.2999999999993</v>
      </c>
      <c r="N58" s="51">
        <v>7657.2</v>
      </c>
      <c r="O58" s="51"/>
      <c r="P58" s="26"/>
      <c r="Q58" s="51">
        <v>9435.2999999999993</v>
      </c>
      <c r="R58" s="26">
        <f t="shared" si="8"/>
        <v>7657.2</v>
      </c>
      <c r="S58" s="26">
        <v>0</v>
      </c>
      <c r="T58" s="26">
        <v>0</v>
      </c>
      <c r="U58" s="26"/>
      <c r="V58" s="26">
        <f t="shared" si="2"/>
        <v>7657.2</v>
      </c>
      <c r="W58" s="26">
        <f t="shared" si="9"/>
        <v>0</v>
      </c>
      <c r="X58" s="26"/>
      <c r="Y58" s="26">
        <v>0</v>
      </c>
      <c r="Z58" s="26">
        <v>0</v>
      </c>
      <c r="AA58" s="26">
        <v>0</v>
      </c>
      <c r="AB58" s="26">
        <f t="shared" si="4"/>
        <v>0</v>
      </c>
    </row>
    <row r="59" spans="1:33" ht="133.5" customHeight="1">
      <c r="A59" s="52" t="s">
        <v>143</v>
      </c>
      <c r="B59" s="53" t="s">
        <v>142</v>
      </c>
      <c r="C59" s="53" t="s">
        <v>45</v>
      </c>
      <c r="D59" s="53" t="s">
        <v>6</v>
      </c>
      <c r="E59" s="53" t="s">
        <v>36</v>
      </c>
      <c r="F59" s="54" t="s">
        <v>26</v>
      </c>
      <c r="G59" s="55"/>
      <c r="H59" s="56"/>
      <c r="I59" s="56"/>
      <c r="J59" s="56"/>
      <c r="K59" s="57"/>
      <c r="L59" s="57">
        <v>338894.5</v>
      </c>
      <c r="M59" s="26">
        <f t="shared" si="10"/>
        <v>338894.5</v>
      </c>
      <c r="N59" s="57"/>
      <c r="O59" s="57">
        <v>140800</v>
      </c>
      <c r="P59" s="26"/>
      <c r="Q59" s="57">
        <v>338894.5</v>
      </c>
      <c r="R59" s="26">
        <f t="shared" si="8"/>
        <v>140800</v>
      </c>
      <c r="S59" s="56"/>
      <c r="T59" s="56">
        <v>79054.5</v>
      </c>
      <c r="U59" s="26"/>
      <c r="V59" s="26">
        <f t="shared" si="2"/>
        <v>140800</v>
      </c>
      <c r="W59" s="26">
        <f t="shared" si="9"/>
        <v>79054.5</v>
      </c>
      <c r="X59" s="26"/>
      <c r="Y59" s="26">
        <v>79054.5</v>
      </c>
      <c r="Z59" s="56">
        <v>0</v>
      </c>
      <c r="AA59" s="56"/>
      <c r="AB59" s="56"/>
    </row>
    <row r="60" spans="1:33" ht="32.25" customHeight="1">
      <c r="A60" s="93" t="s">
        <v>157</v>
      </c>
      <c r="B60" s="94"/>
      <c r="C60" s="94"/>
      <c r="D60" s="94"/>
      <c r="E60" s="58"/>
      <c r="F60" s="58"/>
      <c r="G60" s="26"/>
      <c r="H60" s="26"/>
      <c r="I60" s="26"/>
      <c r="J60" s="26"/>
      <c r="K60" s="51">
        <f>K61</f>
        <v>581000</v>
      </c>
      <c r="L60" s="51">
        <f>L61</f>
        <v>0</v>
      </c>
      <c r="M60" s="26">
        <f t="shared" si="10"/>
        <v>581000</v>
      </c>
      <c r="N60" s="51">
        <f t="shared" ref="N60:AA60" si="44">N61</f>
        <v>150000</v>
      </c>
      <c r="O60" s="51">
        <f t="shared" si="44"/>
        <v>0</v>
      </c>
      <c r="P60" s="26">
        <f>P61</f>
        <v>0</v>
      </c>
      <c r="Q60" s="51">
        <v>581000</v>
      </c>
      <c r="R60" s="26">
        <f t="shared" si="8"/>
        <v>150000</v>
      </c>
      <c r="S60" s="51">
        <f t="shared" si="44"/>
        <v>156000</v>
      </c>
      <c r="T60" s="51">
        <f t="shared" si="44"/>
        <v>0</v>
      </c>
      <c r="U60" s="26">
        <f>U61</f>
        <v>0</v>
      </c>
      <c r="V60" s="26">
        <f t="shared" si="2"/>
        <v>150000</v>
      </c>
      <c r="W60" s="26">
        <f t="shared" si="9"/>
        <v>156000</v>
      </c>
      <c r="X60" s="26">
        <f>X61</f>
        <v>0</v>
      </c>
      <c r="Y60" s="26">
        <v>156000</v>
      </c>
      <c r="Z60" s="51">
        <f t="shared" si="44"/>
        <v>95000</v>
      </c>
      <c r="AA60" s="51">
        <f t="shared" si="44"/>
        <v>0</v>
      </c>
      <c r="AB60" s="26">
        <f t="shared" si="4"/>
        <v>95000</v>
      </c>
    </row>
    <row r="61" spans="1:33" ht="133.5" customHeight="1">
      <c r="A61" s="47" t="s">
        <v>99</v>
      </c>
      <c r="B61" s="35" t="s">
        <v>73</v>
      </c>
      <c r="C61" s="35" t="s">
        <v>72</v>
      </c>
      <c r="D61" s="35" t="s">
        <v>6</v>
      </c>
      <c r="E61" s="35" t="s">
        <v>36</v>
      </c>
      <c r="F61" s="50" t="s">
        <v>74</v>
      </c>
      <c r="G61" s="26">
        <v>17155.2</v>
      </c>
      <c r="H61" s="26"/>
      <c r="I61" s="26">
        <v>17155.2</v>
      </c>
      <c r="J61" s="26"/>
      <c r="K61" s="51">
        <v>581000</v>
      </c>
      <c r="L61" s="51"/>
      <c r="M61" s="26">
        <f t="shared" si="10"/>
        <v>581000</v>
      </c>
      <c r="N61" s="51">
        <v>150000</v>
      </c>
      <c r="O61" s="51"/>
      <c r="P61" s="26"/>
      <c r="Q61" s="51">
        <v>581000</v>
      </c>
      <c r="R61" s="26">
        <f t="shared" si="8"/>
        <v>150000</v>
      </c>
      <c r="S61" s="26">
        <v>156000</v>
      </c>
      <c r="T61" s="26"/>
      <c r="U61" s="26"/>
      <c r="V61" s="26">
        <f t="shared" si="2"/>
        <v>150000</v>
      </c>
      <c r="W61" s="26">
        <f t="shared" si="9"/>
        <v>156000</v>
      </c>
      <c r="X61" s="26"/>
      <c r="Y61" s="26">
        <v>156000</v>
      </c>
      <c r="Z61" s="26">
        <v>95000</v>
      </c>
      <c r="AA61" s="26"/>
      <c r="AB61" s="26">
        <f t="shared" si="4"/>
        <v>95000</v>
      </c>
    </row>
    <row r="62" spans="1:33" ht="35.25" customHeight="1">
      <c r="A62" s="92" t="s">
        <v>111</v>
      </c>
      <c r="B62" s="92"/>
      <c r="C62" s="92"/>
      <c r="D62" s="92"/>
      <c r="E62" s="58"/>
      <c r="F62" s="59"/>
      <c r="G62" s="26"/>
      <c r="H62" s="26"/>
      <c r="I62" s="26"/>
      <c r="J62" s="26"/>
      <c r="K62" s="51">
        <f>K63</f>
        <v>291567.3</v>
      </c>
      <c r="L62" s="51">
        <f>L63+L64</f>
        <v>2777777.8</v>
      </c>
      <c r="M62" s="26">
        <f>SUM(M63:M65)</f>
        <v>3069345.0999999996</v>
      </c>
      <c r="N62" s="26">
        <f t="shared" ref="N62:P62" si="45">SUM(N63:N65)</f>
        <v>23512.400000000001</v>
      </c>
      <c r="O62" s="26">
        <f t="shared" si="45"/>
        <v>33333.300000000003</v>
      </c>
      <c r="P62" s="26">
        <f t="shared" si="45"/>
        <v>110000</v>
      </c>
      <c r="Q62" s="51">
        <f>M62+P62</f>
        <v>3179345.0999999996</v>
      </c>
      <c r="R62" s="26">
        <f>SUM(R63:R65)</f>
        <v>56845.700000000004</v>
      </c>
      <c r="S62" s="26">
        <f t="shared" ref="S62:U62" si="46">SUM(S63:S65)</f>
        <v>0</v>
      </c>
      <c r="T62" s="26">
        <f t="shared" si="46"/>
        <v>0</v>
      </c>
      <c r="U62" s="26">
        <f t="shared" si="46"/>
        <v>91324.2</v>
      </c>
      <c r="V62" s="26">
        <f>R62+U62</f>
        <v>148169.9</v>
      </c>
      <c r="W62" s="26">
        <f>SUM(W63:W65)</f>
        <v>0</v>
      </c>
      <c r="X62" s="26">
        <f>SUM(X63:X65)</f>
        <v>0</v>
      </c>
      <c r="Y62" s="26">
        <v>0</v>
      </c>
      <c r="Z62" s="26">
        <f>SUM(Z63:Z65)</f>
        <v>0</v>
      </c>
      <c r="AA62" s="26">
        <f>SUM(AA63:AA65)</f>
        <v>0</v>
      </c>
      <c r="AB62" s="26">
        <f t="shared" si="4"/>
        <v>0</v>
      </c>
    </row>
    <row r="63" spans="1:33" ht="120" customHeight="1">
      <c r="A63" s="60" t="s">
        <v>113</v>
      </c>
      <c r="B63" s="31" t="s">
        <v>75</v>
      </c>
      <c r="C63" s="35" t="s">
        <v>20</v>
      </c>
      <c r="D63" s="35" t="s">
        <v>76</v>
      </c>
      <c r="E63" s="35" t="s">
        <v>112</v>
      </c>
      <c r="F63" s="50" t="s">
        <v>58</v>
      </c>
      <c r="G63" s="26"/>
      <c r="H63" s="26"/>
      <c r="I63" s="26"/>
      <c r="J63" s="26"/>
      <c r="K63" s="37">
        <v>291567.3</v>
      </c>
      <c r="L63" s="37"/>
      <c r="M63" s="26">
        <f t="shared" si="10"/>
        <v>291567.3</v>
      </c>
      <c r="N63" s="51">
        <v>23512.400000000001</v>
      </c>
      <c r="O63" s="51"/>
      <c r="P63" s="26"/>
      <c r="Q63" s="51">
        <f t="shared" ref="Q63:Q65" si="47">M63+P63</f>
        <v>291567.3</v>
      </c>
      <c r="R63" s="26">
        <f t="shared" si="8"/>
        <v>23512.400000000001</v>
      </c>
      <c r="S63" s="26">
        <v>0</v>
      </c>
      <c r="T63" s="26">
        <v>0</v>
      </c>
      <c r="U63" s="26"/>
      <c r="V63" s="26">
        <f t="shared" si="2"/>
        <v>23512.400000000001</v>
      </c>
      <c r="W63" s="26">
        <f t="shared" si="9"/>
        <v>0</v>
      </c>
      <c r="X63" s="26"/>
      <c r="Y63" s="26">
        <v>0</v>
      </c>
      <c r="Z63" s="26">
        <v>0</v>
      </c>
      <c r="AA63" s="26">
        <v>0</v>
      </c>
      <c r="AB63" s="26">
        <f t="shared" si="4"/>
        <v>0</v>
      </c>
    </row>
    <row r="64" spans="1:33" ht="147" customHeight="1">
      <c r="A64" s="60" t="s">
        <v>158</v>
      </c>
      <c r="B64" s="31" t="s">
        <v>137</v>
      </c>
      <c r="C64" s="35" t="s">
        <v>61</v>
      </c>
      <c r="D64" s="35" t="s">
        <v>18</v>
      </c>
      <c r="E64" s="35" t="s">
        <v>10</v>
      </c>
      <c r="F64" s="50" t="s">
        <v>62</v>
      </c>
      <c r="G64" s="26"/>
      <c r="H64" s="26"/>
      <c r="I64" s="26"/>
      <c r="J64" s="26"/>
      <c r="K64" s="37"/>
      <c r="L64" s="26">
        <v>2777777.8</v>
      </c>
      <c r="M64" s="26">
        <f t="shared" si="10"/>
        <v>2777777.8</v>
      </c>
      <c r="N64" s="51"/>
      <c r="O64" s="49">
        <v>33333.300000000003</v>
      </c>
      <c r="P64" s="26"/>
      <c r="Q64" s="51">
        <f t="shared" si="47"/>
        <v>2777777.8</v>
      </c>
      <c r="R64" s="26">
        <f t="shared" si="8"/>
        <v>33333.300000000003</v>
      </c>
      <c r="S64" s="26"/>
      <c r="T64" s="26"/>
      <c r="U64" s="26"/>
      <c r="V64" s="26">
        <f t="shared" si="2"/>
        <v>33333.300000000003</v>
      </c>
      <c r="W64" s="26">
        <v>0</v>
      </c>
      <c r="X64" s="26"/>
      <c r="Y64" s="26">
        <v>0</v>
      </c>
      <c r="Z64" s="26">
        <v>0</v>
      </c>
      <c r="AA64" s="26"/>
      <c r="AB64" s="26">
        <f t="shared" si="4"/>
        <v>0</v>
      </c>
    </row>
    <row r="65" spans="1:38" ht="147" customHeight="1">
      <c r="A65" s="60" t="s">
        <v>221</v>
      </c>
      <c r="B65" s="31" t="s">
        <v>205</v>
      </c>
      <c r="C65" s="35" t="s">
        <v>204</v>
      </c>
      <c r="D65" s="35" t="s">
        <v>18</v>
      </c>
      <c r="E65" s="35" t="s">
        <v>10</v>
      </c>
      <c r="F65" s="50" t="s">
        <v>55</v>
      </c>
      <c r="G65" s="26"/>
      <c r="H65" s="26"/>
      <c r="I65" s="26"/>
      <c r="J65" s="26"/>
      <c r="K65" s="37"/>
      <c r="L65" s="26"/>
      <c r="M65" s="26"/>
      <c r="N65" s="51"/>
      <c r="O65" s="49"/>
      <c r="P65" s="26">
        <v>110000</v>
      </c>
      <c r="Q65" s="51">
        <f t="shared" si="47"/>
        <v>110000</v>
      </c>
      <c r="R65" s="26"/>
      <c r="S65" s="26"/>
      <c r="T65" s="26"/>
      <c r="U65" s="26">
        <v>91324.2</v>
      </c>
      <c r="V65" s="26">
        <f t="shared" si="2"/>
        <v>91324.2</v>
      </c>
      <c r="W65" s="26">
        <v>0</v>
      </c>
      <c r="X65" s="26"/>
      <c r="Y65" s="26">
        <v>0</v>
      </c>
      <c r="Z65" s="26">
        <v>0</v>
      </c>
      <c r="AA65" s="26"/>
      <c r="AB65" s="26">
        <f t="shared" si="4"/>
        <v>0</v>
      </c>
    </row>
    <row r="66" spans="1:38" ht="48.75" customHeight="1">
      <c r="A66" s="87" t="s">
        <v>195</v>
      </c>
      <c r="B66" s="87"/>
      <c r="C66" s="87"/>
      <c r="D66" s="87"/>
      <c r="E66" s="61"/>
      <c r="F66" s="61"/>
      <c r="G66" s="42" t="e">
        <f>#REF!+G68+G69</f>
        <v>#REF!</v>
      </c>
      <c r="H66" s="42" t="e">
        <f>H67+#REF!+H69</f>
        <v>#REF!</v>
      </c>
      <c r="I66" s="42" t="e">
        <f>I67+#REF!+I69+#REF!</f>
        <v>#REF!</v>
      </c>
      <c r="J66" s="42" t="e">
        <f>J67+#REF!+J69</f>
        <v>#REF!</v>
      </c>
      <c r="K66" s="42">
        <f>K67+K69</f>
        <v>209641.84999999998</v>
      </c>
      <c r="L66" s="42">
        <f>L67+L69+L73</f>
        <v>128914.7</v>
      </c>
      <c r="M66" s="26">
        <f t="shared" ref="M66:O66" si="48">M67+M69+M73+M75</f>
        <v>337030.95</v>
      </c>
      <c r="N66" s="26">
        <f t="shared" si="48"/>
        <v>23312.7</v>
      </c>
      <c r="O66" s="26">
        <f t="shared" si="48"/>
        <v>7010.2</v>
      </c>
      <c r="P66" s="26">
        <f>P67+P69+P73+P75</f>
        <v>0</v>
      </c>
      <c r="Q66" s="26">
        <f>M66+P66</f>
        <v>337030.95</v>
      </c>
      <c r="R66" s="26">
        <f t="shared" ref="R66:T66" si="49">R67+R69+R73+R75</f>
        <v>34332.9</v>
      </c>
      <c r="S66" s="26">
        <f t="shared" si="49"/>
        <v>23020</v>
      </c>
      <c r="T66" s="26">
        <f t="shared" si="49"/>
        <v>0</v>
      </c>
      <c r="U66" s="26">
        <f>U67+U69+U73+U75</f>
        <v>0</v>
      </c>
      <c r="V66" s="26">
        <f t="shared" si="2"/>
        <v>34332.9</v>
      </c>
      <c r="W66" s="26">
        <f>W67+W69+W73+W75</f>
        <v>28080</v>
      </c>
      <c r="X66" s="26">
        <f>X67+X69+X73+X75</f>
        <v>0</v>
      </c>
      <c r="Y66" s="26">
        <f>W66+X66</f>
        <v>28080</v>
      </c>
      <c r="Z66" s="42">
        <f>Z67+Z69</f>
        <v>17800</v>
      </c>
      <c r="AA66" s="42">
        <f>AA67+AA69</f>
        <v>0</v>
      </c>
      <c r="AB66" s="26">
        <f t="shared" si="4"/>
        <v>17800</v>
      </c>
    </row>
    <row r="67" spans="1:38" ht="30.75" customHeight="1">
      <c r="A67" s="87" t="s">
        <v>29</v>
      </c>
      <c r="B67" s="110"/>
      <c r="C67" s="110"/>
      <c r="D67" s="110"/>
      <c r="E67" s="61"/>
      <c r="F67" s="61"/>
      <c r="G67" s="42">
        <f>G68</f>
        <v>121674.15</v>
      </c>
      <c r="H67" s="42">
        <v>0</v>
      </c>
      <c r="I67" s="42">
        <f>I68</f>
        <v>121674.15</v>
      </c>
      <c r="J67" s="42">
        <v>0</v>
      </c>
      <c r="K67" s="42">
        <f>K68</f>
        <v>121674.15</v>
      </c>
      <c r="L67" s="42">
        <f>L68</f>
        <v>0</v>
      </c>
      <c r="M67" s="26">
        <f t="shared" si="10"/>
        <v>121674.15</v>
      </c>
      <c r="N67" s="42">
        <f>N68</f>
        <v>20000</v>
      </c>
      <c r="O67" s="42">
        <f t="shared" ref="O67" si="50">O68</f>
        <v>0</v>
      </c>
      <c r="P67" s="26">
        <f>P68</f>
        <v>0</v>
      </c>
      <c r="Q67" s="42">
        <v>121674.15</v>
      </c>
      <c r="R67" s="26">
        <f t="shared" si="8"/>
        <v>20000</v>
      </c>
      <c r="S67" s="42">
        <f>S68</f>
        <v>20000</v>
      </c>
      <c r="T67" s="42">
        <f>T68</f>
        <v>0</v>
      </c>
      <c r="U67" s="26">
        <f>U68</f>
        <v>0</v>
      </c>
      <c r="V67" s="26">
        <f t="shared" si="2"/>
        <v>20000</v>
      </c>
      <c r="W67" s="26">
        <f t="shared" si="9"/>
        <v>20000</v>
      </c>
      <c r="X67" s="26">
        <f>X68</f>
        <v>0</v>
      </c>
      <c r="Y67" s="26">
        <v>20000</v>
      </c>
      <c r="Z67" s="42">
        <f>Z68</f>
        <v>17800</v>
      </c>
      <c r="AA67" s="42">
        <f>AA68</f>
        <v>0</v>
      </c>
      <c r="AB67" s="26">
        <f t="shared" si="4"/>
        <v>17800</v>
      </c>
    </row>
    <row r="68" spans="1:38" ht="111.75" customHeight="1">
      <c r="A68" s="40" t="s">
        <v>94</v>
      </c>
      <c r="B68" s="35" t="s">
        <v>17</v>
      </c>
      <c r="C68" s="35" t="s">
        <v>20</v>
      </c>
      <c r="D68" s="35" t="s">
        <v>18</v>
      </c>
      <c r="E68" s="35" t="s">
        <v>40</v>
      </c>
      <c r="F68" s="35" t="s">
        <v>62</v>
      </c>
      <c r="G68" s="37">
        <v>121674.15</v>
      </c>
      <c r="H68" s="37">
        <v>0</v>
      </c>
      <c r="I68" s="37">
        <v>121674.15</v>
      </c>
      <c r="J68" s="37">
        <v>0</v>
      </c>
      <c r="K68" s="37">
        <v>121674.15</v>
      </c>
      <c r="L68" s="37"/>
      <c r="M68" s="26">
        <f t="shared" si="10"/>
        <v>121674.15</v>
      </c>
      <c r="N68" s="26">
        <v>20000</v>
      </c>
      <c r="O68" s="26"/>
      <c r="P68" s="26"/>
      <c r="Q68" s="26">
        <v>121674.15</v>
      </c>
      <c r="R68" s="26">
        <f t="shared" si="8"/>
        <v>20000</v>
      </c>
      <c r="S68" s="37">
        <v>20000</v>
      </c>
      <c r="T68" s="37"/>
      <c r="U68" s="26"/>
      <c r="V68" s="26">
        <f t="shared" si="2"/>
        <v>20000</v>
      </c>
      <c r="W68" s="26">
        <f t="shared" si="9"/>
        <v>20000</v>
      </c>
      <c r="X68" s="26"/>
      <c r="Y68" s="26">
        <v>20000</v>
      </c>
      <c r="Z68" s="37">
        <v>17800</v>
      </c>
      <c r="AA68" s="37"/>
      <c r="AB68" s="26">
        <f t="shared" si="4"/>
        <v>17800</v>
      </c>
    </row>
    <row r="69" spans="1:38" ht="29.25" customHeight="1">
      <c r="A69" s="84" t="s">
        <v>63</v>
      </c>
      <c r="B69" s="85"/>
      <c r="C69" s="85"/>
      <c r="D69" s="86"/>
      <c r="E69" s="46"/>
      <c r="F69" s="46"/>
      <c r="G69" s="62">
        <f>SUM(G70:G72)</f>
        <v>29046.6</v>
      </c>
      <c r="H69" s="62">
        <f>H70+H72</f>
        <v>0</v>
      </c>
      <c r="I69" s="62">
        <f>I70+I72</f>
        <v>29046.6</v>
      </c>
      <c r="J69" s="62">
        <f>J70+J72</f>
        <v>0</v>
      </c>
      <c r="K69" s="62">
        <f>SUM(K70:K72)</f>
        <v>87967.7</v>
      </c>
      <c r="L69" s="62">
        <f>SUM(L70:L72)</f>
        <v>0</v>
      </c>
      <c r="M69" s="26">
        <f t="shared" ref="M69:O69" si="51">M70+M71+M72</f>
        <v>77372.100000000006</v>
      </c>
      <c r="N69" s="26">
        <f t="shared" si="51"/>
        <v>3312.7</v>
      </c>
      <c r="O69" s="26">
        <f t="shared" si="51"/>
        <v>0</v>
      </c>
      <c r="P69" s="26">
        <f>P70+P71+P72</f>
        <v>0</v>
      </c>
      <c r="Q69" s="26">
        <f>M69+P69</f>
        <v>77372.100000000006</v>
      </c>
      <c r="R69" s="26">
        <f t="shared" si="8"/>
        <v>3312.7</v>
      </c>
      <c r="S69" s="62">
        <f>SUM(S70:S72)</f>
        <v>3020</v>
      </c>
      <c r="T69" s="62">
        <f>SUM(T70:T72)</f>
        <v>0</v>
      </c>
      <c r="U69" s="26">
        <f>U70+U71+U72</f>
        <v>0</v>
      </c>
      <c r="V69" s="26">
        <f t="shared" si="2"/>
        <v>3312.7</v>
      </c>
      <c r="W69" s="26">
        <f t="shared" si="9"/>
        <v>3020</v>
      </c>
      <c r="X69" s="26">
        <f>X70+X71+X72</f>
        <v>0</v>
      </c>
      <c r="Y69" s="26">
        <v>3020</v>
      </c>
      <c r="Z69" s="62">
        <f>SUM(Z70:Z72)</f>
        <v>0</v>
      </c>
      <c r="AA69" s="62">
        <f>SUM(AA70:AA72)</f>
        <v>0</v>
      </c>
      <c r="AB69" s="26">
        <f t="shared" si="4"/>
        <v>0</v>
      </c>
      <c r="AH69" s="1"/>
      <c r="AI69" s="1"/>
      <c r="AJ69" s="1"/>
      <c r="AK69" s="1"/>
      <c r="AL69" s="1"/>
    </row>
    <row r="70" spans="1:38" ht="153" customHeight="1" outlineLevel="1">
      <c r="A70" s="47" t="s">
        <v>46</v>
      </c>
      <c r="B70" s="34" t="s">
        <v>68</v>
      </c>
      <c r="C70" s="35" t="s">
        <v>20</v>
      </c>
      <c r="D70" s="35" t="s">
        <v>11</v>
      </c>
      <c r="E70" s="35" t="s">
        <v>44</v>
      </c>
      <c r="F70" s="35" t="s">
        <v>28</v>
      </c>
      <c r="G70" s="62">
        <v>10900</v>
      </c>
      <c r="H70" s="62"/>
      <c r="I70" s="62">
        <f>G70+H70</f>
        <v>10900</v>
      </c>
      <c r="J70" s="62"/>
      <c r="K70" s="62">
        <f>I70+J70</f>
        <v>10900</v>
      </c>
      <c r="L70" s="62"/>
      <c r="M70" s="26">
        <f t="shared" si="10"/>
        <v>10900</v>
      </c>
      <c r="N70" s="26">
        <v>175</v>
      </c>
      <c r="O70" s="26"/>
      <c r="P70" s="26"/>
      <c r="Q70" s="26">
        <v>10900</v>
      </c>
      <c r="R70" s="26">
        <v>0</v>
      </c>
      <c r="S70" s="45">
        <v>0</v>
      </c>
      <c r="T70" s="45">
        <v>0</v>
      </c>
      <c r="U70" s="26"/>
      <c r="V70" s="26">
        <f t="shared" si="2"/>
        <v>0</v>
      </c>
      <c r="W70" s="26">
        <f t="shared" si="9"/>
        <v>0</v>
      </c>
      <c r="X70" s="26"/>
      <c r="Y70" s="26">
        <v>0</v>
      </c>
      <c r="Z70" s="45">
        <v>0</v>
      </c>
      <c r="AA70" s="45">
        <v>0</v>
      </c>
      <c r="AB70" s="26">
        <f t="shared" si="4"/>
        <v>0</v>
      </c>
      <c r="AH70" s="1"/>
      <c r="AI70" s="1"/>
      <c r="AJ70" s="1"/>
      <c r="AK70" s="1"/>
      <c r="AL70" s="1"/>
    </row>
    <row r="71" spans="1:38" ht="159.75" customHeight="1" outlineLevel="1">
      <c r="A71" s="47" t="s">
        <v>159</v>
      </c>
      <c r="B71" s="34" t="s">
        <v>67</v>
      </c>
      <c r="C71" s="35" t="s">
        <v>20</v>
      </c>
      <c r="D71" s="35" t="s">
        <v>11</v>
      </c>
      <c r="E71" s="35" t="s">
        <v>38</v>
      </c>
      <c r="F71" s="35" t="s">
        <v>28</v>
      </c>
      <c r="G71" s="62"/>
      <c r="H71" s="62"/>
      <c r="I71" s="62"/>
      <c r="J71" s="62"/>
      <c r="K71" s="62">
        <v>18146.599999999999</v>
      </c>
      <c r="L71" s="62"/>
      <c r="M71" s="26">
        <f t="shared" si="10"/>
        <v>18146.599999999999</v>
      </c>
      <c r="N71" s="26">
        <v>407</v>
      </c>
      <c r="O71" s="26"/>
      <c r="P71" s="26"/>
      <c r="Q71" s="26">
        <v>18146.599999999999</v>
      </c>
      <c r="R71" s="26">
        <v>0</v>
      </c>
      <c r="S71" s="45">
        <v>0</v>
      </c>
      <c r="T71" s="45">
        <v>0</v>
      </c>
      <c r="U71" s="26"/>
      <c r="V71" s="26">
        <f t="shared" si="2"/>
        <v>0</v>
      </c>
      <c r="W71" s="26">
        <f t="shared" si="9"/>
        <v>0</v>
      </c>
      <c r="X71" s="26"/>
      <c r="Y71" s="26">
        <v>0</v>
      </c>
      <c r="Z71" s="45">
        <v>0</v>
      </c>
      <c r="AA71" s="45">
        <v>0</v>
      </c>
      <c r="AB71" s="26">
        <f t="shared" si="4"/>
        <v>0</v>
      </c>
      <c r="AH71" s="1"/>
      <c r="AI71" s="1"/>
      <c r="AJ71" s="1"/>
      <c r="AK71" s="1"/>
      <c r="AL71" s="1"/>
    </row>
    <row r="72" spans="1:38" ht="158.25" customHeight="1" outlineLevel="1">
      <c r="A72" s="47" t="s">
        <v>84</v>
      </c>
      <c r="B72" s="34" t="s">
        <v>66</v>
      </c>
      <c r="C72" s="35" t="s">
        <v>20</v>
      </c>
      <c r="D72" s="35" t="s">
        <v>11</v>
      </c>
      <c r="E72" s="35" t="s">
        <v>38</v>
      </c>
      <c r="F72" s="35" t="s">
        <v>26</v>
      </c>
      <c r="G72" s="62">
        <v>18146.599999999999</v>
      </c>
      <c r="H72" s="62"/>
      <c r="I72" s="62">
        <f>G72+H72</f>
        <v>18146.599999999999</v>
      </c>
      <c r="J72" s="62"/>
      <c r="K72" s="62">
        <v>58921.1</v>
      </c>
      <c r="L72" s="62"/>
      <c r="M72" s="26">
        <v>48325.5</v>
      </c>
      <c r="N72" s="26">
        <v>2730.7</v>
      </c>
      <c r="O72" s="26"/>
      <c r="P72" s="26"/>
      <c r="Q72" s="26">
        <f>M72+P72</f>
        <v>48325.5</v>
      </c>
      <c r="R72" s="26">
        <v>3312.7</v>
      </c>
      <c r="S72" s="45">
        <v>3020</v>
      </c>
      <c r="T72" s="45"/>
      <c r="U72" s="26"/>
      <c r="V72" s="26">
        <f t="shared" si="2"/>
        <v>3312.7</v>
      </c>
      <c r="W72" s="26">
        <f t="shared" si="9"/>
        <v>3020</v>
      </c>
      <c r="X72" s="26"/>
      <c r="Y72" s="26">
        <v>3020</v>
      </c>
      <c r="Z72" s="45">
        <v>0</v>
      </c>
      <c r="AA72" s="45">
        <v>0</v>
      </c>
      <c r="AB72" s="26">
        <f t="shared" si="4"/>
        <v>0</v>
      </c>
      <c r="AH72" s="1"/>
      <c r="AI72" s="1"/>
      <c r="AJ72" s="1"/>
      <c r="AK72" s="1"/>
      <c r="AL72" s="1"/>
    </row>
    <row r="73" spans="1:38" ht="25.5" customHeight="1" outlineLevel="1">
      <c r="A73" s="84" t="s">
        <v>138</v>
      </c>
      <c r="B73" s="85"/>
      <c r="C73" s="85"/>
      <c r="D73" s="86"/>
      <c r="E73" s="35"/>
      <c r="F73" s="35"/>
      <c r="G73" s="62"/>
      <c r="H73" s="62"/>
      <c r="I73" s="62"/>
      <c r="J73" s="62"/>
      <c r="K73" s="62"/>
      <c r="L73" s="62">
        <f>L74</f>
        <v>128914.7</v>
      </c>
      <c r="M73" s="62">
        <f t="shared" ref="M73:AB73" si="52">M74</f>
        <v>128914.7</v>
      </c>
      <c r="N73" s="62">
        <f t="shared" si="52"/>
        <v>0</v>
      </c>
      <c r="O73" s="62">
        <f t="shared" si="52"/>
        <v>7010.2</v>
      </c>
      <c r="P73" s="62">
        <f t="shared" si="52"/>
        <v>0</v>
      </c>
      <c r="Q73" s="62">
        <v>128914.7</v>
      </c>
      <c r="R73" s="62">
        <f t="shared" si="52"/>
        <v>7010.2</v>
      </c>
      <c r="S73" s="62">
        <f t="shared" si="52"/>
        <v>0</v>
      </c>
      <c r="T73" s="62">
        <f t="shared" si="52"/>
        <v>0</v>
      </c>
      <c r="U73" s="62">
        <f t="shared" si="52"/>
        <v>0</v>
      </c>
      <c r="V73" s="26">
        <f t="shared" si="2"/>
        <v>7010.2</v>
      </c>
      <c r="W73" s="62">
        <f t="shared" si="52"/>
        <v>0</v>
      </c>
      <c r="X73" s="62">
        <f t="shared" si="52"/>
        <v>0</v>
      </c>
      <c r="Y73" s="62">
        <v>0</v>
      </c>
      <c r="Z73" s="62">
        <f t="shared" si="52"/>
        <v>0</v>
      </c>
      <c r="AA73" s="62">
        <f t="shared" si="52"/>
        <v>0</v>
      </c>
      <c r="AB73" s="62">
        <f t="shared" si="52"/>
        <v>0</v>
      </c>
      <c r="AH73" s="1"/>
      <c r="AI73" s="1"/>
      <c r="AJ73" s="1"/>
      <c r="AK73" s="1"/>
      <c r="AL73" s="1"/>
    </row>
    <row r="74" spans="1:38" ht="128.25" customHeight="1" outlineLevel="1">
      <c r="A74" s="63" t="s">
        <v>139</v>
      </c>
      <c r="B74" s="34" t="s">
        <v>140</v>
      </c>
      <c r="C74" s="35" t="s">
        <v>20</v>
      </c>
      <c r="D74" s="35" t="s">
        <v>7</v>
      </c>
      <c r="E74" s="35" t="s">
        <v>38</v>
      </c>
      <c r="F74" s="35" t="s">
        <v>141</v>
      </c>
      <c r="G74" s="62"/>
      <c r="H74" s="62"/>
      <c r="I74" s="62"/>
      <c r="J74" s="62"/>
      <c r="K74" s="62"/>
      <c r="L74" s="62">
        <v>128914.7</v>
      </c>
      <c r="M74" s="26">
        <f t="shared" si="10"/>
        <v>128914.7</v>
      </c>
      <c r="N74" s="26"/>
      <c r="O74" s="26">
        <v>7010.2</v>
      </c>
      <c r="P74" s="26"/>
      <c r="Q74" s="26">
        <v>128914.7</v>
      </c>
      <c r="R74" s="26">
        <f t="shared" si="8"/>
        <v>7010.2</v>
      </c>
      <c r="S74" s="45"/>
      <c r="T74" s="45"/>
      <c r="U74" s="26"/>
      <c r="V74" s="26">
        <f t="shared" si="2"/>
        <v>7010.2</v>
      </c>
      <c r="W74" s="26">
        <v>0</v>
      </c>
      <c r="X74" s="26"/>
      <c r="Y74" s="26">
        <v>0</v>
      </c>
      <c r="Z74" s="45">
        <v>0</v>
      </c>
      <c r="AA74" s="45"/>
      <c r="AB74" s="26"/>
      <c r="AH74" s="1"/>
      <c r="AI74" s="1"/>
      <c r="AJ74" s="1"/>
      <c r="AK74" s="1"/>
      <c r="AL74" s="1"/>
    </row>
    <row r="75" spans="1:38" ht="60.75" customHeight="1" outlineLevel="1">
      <c r="A75" s="95" t="s">
        <v>176</v>
      </c>
      <c r="B75" s="96"/>
      <c r="C75" s="96"/>
      <c r="D75" s="96"/>
      <c r="E75" s="97"/>
      <c r="F75" s="35"/>
      <c r="G75" s="62"/>
      <c r="H75" s="62"/>
      <c r="I75" s="62"/>
      <c r="J75" s="62"/>
      <c r="K75" s="62"/>
      <c r="L75" s="62"/>
      <c r="M75" s="26">
        <f t="shared" ref="M75:O75" si="53">M76+M77+M78</f>
        <v>9070</v>
      </c>
      <c r="N75" s="26">
        <f t="shared" si="53"/>
        <v>0</v>
      </c>
      <c r="O75" s="26">
        <f t="shared" si="53"/>
        <v>0</v>
      </c>
      <c r="P75" s="26">
        <f>P76+P77+P78</f>
        <v>0</v>
      </c>
      <c r="Q75" s="26">
        <f>M75+P75</f>
        <v>9070</v>
      </c>
      <c r="R75" s="26">
        <f t="shared" ref="R75:T75" si="54">R76+R77+R78</f>
        <v>4010</v>
      </c>
      <c r="S75" s="26">
        <f t="shared" si="54"/>
        <v>0</v>
      </c>
      <c r="T75" s="26">
        <f t="shared" si="54"/>
        <v>0</v>
      </c>
      <c r="U75" s="26"/>
      <c r="V75" s="26">
        <f>R75+U75</f>
        <v>4010</v>
      </c>
      <c r="W75" s="26">
        <f>W76+W77+W78</f>
        <v>5060</v>
      </c>
      <c r="X75" s="26">
        <f>X76+X77+X78</f>
        <v>0</v>
      </c>
      <c r="Y75" s="26">
        <f>W75+X75</f>
        <v>5060</v>
      </c>
      <c r="Z75" s="26"/>
      <c r="AA75" s="45"/>
      <c r="AB75" s="26"/>
      <c r="AH75" s="1"/>
      <c r="AI75" s="1"/>
      <c r="AJ75" s="1"/>
      <c r="AK75" s="1"/>
      <c r="AL75" s="1"/>
    </row>
    <row r="76" spans="1:38" ht="128.25" customHeight="1" outlineLevel="1">
      <c r="A76" s="63" t="s">
        <v>177</v>
      </c>
      <c r="B76" s="34"/>
      <c r="C76" s="35" t="s">
        <v>13</v>
      </c>
      <c r="D76" s="35" t="s">
        <v>6</v>
      </c>
      <c r="E76" s="35" t="s">
        <v>70</v>
      </c>
      <c r="F76" s="35">
        <v>2018</v>
      </c>
      <c r="G76" s="62"/>
      <c r="H76" s="62"/>
      <c r="I76" s="62"/>
      <c r="J76" s="62"/>
      <c r="K76" s="62"/>
      <c r="L76" s="62"/>
      <c r="M76" s="26">
        <v>730</v>
      </c>
      <c r="N76" s="26"/>
      <c r="O76" s="26"/>
      <c r="P76" s="26"/>
      <c r="Q76" s="26">
        <f t="shared" ref="Q76:Q78" si="55">M76+P76</f>
        <v>730</v>
      </c>
      <c r="R76" s="26">
        <v>730</v>
      </c>
      <c r="S76" s="45"/>
      <c r="T76" s="45"/>
      <c r="U76" s="26"/>
      <c r="V76" s="26">
        <f t="shared" ref="V76:V78" si="56">R76+U76</f>
        <v>730</v>
      </c>
      <c r="W76" s="26"/>
      <c r="X76" s="26"/>
      <c r="Y76" s="26">
        <f t="shared" ref="Y76:Y78" si="57">W76+X76</f>
        <v>0</v>
      </c>
      <c r="Z76" s="45"/>
      <c r="AA76" s="45"/>
      <c r="AB76" s="26"/>
      <c r="AH76" s="1"/>
      <c r="AI76" s="1"/>
      <c r="AJ76" s="1"/>
      <c r="AK76" s="1"/>
      <c r="AL76" s="1"/>
    </row>
    <row r="77" spans="1:38" ht="128.25" customHeight="1" outlineLevel="1">
      <c r="A77" s="63" t="s">
        <v>178</v>
      </c>
      <c r="B77" s="34"/>
      <c r="C77" s="35" t="s">
        <v>13</v>
      </c>
      <c r="D77" s="35" t="s">
        <v>6</v>
      </c>
      <c r="E77" s="35" t="s">
        <v>70</v>
      </c>
      <c r="F77" s="35" t="s">
        <v>26</v>
      </c>
      <c r="G77" s="62"/>
      <c r="H77" s="62"/>
      <c r="I77" s="62"/>
      <c r="J77" s="62"/>
      <c r="K77" s="62"/>
      <c r="L77" s="62"/>
      <c r="M77" s="26">
        <v>1070</v>
      </c>
      <c r="N77" s="26"/>
      <c r="O77" s="26"/>
      <c r="P77" s="26"/>
      <c r="Q77" s="26">
        <f t="shared" si="55"/>
        <v>1070</v>
      </c>
      <c r="R77" s="26">
        <v>1070</v>
      </c>
      <c r="S77" s="45"/>
      <c r="T77" s="45"/>
      <c r="U77" s="26"/>
      <c r="V77" s="26">
        <f t="shared" si="56"/>
        <v>1070</v>
      </c>
      <c r="W77" s="26"/>
      <c r="X77" s="26"/>
      <c r="Y77" s="26">
        <f t="shared" si="57"/>
        <v>0</v>
      </c>
      <c r="Z77" s="45"/>
      <c r="AA77" s="45"/>
      <c r="AB77" s="26"/>
      <c r="AH77" s="1"/>
      <c r="AI77" s="1"/>
      <c r="AJ77" s="1"/>
      <c r="AK77" s="1"/>
      <c r="AL77" s="1"/>
    </row>
    <row r="78" spans="1:38" ht="128.25" customHeight="1" outlineLevel="1">
      <c r="A78" s="64" t="s">
        <v>179</v>
      </c>
      <c r="B78" s="65"/>
      <c r="C78" s="35" t="s">
        <v>13</v>
      </c>
      <c r="D78" s="35" t="s">
        <v>6</v>
      </c>
      <c r="E78" s="35" t="s">
        <v>70</v>
      </c>
      <c r="F78" s="35" t="s">
        <v>26</v>
      </c>
      <c r="G78" s="62"/>
      <c r="H78" s="62"/>
      <c r="I78" s="62"/>
      <c r="J78" s="62"/>
      <c r="K78" s="62"/>
      <c r="L78" s="62"/>
      <c r="M78" s="26">
        <v>7270</v>
      </c>
      <c r="N78" s="26"/>
      <c r="O78" s="26"/>
      <c r="P78" s="26"/>
      <c r="Q78" s="26">
        <f t="shared" si="55"/>
        <v>7270</v>
      </c>
      <c r="R78" s="26">
        <v>2210</v>
      </c>
      <c r="S78" s="45"/>
      <c r="T78" s="45"/>
      <c r="U78" s="26"/>
      <c r="V78" s="26">
        <f t="shared" si="56"/>
        <v>2210</v>
      </c>
      <c r="W78" s="26">
        <v>5060</v>
      </c>
      <c r="X78" s="26"/>
      <c r="Y78" s="26">
        <f t="shared" si="57"/>
        <v>5060</v>
      </c>
      <c r="Z78" s="45"/>
      <c r="AA78" s="45"/>
      <c r="AB78" s="26"/>
      <c r="AH78" s="1"/>
      <c r="AI78" s="1"/>
      <c r="AJ78" s="1"/>
      <c r="AK78" s="1"/>
      <c r="AL78" s="1"/>
    </row>
    <row r="79" spans="1:38" s="6" customFormat="1" ht="48" customHeight="1">
      <c r="A79" s="87" t="s">
        <v>77</v>
      </c>
      <c r="B79" s="89"/>
      <c r="C79" s="89"/>
      <c r="D79" s="89"/>
      <c r="E79" s="66"/>
      <c r="F79" s="66"/>
      <c r="G79" s="67">
        <f t="shared" ref="G79:J79" si="58">SUM(G80:G82)</f>
        <v>515133</v>
      </c>
      <c r="H79" s="67">
        <f t="shared" si="58"/>
        <v>0</v>
      </c>
      <c r="I79" s="67">
        <f t="shared" si="58"/>
        <v>515133</v>
      </c>
      <c r="J79" s="67">
        <f t="shared" si="58"/>
        <v>-2505</v>
      </c>
      <c r="K79" s="26">
        <f>SUM(K80:K82)</f>
        <v>512635.89999999997</v>
      </c>
      <c r="L79" s="26">
        <f>SUM(L80:L82)</f>
        <v>0</v>
      </c>
      <c r="M79" s="26">
        <f>SUM(M80:M83)</f>
        <v>512635.89999999997</v>
      </c>
      <c r="N79" s="26">
        <f t="shared" ref="N79:P79" si="59">SUM(N80:N83)</f>
        <v>12588</v>
      </c>
      <c r="O79" s="26">
        <f t="shared" si="59"/>
        <v>0</v>
      </c>
      <c r="P79" s="26">
        <f t="shared" si="59"/>
        <v>5586</v>
      </c>
      <c r="Q79" s="26">
        <f>P79+M79</f>
        <v>518221.89999999997</v>
      </c>
      <c r="R79" s="26">
        <f>SUM(R80:R83)</f>
        <v>12588</v>
      </c>
      <c r="S79" s="26">
        <f t="shared" ref="S79:U79" si="60">SUM(S80:S83)</f>
        <v>56789.8</v>
      </c>
      <c r="T79" s="26">
        <f t="shared" si="60"/>
        <v>0</v>
      </c>
      <c r="U79" s="26">
        <f t="shared" si="60"/>
        <v>5586</v>
      </c>
      <c r="V79" s="26">
        <f>R79+U79</f>
        <v>18174</v>
      </c>
      <c r="W79" s="26">
        <f>SUM(W80:W83)</f>
        <v>56789.8</v>
      </c>
      <c r="X79" s="26">
        <f>X80+X81+X82</f>
        <v>0</v>
      </c>
      <c r="Y79" s="26">
        <v>56789.8</v>
      </c>
      <c r="Z79" s="26">
        <f>SUM(Z80:Z83)</f>
        <v>164913.29999999999</v>
      </c>
      <c r="AA79" s="26">
        <f t="shared" ref="AA79" si="61">SUM(AA80:AA82)</f>
        <v>0</v>
      </c>
      <c r="AB79" s="26">
        <f t="shared" si="4"/>
        <v>164913.29999999999</v>
      </c>
      <c r="AC79" s="5"/>
      <c r="AD79" s="5"/>
      <c r="AE79" s="5"/>
      <c r="AF79" s="5"/>
      <c r="AG79" s="5"/>
    </row>
    <row r="80" spans="1:38" s="6" customFormat="1" ht="112.5" customHeight="1" outlineLevel="1">
      <c r="A80" s="40" t="s">
        <v>191</v>
      </c>
      <c r="B80" s="50" t="s">
        <v>27</v>
      </c>
      <c r="C80" s="35" t="s">
        <v>5</v>
      </c>
      <c r="D80" s="35" t="s">
        <v>7</v>
      </c>
      <c r="E80" s="35" t="s">
        <v>10</v>
      </c>
      <c r="F80" s="35" t="s">
        <v>56</v>
      </c>
      <c r="G80" s="62">
        <v>345409</v>
      </c>
      <c r="H80" s="62"/>
      <c r="I80" s="62">
        <v>345409</v>
      </c>
      <c r="J80" s="62">
        <v>-1727</v>
      </c>
      <c r="K80" s="62">
        <f>I80+J80</f>
        <v>343682</v>
      </c>
      <c r="L80" s="62"/>
      <c r="M80" s="26">
        <f t="shared" si="10"/>
        <v>343682</v>
      </c>
      <c r="N80" s="26">
        <v>11111.1</v>
      </c>
      <c r="O80" s="26"/>
      <c r="P80" s="26">
        <v>5586</v>
      </c>
      <c r="Q80" s="26">
        <f>M80+P80</f>
        <v>349268</v>
      </c>
      <c r="R80" s="26">
        <f t="shared" si="8"/>
        <v>11111.1</v>
      </c>
      <c r="S80" s="45">
        <v>55508.9</v>
      </c>
      <c r="T80" s="45"/>
      <c r="U80" s="26">
        <v>5586</v>
      </c>
      <c r="V80" s="26">
        <f t="shared" si="2"/>
        <v>16697.099999999999</v>
      </c>
      <c r="W80" s="26">
        <f t="shared" si="9"/>
        <v>55508.9</v>
      </c>
      <c r="X80" s="26"/>
      <c r="Y80" s="26">
        <v>55508.9</v>
      </c>
      <c r="Z80" s="45">
        <v>0</v>
      </c>
      <c r="AA80" s="45">
        <v>0</v>
      </c>
      <c r="AB80" s="26">
        <f t="shared" si="4"/>
        <v>0</v>
      </c>
      <c r="AC80" s="5"/>
      <c r="AD80" s="5"/>
      <c r="AE80" s="5"/>
      <c r="AF80" s="5"/>
      <c r="AG80" s="5"/>
    </row>
    <row r="81" spans="1:33" s="6" customFormat="1" ht="103.5" customHeight="1" outlineLevel="1">
      <c r="A81" s="46" t="s">
        <v>192</v>
      </c>
      <c r="B81" s="68" t="s">
        <v>25</v>
      </c>
      <c r="C81" s="35" t="s">
        <v>5</v>
      </c>
      <c r="D81" s="35" t="s">
        <v>7</v>
      </c>
      <c r="E81" s="35" t="s">
        <v>10</v>
      </c>
      <c r="F81" s="35" t="s">
        <v>62</v>
      </c>
      <c r="G81" s="45">
        <v>167029.29999999999</v>
      </c>
      <c r="H81" s="45"/>
      <c r="I81" s="45">
        <v>167029.29999999999</v>
      </c>
      <c r="J81" s="45">
        <v>-835.2</v>
      </c>
      <c r="K81" s="45">
        <f>S81+Z81</f>
        <v>166194.19999999998</v>
      </c>
      <c r="L81" s="45"/>
      <c r="M81" s="26">
        <f t="shared" si="10"/>
        <v>166194.19999999998</v>
      </c>
      <c r="N81" s="26">
        <v>0</v>
      </c>
      <c r="O81" s="26">
        <v>0</v>
      </c>
      <c r="P81" s="26">
        <f t="shared" ref="P81" si="62">N81+O81</f>
        <v>0</v>
      </c>
      <c r="Q81" s="26">
        <f t="shared" ref="Q81:Q83" si="63">M81+P81</f>
        <v>166194.19999999998</v>
      </c>
      <c r="R81" s="26">
        <f t="shared" si="8"/>
        <v>0</v>
      </c>
      <c r="S81" s="62">
        <v>1280.9000000000001</v>
      </c>
      <c r="T81" s="62"/>
      <c r="U81" s="26"/>
      <c r="V81" s="26">
        <f t="shared" si="2"/>
        <v>0</v>
      </c>
      <c r="W81" s="26">
        <f t="shared" si="9"/>
        <v>1280.9000000000001</v>
      </c>
      <c r="X81" s="26"/>
      <c r="Y81" s="26">
        <v>1280.9000000000001</v>
      </c>
      <c r="Z81" s="62">
        <v>164913.29999999999</v>
      </c>
      <c r="AA81" s="62"/>
      <c r="AB81" s="26">
        <f t="shared" si="4"/>
        <v>164913.29999999999</v>
      </c>
      <c r="AC81" s="5"/>
      <c r="AD81" s="5"/>
      <c r="AE81" s="5"/>
      <c r="AF81" s="5"/>
      <c r="AG81" s="5"/>
    </row>
    <row r="82" spans="1:33" s="6" customFormat="1" ht="115.5" customHeight="1" outlineLevel="1">
      <c r="A82" s="46" t="s">
        <v>193</v>
      </c>
      <c r="B82" s="68" t="s">
        <v>25</v>
      </c>
      <c r="C82" s="35" t="s">
        <v>5</v>
      </c>
      <c r="D82" s="35" t="s">
        <v>7</v>
      </c>
      <c r="E82" s="35" t="s">
        <v>10</v>
      </c>
      <c r="F82" s="35" t="s">
        <v>15</v>
      </c>
      <c r="G82" s="45">
        <v>2694.7</v>
      </c>
      <c r="H82" s="45"/>
      <c r="I82" s="45">
        <v>2694.7</v>
      </c>
      <c r="J82" s="45">
        <v>57.2</v>
      </c>
      <c r="K82" s="45">
        <v>2759.7</v>
      </c>
      <c r="L82" s="45"/>
      <c r="M82" s="26">
        <f t="shared" si="10"/>
        <v>2759.7</v>
      </c>
      <c r="N82" s="26">
        <v>1476.9</v>
      </c>
      <c r="O82" s="26"/>
      <c r="P82" s="26"/>
      <c r="Q82" s="26">
        <f t="shared" si="63"/>
        <v>2759.7</v>
      </c>
      <c r="R82" s="26">
        <f t="shared" si="8"/>
        <v>1476.9</v>
      </c>
      <c r="S82" s="45">
        <v>0</v>
      </c>
      <c r="T82" s="45">
        <v>0</v>
      </c>
      <c r="U82" s="26"/>
      <c r="V82" s="26">
        <f>R82+U82</f>
        <v>1476.9</v>
      </c>
      <c r="W82" s="26">
        <f t="shared" si="9"/>
        <v>0</v>
      </c>
      <c r="X82" s="26"/>
      <c r="Y82" s="26">
        <v>0</v>
      </c>
      <c r="Z82" s="45">
        <v>0</v>
      </c>
      <c r="AA82" s="45">
        <v>0</v>
      </c>
      <c r="AB82" s="26">
        <f t="shared" si="4"/>
        <v>0</v>
      </c>
      <c r="AC82" s="5"/>
      <c r="AD82" s="5"/>
      <c r="AE82" s="5"/>
      <c r="AF82" s="5"/>
      <c r="AG82" s="5"/>
    </row>
    <row r="83" spans="1:33" s="6" customFormat="1" ht="111" hidden="1" customHeight="1" outlineLevel="1">
      <c r="A83" s="46" t="s">
        <v>202</v>
      </c>
      <c r="B83" s="69" t="s">
        <v>206</v>
      </c>
      <c r="C83" s="35" t="s">
        <v>5</v>
      </c>
      <c r="D83" s="35" t="s">
        <v>7</v>
      </c>
      <c r="E83" s="35" t="s">
        <v>10</v>
      </c>
      <c r="F83" s="35" t="s">
        <v>54</v>
      </c>
      <c r="G83" s="45"/>
      <c r="H83" s="45"/>
      <c r="I83" s="45"/>
      <c r="J83" s="45"/>
      <c r="K83" s="45"/>
      <c r="L83" s="45"/>
      <c r="M83" s="26"/>
      <c r="N83" s="26"/>
      <c r="O83" s="26"/>
      <c r="P83" s="26"/>
      <c r="Q83" s="26">
        <f t="shared" si="63"/>
        <v>0</v>
      </c>
      <c r="R83" s="26"/>
      <c r="S83" s="45"/>
      <c r="T83" s="45"/>
      <c r="U83" s="26"/>
      <c r="V83" s="26">
        <f>R83+U83</f>
        <v>0</v>
      </c>
      <c r="W83" s="26">
        <v>0</v>
      </c>
      <c r="X83" s="26"/>
      <c r="Y83" s="26">
        <v>0</v>
      </c>
      <c r="Z83" s="45">
        <v>0</v>
      </c>
      <c r="AA83" s="45"/>
      <c r="AB83" s="26"/>
      <c r="AC83" s="5"/>
      <c r="AD83" s="5"/>
      <c r="AE83" s="5"/>
      <c r="AF83" s="5"/>
      <c r="AG83" s="5"/>
    </row>
    <row r="84" spans="1:33" s="6" customFormat="1" ht="50.25" customHeight="1">
      <c r="A84" s="87" t="s">
        <v>78</v>
      </c>
      <c r="B84" s="89"/>
      <c r="C84" s="89"/>
      <c r="D84" s="89"/>
      <c r="E84" s="66"/>
      <c r="F84" s="66"/>
      <c r="G84" s="67" t="e">
        <f>G85+#REF!</f>
        <v>#REF!</v>
      </c>
      <c r="H84" s="67" t="e">
        <f>H85+#REF!</f>
        <v>#REF!</v>
      </c>
      <c r="I84" s="67" t="e">
        <f>I85+#REF!+I86</f>
        <v>#REF!</v>
      </c>
      <c r="J84" s="67" t="e">
        <f>J85+#REF!+J86</f>
        <v>#REF!</v>
      </c>
      <c r="K84" s="67">
        <f>K85+K86</f>
        <v>192899.20000000001</v>
      </c>
      <c r="L84" s="67">
        <f>L85+L86</f>
        <v>0</v>
      </c>
      <c r="M84" s="26">
        <f t="shared" si="10"/>
        <v>192899.20000000001</v>
      </c>
      <c r="N84" s="67">
        <f>N85+N86</f>
        <v>106045.2</v>
      </c>
      <c r="O84" s="67">
        <f t="shared" ref="O84" si="64">O85+O86</f>
        <v>0</v>
      </c>
      <c r="P84" s="26">
        <f>P85+P86</f>
        <v>0</v>
      </c>
      <c r="Q84" s="67">
        <v>192899.20000000001</v>
      </c>
      <c r="R84" s="26">
        <f t="shared" si="8"/>
        <v>106045.2</v>
      </c>
      <c r="S84" s="67">
        <f>S85+S86</f>
        <v>10000</v>
      </c>
      <c r="T84" s="67">
        <f>T85+T86</f>
        <v>0</v>
      </c>
      <c r="U84" s="26">
        <f>U85+U86</f>
        <v>0</v>
      </c>
      <c r="V84" s="26">
        <f t="shared" si="2"/>
        <v>106045.2</v>
      </c>
      <c r="W84" s="26">
        <f t="shared" si="9"/>
        <v>10000</v>
      </c>
      <c r="X84" s="26">
        <f>X85+X86</f>
        <v>0</v>
      </c>
      <c r="Y84" s="26">
        <v>10000</v>
      </c>
      <c r="Z84" s="67">
        <f>Z85+Z86</f>
        <v>0</v>
      </c>
      <c r="AA84" s="67">
        <f>AA85+AA86</f>
        <v>0</v>
      </c>
      <c r="AB84" s="26">
        <f t="shared" si="4"/>
        <v>0</v>
      </c>
      <c r="AC84" s="5"/>
      <c r="AD84" s="5"/>
      <c r="AE84" s="5"/>
      <c r="AF84" s="5"/>
      <c r="AG84" s="5"/>
    </row>
    <row r="85" spans="1:33" s="6" customFormat="1" ht="117" customHeight="1" outlineLevel="1">
      <c r="A85" s="40" t="s">
        <v>114</v>
      </c>
      <c r="B85" s="35" t="s">
        <v>30</v>
      </c>
      <c r="C85" s="35" t="s">
        <v>20</v>
      </c>
      <c r="D85" s="35" t="s">
        <v>18</v>
      </c>
      <c r="E85" s="35" t="s">
        <v>41</v>
      </c>
      <c r="F85" s="35" t="s">
        <v>26</v>
      </c>
      <c r="G85" s="45">
        <v>63797.7</v>
      </c>
      <c r="H85" s="45"/>
      <c r="I85" s="45">
        <v>63797.7</v>
      </c>
      <c r="J85" s="45"/>
      <c r="K85" s="45">
        <v>63797.7</v>
      </c>
      <c r="L85" s="45"/>
      <c r="M85" s="26">
        <f t="shared" si="10"/>
        <v>63797.7</v>
      </c>
      <c r="N85" s="26">
        <v>33133.199999999997</v>
      </c>
      <c r="O85" s="26"/>
      <c r="P85" s="26"/>
      <c r="Q85" s="26">
        <v>63797.7</v>
      </c>
      <c r="R85" s="26">
        <f t="shared" si="8"/>
        <v>33133.199999999997</v>
      </c>
      <c r="S85" s="26">
        <v>10000</v>
      </c>
      <c r="T85" s="26"/>
      <c r="U85" s="26"/>
      <c r="V85" s="26">
        <f t="shared" si="2"/>
        <v>33133.199999999997</v>
      </c>
      <c r="W85" s="26">
        <f t="shared" si="9"/>
        <v>10000</v>
      </c>
      <c r="X85" s="26"/>
      <c r="Y85" s="26">
        <v>10000</v>
      </c>
      <c r="Z85" s="45">
        <v>0</v>
      </c>
      <c r="AA85" s="45">
        <v>0</v>
      </c>
      <c r="AB85" s="26">
        <f t="shared" si="4"/>
        <v>0</v>
      </c>
      <c r="AC85" s="5"/>
      <c r="AD85" s="5"/>
      <c r="AE85" s="5"/>
      <c r="AF85" s="5"/>
      <c r="AG85" s="5"/>
    </row>
    <row r="86" spans="1:33" s="6" customFormat="1" ht="117" customHeight="1" outlineLevel="1">
      <c r="A86" s="40" t="s">
        <v>116</v>
      </c>
      <c r="B86" s="35" t="s">
        <v>49</v>
      </c>
      <c r="C86" s="35" t="s">
        <v>20</v>
      </c>
      <c r="D86" s="35" t="s">
        <v>18</v>
      </c>
      <c r="E86" s="35" t="s">
        <v>50</v>
      </c>
      <c r="F86" s="35" t="s">
        <v>54</v>
      </c>
      <c r="G86" s="45">
        <v>0</v>
      </c>
      <c r="H86" s="45">
        <v>129101.46</v>
      </c>
      <c r="I86" s="45"/>
      <c r="J86" s="45">
        <v>129101.5</v>
      </c>
      <c r="K86" s="45">
        <f>I86+J86</f>
        <v>129101.5</v>
      </c>
      <c r="L86" s="45"/>
      <c r="M86" s="26">
        <f t="shared" si="10"/>
        <v>129101.5</v>
      </c>
      <c r="N86" s="45">
        <v>72912</v>
      </c>
      <c r="O86" s="45"/>
      <c r="P86" s="26"/>
      <c r="Q86" s="45">
        <v>129101.5</v>
      </c>
      <c r="R86" s="26">
        <f t="shared" si="8"/>
        <v>72912</v>
      </c>
      <c r="S86" s="45">
        <v>0</v>
      </c>
      <c r="T86" s="45">
        <v>0</v>
      </c>
      <c r="U86" s="26"/>
      <c r="V86" s="26">
        <f t="shared" si="2"/>
        <v>72912</v>
      </c>
      <c r="W86" s="26">
        <f t="shared" si="9"/>
        <v>0</v>
      </c>
      <c r="X86" s="26"/>
      <c r="Y86" s="26">
        <v>0</v>
      </c>
      <c r="Z86" s="45">
        <v>0</v>
      </c>
      <c r="AA86" s="45">
        <v>0</v>
      </c>
      <c r="AB86" s="26">
        <f t="shared" si="4"/>
        <v>0</v>
      </c>
      <c r="AC86" s="5"/>
      <c r="AD86" s="5"/>
      <c r="AE86" s="5"/>
      <c r="AF86" s="5"/>
      <c r="AG86" s="5"/>
    </row>
    <row r="87" spans="1:33" s="6" customFormat="1" ht="47.25" customHeight="1">
      <c r="A87" s="87" t="s">
        <v>79</v>
      </c>
      <c r="B87" s="89"/>
      <c r="C87" s="89"/>
      <c r="D87" s="89"/>
      <c r="E87" s="66"/>
      <c r="F87" s="66"/>
      <c r="G87" s="67">
        <f>G88</f>
        <v>82464.67</v>
      </c>
      <c r="H87" s="67">
        <f>H88</f>
        <v>0</v>
      </c>
      <c r="I87" s="67">
        <f>G87+H87</f>
        <v>82464.67</v>
      </c>
      <c r="J87" s="67">
        <f>J88</f>
        <v>0</v>
      </c>
      <c r="K87" s="67">
        <f>K88</f>
        <v>98595.09</v>
      </c>
      <c r="L87" s="67">
        <f>L88</f>
        <v>0</v>
      </c>
      <c r="M87" s="26">
        <f t="shared" si="10"/>
        <v>98595.09</v>
      </c>
      <c r="N87" s="67">
        <f>N88</f>
        <v>2310</v>
      </c>
      <c r="O87" s="67">
        <f t="shared" ref="O87" si="65">O88</f>
        <v>0</v>
      </c>
      <c r="P87" s="26">
        <f>P88</f>
        <v>0</v>
      </c>
      <c r="Q87" s="67">
        <v>98595.09</v>
      </c>
      <c r="R87" s="26">
        <f t="shared" si="8"/>
        <v>2310</v>
      </c>
      <c r="S87" s="67">
        <f>S88</f>
        <v>3840</v>
      </c>
      <c r="T87" s="67">
        <f>T88</f>
        <v>0</v>
      </c>
      <c r="U87" s="26">
        <f>U88</f>
        <v>0</v>
      </c>
      <c r="V87" s="26">
        <f t="shared" si="2"/>
        <v>2310</v>
      </c>
      <c r="W87" s="26">
        <f t="shared" si="9"/>
        <v>3840</v>
      </c>
      <c r="X87" s="26">
        <f>X88</f>
        <v>0</v>
      </c>
      <c r="Y87" s="26">
        <v>3840</v>
      </c>
      <c r="Z87" s="67">
        <f>Z88</f>
        <v>0</v>
      </c>
      <c r="AA87" s="67">
        <f>AA88</f>
        <v>0</v>
      </c>
      <c r="AB87" s="26">
        <f t="shared" si="4"/>
        <v>0</v>
      </c>
      <c r="AC87" s="5"/>
      <c r="AD87" s="5"/>
      <c r="AE87" s="5"/>
      <c r="AF87" s="5"/>
      <c r="AG87" s="5"/>
    </row>
    <row r="88" spans="1:33" s="6" customFormat="1" ht="153.75" customHeight="1">
      <c r="A88" s="46" t="s">
        <v>160</v>
      </c>
      <c r="B88" s="35" t="s">
        <v>65</v>
      </c>
      <c r="C88" s="35" t="s">
        <v>20</v>
      </c>
      <c r="D88" s="35" t="s">
        <v>11</v>
      </c>
      <c r="E88" s="35" t="s">
        <v>95</v>
      </c>
      <c r="F88" s="35" t="s">
        <v>102</v>
      </c>
      <c r="G88" s="45">
        <v>82464.67</v>
      </c>
      <c r="H88" s="45"/>
      <c r="I88" s="45">
        <v>82464.67</v>
      </c>
      <c r="J88" s="45"/>
      <c r="K88" s="45">
        <v>98595.09</v>
      </c>
      <c r="L88" s="45"/>
      <c r="M88" s="26">
        <f t="shared" si="10"/>
        <v>98595.09</v>
      </c>
      <c r="N88" s="26">
        <v>2310</v>
      </c>
      <c r="O88" s="26"/>
      <c r="P88" s="26"/>
      <c r="Q88" s="26">
        <v>98595.09</v>
      </c>
      <c r="R88" s="26">
        <f t="shared" si="8"/>
        <v>2310</v>
      </c>
      <c r="S88" s="26">
        <v>3840</v>
      </c>
      <c r="T88" s="26"/>
      <c r="U88" s="26"/>
      <c r="V88" s="26">
        <f t="shared" ref="V88:V91" si="66">R88+U88</f>
        <v>2310</v>
      </c>
      <c r="W88" s="26">
        <f t="shared" si="9"/>
        <v>3840</v>
      </c>
      <c r="X88" s="26"/>
      <c r="Y88" s="26">
        <v>3840</v>
      </c>
      <c r="Z88" s="45">
        <v>0</v>
      </c>
      <c r="AA88" s="45">
        <v>0</v>
      </c>
      <c r="AB88" s="26">
        <f t="shared" si="4"/>
        <v>0</v>
      </c>
      <c r="AC88" s="5"/>
      <c r="AD88" s="5"/>
      <c r="AE88" s="5"/>
      <c r="AF88" s="5"/>
      <c r="AG88" s="5"/>
    </row>
    <row r="89" spans="1:33" s="6" customFormat="1" ht="50.25" customHeight="1">
      <c r="A89" s="83" t="s">
        <v>194</v>
      </c>
      <c r="B89" s="83"/>
      <c r="C89" s="83"/>
      <c r="D89" s="83"/>
      <c r="E89" s="35"/>
      <c r="F89" s="35"/>
      <c r="G89" s="45"/>
      <c r="H89" s="45"/>
      <c r="I89" s="45"/>
      <c r="J89" s="45"/>
      <c r="K89" s="45">
        <f>K90</f>
        <v>0</v>
      </c>
      <c r="L89" s="45">
        <f t="shared" ref="L89:O89" si="67">L90</f>
        <v>295051.8</v>
      </c>
      <c r="M89" s="45">
        <f>M90+M91</f>
        <v>489978.3</v>
      </c>
      <c r="N89" s="45">
        <f t="shared" si="67"/>
        <v>0</v>
      </c>
      <c r="O89" s="45">
        <f t="shared" si="67"/>
        <v>122307.8</v>
      </c>
      <c r="P89" s="45">
        <f>P90+P91</f>
        <v>0</v>
      </c>
      <c r="Q89" s="45">
        <v>489978.3</v>
      </c>
      <c r="R89" s="45">
        <f>R90+R91</f>
        <v>122307.8</v>
      </c>
      <c r="S89" s="45">
        <f t="shared" ref="S89:Z89" si="68">S90+S91</f>
        <v>0</v>
      </c>
      <c r="T89" s="45">
        <f t="shared" si="68"/>
        <v>0</v>
      </c>
      <c r="U89" s="45">
        <f>U90+U91</f>
        <v>0</v>
      </c>
      <c r="V89" s="26">
        <f t="shared" si="66"/>
        <v>122307.8</v>
      </c>
      <c r="W89" s="45">
        <f t="shared" si="68"/>
        <v>0</v>
      </c>
      <c r="X89" s="45">
        <f>X90+X91</f>
        <v>0</v>
      </c>
      <c r="Y89" s="45">
        <v>0</v>
      </c>
      <c r="Z89" s="45">
        <f t="shared" si="68"/>
        <v>0</v>
      </c>
      <c r="AA89" s="45">
        <f>AA90+AA91</f>
        <v>0</v>
      </c>
      <c r="AB89" s="26">
        <f t="shared" si="4"/>
        <v>0</v>
      </c>
      <c r="AC89" s="5"/>
      <c r="AD89" s="5"/>
      <c r="AE89" s="5"/>
      <c r="AF89" s="5"/>
      <c r="AG89" s="5"/>
    </row>
    <row r="90" spans="1:33" s="6" customFormat="1" ht="146.25" customHeight="1">
      <c r="A90" s="29" t="s">
        <v>146</v>
      </c>
      <c r="B90" s="31" t="s">
        <v>147</v>
      </c>
      <c r="C90" s="31" t="s">
        <v>144</v>
      </c>
      <c r="D90" s="31" t="s">
        <v>11</v>
      </c>
      <c r="E90" s="31" t="s">
        <v>145</v>
      </c>
      <c r="F90" s="31" t="s">
        <v>54</v>
      </c>
      <c r="G90" s="45"/>
      <c r="H90" s="45"/>
      <c r="I90" s="45"/>
      <c r="J90" s="45"/>
      <c r="K90" s="45"/>
      <c r="L90" s="45">
        <f>122307.8+172744</f>
        <v>295051.8</v>
      </c>
      <c r="M90" s="26">
        <f t="shared" si="10"/>
        <v>295051.8</v>
      </c>
      <c r="N90" s="26"/>
      <c r="O90" s="26">
        <f>64616.5+57691.3</f>
        <v>122307.8</v>
      </c>
      <c r="P90" s="26"/>
      <c r="Q90" s="26">
        <v>295051.8</v>
      </c>
      <c r="R90" s="26">
        <v>57691.3</v>
      </c>
      <c r="S90" s="26"/>
      <c r="T90" s="26"/>
      <c r="U90" s="26"/>
      <c r="V90" s="26">
        <f t="shared" si="66"/>
        <v>57691.3</v>
      </c>
      <c r="W90" s="26">
        <v>0</v>
      </c>
      <c r="X90" s="26"/>
      <c r="Y90" s="26">
        <v>0</v>
      </c>
      <c r="Z90" s="45">
        <v>0</v>
      </c>
      <c r="AA90" s="45"/>
      <c r="AB90" s="26">
        <f t="shared" ref="AB90:AB91" si="69">Z90+AA90</f>
        <v>0</v>
      </c>
      <c r="AC90" s="5"/>
      <c r="AD90" s="5"/>
      <c r="AE90" s="5"/>
      <c r="AF90" s="5"/>
      <c r="AG90" s="5"/>
    </row>
    <row r="91" spans="1:33" s="6" customFormat="1" ht="123.75" customHeight="1">
      <c r="A91" s="70" t="s">
        <v>162</v>
      </c>
      <c r="B91" s="71" t="s">
        <v>163</v>
      </c>
      <c r="C91" s="31" t="s">
        <v>164</v>
      </c>
      <c r="D91" s="31" t="s">
        <v>7</v>
      </c>
      <c r="E91" s="31" t="s">
        <v>10</v>
      </c>
      <c r="F91" s="31" t="s">
        <v>54</v>
      </c>
      <c r="G91" s="45"/>
      <c r="H91" s="45"/>
      <c r="I91" s="45"/>
      <c r="J91" s="45"/>
      <c r="K91" s="45"/>
      <c r="L91" s="45"/>
      <c r="M91" s="26">
        <v>194926.5</v>
      </c>
      <c r="N91" s="26"/>
      <c r="O91" s="26"/>
      <c r="P91" s="26"/>
      <c r="Q91" s="26">
        <v>194926.5</v>
      </c>
      <c r="R91" s="26">
        <v>64616.5</v>
      </c>
      <c r="S91" s="26"/>
      <c r="T91" s="26"/>
      <c r="U91" s="26"/>
      <c r="V91" s="26">
        <f t="shared" si="66"/>
        <v>64616.5</v>
      </c>
      <c r="W91" s="26">
        <v>0</v>
      </c>
      <c r="X91" s="26"/>
      <c r="Y91" s="26">
        <v>0</v>
      </c>
      <c r="Z91" s="45">
        <v>0</v>
      </c>
      <c r="AA91" s="45"/>
      <c r="AB91" s="26">
        <f t="shared" si="69"/>
        <v>0</v>
      </c>
      <c r="AC91" s="5"/>
      <c r="AD91" s="5"/>
      <c r="AE91" s="5"/>
      <c r="AF91" s="5"/>
      <c r="AG91" s="5"/>
    </row>
    <row r="92" spans="1:33" s="6" customFormat="1" ht="50.25" customHeight="1">
      <c r="A92" s="106" t="s">
        <v>170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72"/>
      <c r="AB92" s="72"/>
      <c r="AC92" s="5"/>
      <c r="AD92" s="5"/>
      <c r="AE92" s="5"/>
      <c r="AF92" s="5"/>
      <c r="AG92" s="5"/>
    </row>
    <row r="93" spans="1:33" s="6" customFormat="1" ht="17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5"/>
      <c r="AD93" s="5"/>
      <c r="AE93" s="5"/>
      <c r="AF93" s="5"/>
      <c r="AG93" s="5"/>
    </row>
    <row r="94" spans="1:33" s="6" customFormat="1" ht="15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5"/>
      <c r="AD94" s="5"/>
      <c r="AE94" s="5"/>
      <c r="AF94" s="5"/>
      <c r="AG94" s="5"/>
    </row>
    <row r="95" spans="1:33" s="6" customFormat="1" ht="15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5"/>
      <c r="AD95" s="5"/>
      <c r="AE95" s="5"/>
      <c r="AF95" s="5"/>
      <c r="AG95" s="5"/>
    </row>
    <row r="96" spans="1:33" s="6" customFormat="1" ht="15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5"/>
      <c r="AD96" s="5"/>
      <c r="AE96" s="5"/>
      <c r="AF96" s="5"/>
      <c r="AG96" s="5"/>
    </row>
    <row r="97" spans="1:33" s="6" customFormat="1" ht="36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7"/>
      <c r="AB97" s="17"/>
      <c r="AC97" s="5"/>
      <c r="AD97" s="5"/>
      <c r="AE97" s="5"/>
      <c r="AF97" s="5"/>
      <c r="AG97" s="5"/>
    </row>
    <row r="98" spans="1:33" s="6" customFormat="1" ht="30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7"/>
      <c r="AB98" s="17"/>
      <c r="AC98" s="5"/>
      <c r="AD98" s="5"/>
      <c r="AE98" s="5"/>
      <c r="AF98" s="5"/>
      <c r="AG98" s="5"/>
    </row>
    <row r="99" spans="1:33" s="6" customFormat="1" ht="15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5"/>
      <c r="AD99" s="5"/>
      <c r="AE99" s="5"/>
      <c r="AF99" s="5"/>
      <c r="AG99" s="5"/>
    </row>
    <row r="100" spans="1:33" s="6" customFormat="1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5"/>
      <c r="AD100" s="5"/>
      <c r="AE100" s="5"/>
      <c r="AF100" s="5"/>
      <c r="AG100" s="5"/>
    </row>
    <row r="101" spans="1:33" s="6" customFormat="1" ht="15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5"/>
      <c r="AD101" s="5"/>
      <c r="AE101" s="5"/>
      <c r="AF101" s="5"/>
      <c r="AG101" s="5"/>
    </row>
    <row r="102" spans="1:33" s="6" customFormat="1" ht="15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5"/>
      <c r="AD102" s="5"/>
      <c r="AE102" s="5"/>
      <c r="AF102" s="5"/>
      <c r="AG102" s="5"/>
    </row>
    <row r="103" spans="1:33" s="6" customFormat="1" ht="15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5"/>
      <c r="AD103" s="5"/>
      <c r="AE103" s="5"/>
      <c r="AF103" s="5"/>
      <c r="AG103" s="5"/>
    </row>
    <row r="104" spans="1:33" ht="15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8"/>
      <c r="T104" s="8"/>
      <c r="U104" s="8"/>
      <c r="V104" s="8"/>
      <c r="W104" s="8"/>
      <c r="X104" s="8"/>
      <c r="Y104" s="8"/>
      <c r="Z104" s="4"/>
      <c r="AA104" s="4"/>
      <c r="AB104" s="4"/>
    </row>
    <row r="105" spans="1:33" ht="15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2"/>
      <c r="AE105" s="2"/>
      <c r="AF105" s="2"/>
      <c r="AG105" s="2"/>
    </row>
    <row r="106" spans="1:33" ht="15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2"/>
      <c r="AE106" s="2"/>
      <c r="AF106" s="2"/>
      <c r="AG106" s="2"/>
    </row>
  </sheetData>
  <mergeCells count="56">
    <mergeCell ref="A98:Z98"/>
    <mergeCell ref="A84:D84"/>
    <mergeCell ref="A87:D87"/>
    <mergeCell ref="A97:Z97"/>
    <mergeCell ref="A67:D67"/>
    <mergeCell ref="A79:D79"/>
    <mergeCell ref="R6:R7"/>
    <mergeCell ref="A21:D21"/>
    <mergeCell ref="W6:W7"/>
    <mergeCell ref="A4:Z4"/>
    <mergeCell ref="A92:Z92"/>
    <mergeCell ref="A27:D27"/>
    <mergeCell ref="A26:D26"/>
    <mergeCell ref="A5:Z5"/>
    <mergeCell ref="N6:N7"/>
    <mergeCell ref="A13:D13"/>
    <mergeCell ref="A6:A7"/>
    <mergeCell ref="A23:D23"/>
    <mergeCell ref="F6:F7"/>
    <mergeCell ref="D6:D7"/>
    <mergeCell ref="E6:E7"/>
    <mergeCell ref="A9:D9"/>
    <mergeCell ref="P6:P7"/>
    <mergeCell ref="Q6:Q7"/>
    <mergeCell ref="A75:E75"/>
    <mergeCell ref="AA6:AA7"/>
    <mergeCell ref="AB6:AB7"/>
    <mergeCell ref="M6:M7"/>
    <mergeCell ref="L6:L7"/>
    <mergeCell ref="A73:D73"/>
    <mergeCell ref="Z6:Z7"/>
    <mergeCell ref="I6:I7"/>
    <mergeCell ref="S6:S7"/>
    <mergeCell ref="G6:G7"/>
    <mergeCell ref="J6:J7"/>
    <mergeCell ref="K6:K7"/>
    <mergeCell ref="H6:H7"/>
    <mergeCell ref="O6:O7"/>
    <mergeCell ref="A12:D12"/>
    <mergeCell ref="A89:D89"/>
    <mergeCell ref="A69:D69"/>
    <mergeCell ref="A42:D42"/>
    <mergeCell ref="B6:B7"/>
    <mergeCell ref="C6:C7"/>
    <mergeCell ref="A55:D55"/>
    <mergeCell ref="A36:D36"/>
    <mergeCell ref="A49:D49"/>
    <mergeCell ref="A52:D52"/>
    <mergeCell ref="A66:D66"/>
    <mergeCell ref="A62:D62"/>
    <mergeCell ref="A60:D60"/>
    <mergeCell ref="X6:X7"/>
    <mergeCell ref="Y6:Y7"/>
    <mergeCell ref="U6:U7"/>
    <mergeCell ref="V6:V7"/>
    <mergeCell ref="T6:T7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40" fitToHeight="25" orientation="landscape" r:id="rId1"/>
  <headerFooter>
    <oddFooter>&amp;C&amp;P</oddFooter>
  </headerFooter>
  <rowBreaks count="1" manualBreakCount="1">
    <brk id="8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2018-05-21T09:02:41Z</cp:lastPrinted>
  <dcterms:created xsi:type="dcterms:W3CDTF">2014-05-08T06:25:05Z</dcterms:created>
  <dcterms:modified xsi:type="dcterms:W3CDTF">2018-05-21T09:02:42Z</dcterms:modified>
</cp:coreProperties>
</file>