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9200" windowHeight="11535" tabRatio="535"/>
  </bookViews>
  <sheets>
    <sheet name="Лист1" sheetId="2" r:id="rId1"/>
    <sheet name="Лист2" sheetId="3" r:id="rId2"/>
  </sheets>
  <definedNames>
    <definedName name="_xlnm.Print_Titles" localSheetId="0">Лист1!$6:$8</definedName>
  </definedNames>
  <calcPr calcId="125725"/>
</workbook>
</file>

<file path=xl/calcChain.xml><?xml version="1.0" encoding="utf-8"?>
<calcChain xmlns="http://schemas.openxmlformats.org/spreadsheetml/2006/main">
  <c r="I11" i="2"/>
  <c r="I10" s="1"/>
  <c r="H70"/>
  <c r="I70"/>
  <c r="M70" s="1"/>
  <c r="J30"/>
  <c r="J29"/>
  <c r="K30"/>
  <c r="K29"/>
  <c r="K28" s="1"/>
  <c r="M28" s="1"/>
  <c r="K70"/>
  <c r="J70"/>
  <c r="I21"/>
  <c r="H21"/>
  <c r="K78"/>
  <c r="L78" s="1"/>
  <c r="J78"/>
  <c r="K82"/>
  <c r="K83"/>
  <c r="J83"/>
  <c r="J82" s="1"/>
  <c r="K74"/>
  <c r="M74" s="1"/>
  <c r="J74"/>
  <c r="K68"/>
  <c r="L68" s="1"/>
  <c r="J68"/>
  <c r="K64"/>
  <c r="J64"/>
  <c r="K60"/>
  <c r="J60"/>
  <c r="J57" s="1"/>
  <c r="K47"/>
  <c r="L47" s="1"/>
  <c r="J47"/>
  <c r="K56"/>
  <c r="J56"/>
  <c r="K48"/>
  <c r="J48"/>
  <c r="K42"/>
  <c r="J42"/>
  <c r="K39"/>
  <c r="M39" s="1"/>
  <c r="J39"/>
  <c r="K40"/>
  <c r="L40" s="1"/>
  <c r="J40"/>
  <c r="K37"/>
  <c r="M37" s="1"/>
  <c r="J37"/>
  <c r="J28"/>
  <c r="L29"/>
  <c r="L30"/>
  <c r="L31"/>
  <c r="K22"/>
  <c r="L22" s="1"/>
  <c r="J22"/>
  <c r="L25"/>
  <c r="J11"/>
  <c r="K11"/>
  <c r="M11" s="1"/>
  <c r="L12"/>
  <c r="L13"/>
  <c r="L14"/>
  <c r="L15"/>
  <c r="L16"/>
  <c r="J18"/>
  <c r="J17" s="1"/>
  <c r="K18"/>
  <c r="K17" s="1"/>
  <c r="J19"/>
  <c r="K19"/>
  <c r="M19" s="1"/>
  <c r="L20"/>
  <c r="M83"/>
  <c r="L83"/>
  <c r="M82"/>
  <c r="L82"/>
  <c r="M81"/>
  <c r="L81"/>
  <c r="M80"/>
  <c r="L80"/>
  <c r="M76"/>
  <c r="L76"/>
  <c r="M73"/>
  <c r="L73"/>
  <c r="M71"/>
  <c r="L71"/>
  <c r="M69"/>
  <c r="L69"/>
  <c r="M67"/>
  <c r="L67"/>
  <c r="M66"/>
  <c r="L66"/>
  <c r="M65"/>
  <c r="L65"/>
  <c r="M64"/>
  <c r="L64"/>
  <c r="M63"/>
  <c r="L63"/>
  <c r="M62"/>
  <c r="L62"/>
  <c r="M61"/>
  <c r="L61"/>
  <c r="M60"/>
  <c r="L60"/>
  <c r="M56"/>
  <c r="L56"/>
  <c r="M55"/>
  <c r="L55"/>
  <c r="M54"/>
  <c r="L54"/>
  <c r="M53"/>
  <c r="L53"/>
  <c r="M52"/>
  <c r="L52"/>
  <c r="M51"/>
  <c r="L51"/>
  <c r="M50"/>
  <c r="L50"/>
  <c r="M49"/>
  <c r="L49"/>
  <c r="M48"/>
  <c r="L48"/>
  <c r="M46"/>
  <c r="L46"/>
  <c r="M45"/>
  <c r="L45"/>
  <c r="M43"/>
  <c r="L43"/>
  <c r="M42"/>
  <c r="L42"/>
  <c r="M41"/>
  <c r="L41"/>
  <c r="M38"/>
  <c r="L38"/>
  <c r="L37"/>
  <c r="M36"/>
  <c r="L36"/>
  <c r="M35"/>
  <c r="L35"/>
  <c r="M34"/>
  <c r="L34"/>
  <c r="M33"/>
  <c r="L33"/>
  <c r="M32"/>
  <c r="L32"/>
  <c r="M31"/>
  <c r="M30"/>
  <c r="M27"/>
  <c r="L27"/>
  <c r="M25"/>
  <c r="M20"/>
  <c r="M16"/>
  <c r="M15"/>
  <c r="M14"/>
  <c r="M13"/>
  <c r="M12"/>
  <c r="L17" l="1"/>
  <c r="M17"/>
  <c r="M40"/>
  <c r="M29"/>
  <c r="L18"/>
  <c r="M18"/>
  <c r="M68"/>
  <c r="K57"/>
  <c r="M57" s="1"/>
  <c r="M47"/>
  <c r="L74"/>
  <c r="L19"/>
  <c r="I9"/>
  <c r="M78"/>
  <c r="H9"/>
  <c r="L28"/>
  <c r="K10"/>
  <c r="J21"/>
  <c r="L70"/>
  <c r="M22"/>
  <c r="K21"/>
  <c r="L39"/>
  <c r="J10"/>
  <c r="L10"/>
  <c r="M10"/>
  <c r="L11"/>
  <c r="B8"/>
  <c r="C8" s="1"/>
  <c r="D8" s="1"/>
  <c r="E8" s="1"/>
  <c r="F8" s="1"/>
  <c r="G8" s="1"/>
  <c r="L57" l="1"/>
  <c r="J9"/>
  <c r="L21"/>
  <c r="M21"/>
  <c r="K9"/>
  <c r="M9" l="1"/>
  <c r="L9"/>
</calcChain>
</file>

<file path=xl/sharedStrings.xml><?xml version="1.0" encoding="utf-8"?>
<sst xmlns="http://schemas.openxmlformats.org/spreadsheetml/2006/main" count="344" uniqueCount="196">
  <si>
    <t>Прогнозная мощность                                                              (прогнозный прирост мощности)</t>
  </si>
  <si>
    <t>Наименование заказчика по объектам государственной (муниципальной) собственности</t>
  </si>
  <si>
    <t>Наименование главного распорядителя бюджетных средств</t>
  </si>
  <si>
    <t>ГКУ Архангельской области "Дорожное агентство "Архангельскавтодор"</t>
  </si>
  <si>
    <t xml:space="preserve">Наименование объекта                                                                    </t>
  </si>
  <si>
    <t>Форма расходования бюджетных средств, направление                  инвестирования</t>
  </si>
  <si>
    <t xml:space="preserve">бюджетные инвестиции в объекты государственной собственности Архангельской области, строительство </t>
  </si>
  <si>
    <t>министерство транспорта Архангельской области</t>
  </si>
  <si>
    <t>2015 / 2017</t>
  </si>
  <si>
    <t>1. Строительство мостового перехода через реку Устья на автомобильной дороге Октябрьский – Мягкославская (Некрасово)  с подъездом к дер. Мягкославская</t>
  </si>
  <si>
    <t>130 коек</t>
  </si>
  <si>
    <t xml:space="preserve">министерство строительства и архитектуры Архангельской области </t>
  </si>
  <si>
    <t>2014 / 2017</t>
  </si>
  <si>
    <t>государственная корпорация по содействию разработке, производству 
и экспорту высокотехнологичной промышленной продукции "Ростех"</t>
  </si>
  <si>
    <t xml:space="preserve">ВСЕГО по областной адресной инвестиционной программе, в том числе:                                                                                                                                                                                </t>
  </si>
  <si>
    <t>330 мест</t>
  </si>
  <si>
    <t xml:space="preserve"> ГКУ Архангельской области "ГУКС"</t>
  </si>
  <si>
    <t>бюджетные инвестиции в объекты государственной собственности Архангельской области, строительство / приобретение</t>
  </si>
  <si>
    <t>министерство топливно-энергетического комплекса и жилищно-коммунального хозяйства Архангельской области</t>
  </si>
  <si>
    <t>администрации муниципальных образований Архангельской области</t>
  </si>
  <si>
    <t>2016 / 2017</t>
  </si>
  <si>
    <t>Прогнозный срок                                                            (начало / окончание)</t>
  </si>
  <si>
    <t>2016 / 2020</t>
  </si>
  <si>
    <t xml:space="preserve">бюджетные инвестиции в объекты государственной собственности Архангельской области, проектирование и строительство </t>
  </si>
  <si>
    <t xml:space="preserve">бюджетные инвестиции в объекты государственной собственности Архангельской области, проектирование и реконструкция </t>
  </si>
  <si>
    <t>ГКУ Архангельской области "ГУКС"</t>
  </si>
  <si>
    <t>2 единицы</t>
  </si>
  <si>
    <t>2017 / 2019</t>
  </si>
  <si>
    <t>13,4 км</t>
  </si>
  <si>
    <t>агентство по развитию Соловецкого архипелага Архангельской области</t>
  </si>
  <si>
    <t>2017 / 2018</t>
  </si>
  <si>
    <t>120 мест</t>
  </si>
  <si>
    <t>министерство строительства и архитектуры Архангельской области</t>
  </si>
  <si>
    <t>1. Муниципальные дошкольные образовательные организации муниципальных образований Архангельской области, в том числе:</t>
  </si>
  <si>
    <t>субсидии на софинансирование капитальных вложений в объекты муниципальной собственности, строительство</t>
  </si>
  <si>
    <t>субсидии на софинансирование капитальных вложений в объекты муниципальной собственности, приобретение</t>
  </si>
  <si>
    <t>2. Общеобразовательные организации и профессиональные образовательные организации в Архангельской области, в том числе:</t>
  </si>
  <si>
    <t>320 мест</t>
  </si>
  <si>
    <t>240 мест</t>
  </si>
  <si>
    <t>200 мест</t>
  </si>
  <si>
    <t>60 мест</t>
  </si>
  <si>
    <t>-</t>
  </si>
  <si>
    <t>2018 / 2019</t>
  </si>
  <si>
    <t>853,63 м</t>
  </si>
  <si>
    <t>2015 / 2019</t>
  </si>
  <si>
    <t>2016 / 2018</t>
  </si>
  <si>
    <t>1. Развитие сети учреждений культурно-досугового типа в сельской местности</t>
  </si>
  <si>
    <t>2. Развитие сети автомобильных дорог, ведущих к общественно значимым объектам сельских населенных пунктов, объектам производства и переработки сельскохозяйственной продукции</t>
  </si>
  <si>
    <t>2013 / 2018</t>
  </si>
  <si>
    <t>45 чел./смену</t>
  </si>
  <si>
    <t>0,72 км</t>
  </si>
  <si>
    <t xml:space="preserve">государственное казенное учреждение Архангельской области "Дирекция по развитию Соловецкого архипелага"
</t>
  </si>
  <si>
    <t>администрация муниципального образования "Приморский муниципальный район"</t>
  </si>
  <si>
    <t>Общий объем капитальных вложений за счет всех источников, тыс. рублей</t>
  </si>
  <si>
    <t>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"Обеспечение качественным, доступным жильем и объектами инженерной инфраструктуры населения Архангельской области (2014 – 2020 годы)"</t>
  </si>
  <si>
    <t>1. Предоставление доступного и комфортного жилья 60 процентам семей, проживающих в Архангельской области и желающих улучшить свои жилищные условия, включая граждан – членов жилищно-строительных кооперативов, и ветеранам Великой Отечественной войны (строительство и приобретение жилья,  в том числе для использования в качестве маневренного жилищного фонда, и объектов инженерной инфраструктуры), из них:</t>
  </si>
  <si>
    <t>государственное казенное учреждение Архангельской области "Главное управление капитального строительства"                                                                                                (далее – ГКУ Архангельской области "ГУКС")</t>
  </si>
  <si>
    <t xml:space="preserve">протяженность сетей: ливневой канализации –                                                         494 м;
водоснабжения –                                                                                4 км
</t>
  </si>
  <si>
    <t>субсидии на софинансирование капитальных вложений в объекты муниципальной собственности</t>
  </si>
  <si>
    <t>администрация муниципального образования "Каргопольский муниципальный район"</t>
  </si>
  <si>
    <t>администрация муниципального образования "Город Архангельск"</t>
  </si>
  <si>
    <t>администрация муниципального образования "Красноборский муниципальный район"</t>
  </si>
  <si>
    <t>администрация муниципального образования "Вельский муниципальный район"</t>
  </si>
  <si>
    <t>III.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"Культура Русского Севера (2013 – 2020 годы)"</t>
  </si>
  <si>
    <t>IV. Программа модернизации здравоохранения Архангельской области                                                       на 2011 – 2017 годы</t>
  </si>
  <si>
    <t>V. Адресная программа Архангельской области                                                                                             "Переселение граждан из аварийного жилищного фонда" на 2013 – 2017 годы</t>
  </si>
  <si>
    <t>1. Строительство и реконструкция системы водоснабжения поселка Соловецкий</t>
  </si>
  <si>
    <t>VII.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"Развитие транспортной системы Архангельской области (2014 – 2020 годы)"</t>
  </si>
  <si>
    <t>государственное казенное учреждение Архангельской области "Дорожное агентство "Архангельскавтодор" (далее – ГКУ Архангельской области "Дорожное агентство "Архангельскавтодор")</t>
  </si>
  <si>
    <t>2. Реконструкция автомобильной дороги Усть-Ваеньга – Осиново – Фалюки (до дер. Задориха) на участке км 43+500 – км 63+000</t>
  </si>
  <si>
    <t>VIII.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"Устойчивое развитие сельских территорий Архангельской области                                                                      (2014 – 2020 годы)"</t>
  </si>
  <si>
    <t>администрация муниципального образования "Вилегодский муниципальный район"</t>
  </si>
  <si>
    <t>IX.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"Охрана окружающей среды, воспроизводство и использование природных ресурсов Архангельской области (2014 – 2020 годы)"</t>
  </si>
  <si>
    <t>администрация муниципального образования "Котлас"</t>
  </si>
  <si>
    <r>
      <t>сети: водоснабжения – 113 м</t>
    </r>
    <r>
      <rPr>
        <vertAlign val="superscript"/>
        <sz val="12"/>
        <color theme="1"/>
        <rFont val="Times New Roman"/>
        <family val="1"/>
        <charset val="204"/>
      </rPr>
      <t>3</t>
    </r>
    <r>
      <rPr>
        <sz val="12"/>
        <color theme="1"/>
        <rFont val="Times New Roman"/>
        <family val="1"/>
        <charset val="204"/>
      </rPr>
      <t xml:space="preserve">/час; теплоснабжения – 7,1 Гкал/час; электроснабжения – 3562 кВА
</t>
    </r>
  </si>
  <si>
    <r>
      <t>4500 м</t>
    </r>
    <r>
      <rPr>
        <vertAlign val="superscript"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>/сутки</t>
    </r>
  </si>
  <si>
    <t>3. Строительство автомобильной дороги по проезду Сибиряковцев в обход областной больницы
г. Архангельска</t>
  </si>
  <si>
    <t xml:space="preserve">3) строительство автомобильной дороги Подъезд к дер. Логиновская от автомобильной дороги "Подъезд к дер. Макаровская" в Няндомском районе Архангельской области </t>
  </si>
  <si>
    <t>1) строительство начальной общеобразовательной школы на 320 учащихся в
с. Красноборск Архангельской области</t>
  </si>
  <si>
    <t>3) строительство детского сада на 60 мест в
пос. Турдеевск
г. Архангельска*</t>
  </si>
  <si>
    <t>280 мест</t>
  </si>
  <si>
    <t>2018 / -</t>
  </si>
  <si>
    <t>2015 / -</t>
  </si>
  <si>
    <t>2017 / -</t>
  </si>
  <si>
    <t xml:space="preserve">2) строительство детского сада на 120 мест в
пос. Катунино Приморского района Архангельской области
</t>
  </si>
  <si>
    <t>3. Развитие газификации в сельской местности</t>
  </si>
  <si>
    <t>администрация муниципального образования "Котласский муниципальный район"</t>
  </si>
  <si>
    <t>2) газопровод высокого, среднего и низкого давления в МО "Аргуновское" Вельского района Архангельской области</t>
  </si>
  <si>
    <t>1. Перинатальный центр по адресу: Архангельск, пр. Ломоносова, мощностью 130 коек</t>
  </si>
  <si>
    <t>1. Строительство (создание "под ключ") многоквартирных домов, приобретение жилых помещений в многоквартирных домах для расселения многоквартирных домов, признанных аварийными до 1 января 2012 года в связи с физическим износом и подлежащих сносу или реконструкции</t>
  </si>
  <si>
    <t>1. Строительство футбольного поля и беговых дорожек на стадионе "Салют", расположенном по адресу:                                                                                                    г. Котлас, пр. Мира, 45</t>
  </si>
  <si>
    <t>субсидии на софинансирование капитальных вложений в объекты муниципальной собственности, проектирование и строительство</t>
  </si>
  <si>
    <t>1) строительство газораспределительной сети в дер. Куимиха Котласского района Архангельской области</t>
  </si>
  <si>
    <t>1. Модульные водоочистные сооружения из поверхностного источника для обеспечения питьевой водой южных районов
г. Архангельска (1-й пусковой комплекс)</t>
  </si>
  <si>
    <t>2. Строительство центра культурного развития в
г. Каргополе по адресу: Архангельская область,             г. Каргополь, ул. Гагарина, 25</t>
  </si>
  <si>
    <t xml:space="preserve">протяженность дороги – 19,5 км </t>
  </si>
  <si>
    <t>1) строительство центра культурного развития на 120 мест в с. Ильинско-Подомское Вилегодского района Архангельской области</t>
  </si>
  <si>
    <t>протяженность дороги – 1,975 км</t>
  </si>
  <si>
    <t>протяженность дороги – 1,479 км</t>
  </si>
  <si>
    <t>протяженность дороги – 0,237 км</t>
  </si>
  <si>
    <t>протяженность газопровода – 5 км</t>
  </si>
  <si>
    <t>протяженность газопровода – 3 км</t>
  </si>
  <si>
    <t>XI. Государственная программа Архангельской области                                                                                                                                                                        "Развитие энергетики и жилищно-коммунального хозяйства Архангельской области (2014 – 2020 годы)"</t>
  </si>
  <si>
    <t>2. Строительство многоквартирных домов, приобретение жилых помещений в многоквартирных домах и выплата выкупной цены собственникам жилых помещений для расселения многоквартирных домов, признанных аварийными до 1 января 2012 года в связи с физическим износом и подлежащих сносу или реконструкции</t>
  </si>
  <si>
    <t>бюджетные инвестиции в объекты государственной собственности Архангельской области, проектирование и реконструкция</t>
  </si>
  <si>
    <t>8. Строительство мостового перехода через реку Мысовая на км 92+991 автомобильной дороги Карпогоры – Сосновка – Нюхча – граница с Республикой Коми</t>
  </si>
  <si>
    <t>9. Строительство автомобильной дороги Котлас – Коряжма, км 0-км 41 (1 пусковой комплекс)</t>
  </si>
  <si>
    <t>протяженность дороги – 1,7 км</t>
  </si>
  <si>
    <t>2. Корректировка проекта, экспертиза и строительство объекта "Лыжероллерная трасса на лыжном стадионе в деревне Малые Карелы"</t>
  </si>
  <si>
    <t>2) обеспечение земельных участков инженерной инфраструктурой для строительства многоквартирных домов в VI – VII жилых районах (магистральные сети) (проектирование, строительство, выполнение кадастровых работ)</t>
  </si>
  <si>
    <t>20 чел./смену</t>
  </si>
  <si>
    <t>2016 / 2016</t>
  </si>
  <si>
    <t>4) строительство детского комбината на 280 мест                                            в 7 микрорайоне территориального округа Майская горка города Архангельска</t>
  </si>
  <si>
    <t xml:space="preserve"> объем принимаемых отходов  –                           6 419,94 куб. м / год</t>
  </si>
  <si>
    <t>4. Проектирование и строительство транспортных развязок в муниципальном образовании "Город Архангельск" (Этап 1. Строительство транспортной развязки в разных уровнях на пересечении ул. Смольный Буян и пр. Обводный канал в муниципальном образовании "Город Архангельск")*</t>
  </si>
  <si>
    <t>6. Разработка проектной документации на реконструкцию автомобильной дороги Архангельск (от пос. Брин-Наволок) – Каргополь – Вытегра (до с. Прокшино) на участке Самодед  –  Кяма</t>
  </si>
  <si>
    <t>7. Разработка проектной документации на реконструкцию мостового перехода через реку Вага на км 2+067 автомобильной дороги Вельск  –  Шангалы</t>
  </si>
  <si>
    <t>28 010 кв. м жилых площадей</t>
  </si>
  <si>
    <t>протяженность дороги – 0,546 км, в том числе мостового перехода – 48,2 п. м</t>
  </si>
  <si>
    <t>1) обеспечение объектами инженерной инфраструктуры и наружного пожаротушения земельных участков, предоставляемых для расселения аварийного жилья, а также выполнение комплекса работ по созданию инфраструктуры, необходимой для полноценного функционирования объекта</t>
  </si>
  <si>
    <t>Доведено предельных объемов финансирования министерством финансов Архангельской области до главных распорядителей средств областного бюджета</t>
  </si>
  <si>
    <t>к уточненной сводной бюджетной росписи на год</t>
  </si>
  <si>
    <t xml:space="preserve">Исполнено </t>
  </si>
  <si>
    <t>тыс. рублей</t>
  </si>
  <si>
    <t>Уточненная сводная бюджетная роспись на 2017 год по состоянию на 30.09.2017</t>
  </si>
  <si>
    <t>2. Обеспечение земельных участков, предоставляемых многодетным семьям и жилищно-строительным кооперативам, созданным многодетными семьями, для индивидуального жилищного строительства и ведения личного подсобного хозяйства, объектами инженерной инфраструктуры</t>
  </si>
  <si>
    <t>1) водоснабжение земельных участков для многодетных семей в микрорайоне "Дальний" в г. Онега*</t>
  </si>
  <si>
    <t>7262 м сетей водоснабжения</t>
  </si>
  <si>
    <t>администрация муниципального образования "Онежский муниципальный район"</t>
  </si>
  <si>
    <t>2017 / 2017</t>
  </si>
  <si>
    <t>4. Развитие сети образовательных организаций в сельской местности</t>
  </si>
  <si>
    <t>1) строительство школы на 90 мест в дер. Погост Вельского района</t>
  </si>
  <si>
    <t>90 мест</t>
  </si>
  <si>
    <t>2013 / 2016</t>
  </si>
  <si>
    <t>15 коек</t>
  </si>
  <si>
    <t>XII. Государственная программа Архангельской области                                                                                                                                                                        "Развитие здравоохранения Архангельской области (2013 – 2020 годы)"</t>
  </si>
  <si>
    <t xml:space="preserve">Отчет о реализации областной адресной инвестиционной программы за 2017 год </t>
  </si>
  <si>
    <t>Приложение № 6 к пояснительной записке к отчету об исполнении областного бюджета за 2017 год  по форме приложения № 16 к областному закону "Об областном бюджете на 2017 год и на плановый период 2018 и 2019 годов"</t>
  </si>
  <si>
    <t>Утверждено на год (в  ред.  15.12.2017 № 580-40-ОЗ)</t>
  </si>
  <si>
    <t>Исполнение года, в процентах</t>
  </si>
  <si>
    <t xml:space="preserve">3) насосная станция 3 подъема водопровода у Южной котельной г. Котласа              </t>
  </si>
  <si>
    <t>3000 м3/сутки</t>
  </si>
  <si>
    <t>2009 / 2017</t>
  </si>
  <si>
    <t>4) реконструкция зданий жилищного фонда (устройство вентилируемых фасадов многоквартирных домов)                                                    в г. Мирный Архангельской области</t>
  </si>
  <si>
    <t>62 жилых дома                                                                                                                      (166 663,6 кв. м)</t>
  </si>
  <si>
    <t>администрация муниципального образования "Мирный"</t>
  </si>
  <si>
    <t>2014 / 2021</t>
  </si>
  <si>
    <t>5) реконструкция городских автомобильных дорог                                                (ул. Неделина, ул. Гагарина, ул. Ломоносова, ул. Овчинникова, ул. Мира, ул. Степанченко)                                                               в г. Мирный Архангельской области</t>
  </si>
  <si>
    <t>2,6 км</t>
  </si>
  <si>
    <t>2014 / 2019</t>
  </si>
  <si>
    <t>3. Развитие некоммерческого жилищного фонда в Архангельской области, в том числе для граждан, имеющих невысокий уровень дохода, включая строительство или приобретение служебного жилья (включая проектно-изыскательские работы, проведение экспертизы), а также создание условий для формирования рынка доступного арендного жилья</t>
  </si>
  <si>
    <t>1) приобретение 3 жилых помещений 
в МО "Коношский муниципальный район", 
пос. Коноша</t>
  </si>
  <si>
    <t>110,86 кв.м</t>
  </si>
  <si>
    <t>администрация муниципального образования "Коношский муниципальный район"</t>
  </si>
  <si>
    <t>3) строительство художественного профессионального училища резьбы по кости № 27 в селе Ломоносово Холмогорского района Архангельской области</t>
  </si>
  <si>
    <t>40 мест</t>
  </si>
  <si>
    <t>2011/2015</t>
  </si>
  <si>
    <t>4. Проектно-изыскательские работы для строительства здания фондохранилища государственного бюджетного учреждения культуры Архангельской области «Государственное музейное объединение «Художественная культура Русского Севера» в г. Архангельске для сохранения музейного фонда Российской Федерации</t>
  </si>
  <si>
    <t>субсидии на осуществление капитальных вложений в объекты капитального строительства государственной собственности Архангельской области, проектирование и строительство</t>
  </si>
  <si>
    <t xml:space="preserve">министерство культуры Архангельской области </t>
  </si>
  <si>
    <t>государственное бюджетное учреждение культуры Архангельской области «Государственное музейное объединение «Художественная культура Русского Севера»</t>
  </si>
  <si>
    <t>2013/2018</t>
  </si>
  <si>
    <t>3) газопровод высокого, среднего и низкого давления в МО "Аргуновское" Вельского района Архангельской области (2 очередь)</t>
  </si>
  <si>
    <t>протяженность газопровода – 11 км</t>
  </si>
  <si>
    <t>3. Строительство физкультурно-оздоровительного комплекса с универсальным игровым залом 42х24 м по адресу: Архангельская обл., г. Северодвинск, о. Ягры, пр. Машиностроителей*</t>
  </si>
  <si>
    <t>81 чел./смену</t>
  </si>
  <si>
    <t>администрация муниципального образования "Северодвинск"</t>
  </si>
  <si>
    <t>2. Перевод жилищного фонда города Мирный на природный газ (перевод на природный газ жилых домов по ул. Ленина, 21, 23, 25, 27, 29, 26, 28, 30, 37, 41; ул. Пушкина, 5, 7, 9, 11, 15, 4, 6; ул. Овчинникова, 3,4, 6, 5, 7, 8, 10, 15, 19, 22, 26; ул. Мира, 4, 6, 8, 10, 12)</t>
  </si>
  <si>
    <t>500 квартир</t>
  </si>
  <si>
    <t>3. Строительство распределительных газовых сетей в МО "Котлас"</t>
  </si>
  <si>
    <t>протяженность газопровода – 0,62 км</t>
  </si>
  <si>
    <t>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"Развитие образования и науки Архангельской области (2013 – 2025 годы)"</t>
  </si>
  <si>
    <t>1) строительство школы-сада и приобретение сетей водоснабжения и водоотведения в правобережной части
г. Каргополя по ул.Чеснокова, 12б*</t>
  </si>
  <si>
    <t>2015 / 2018</t>
  </si>
  <si>
    <t>2) средняя общеобразовательная школа с эстетическим уклоном на 240 мест в пос. Ерцево Коношского района</t>
  </si>
  <si>
    <t>1. Пристройка сценическо-зрительного комплекса к основному зданию и реконструкция существующего здания Архангельского областного  театра кукол по адресу: г. Архангельск, просп. Троицкий, д. 5</t>
  </si>
  <si>
    <t>субсидии на осуществление капитальных вложений в объекты государственной собственности Архангельской области</t>
  </si>
  <si>
    <t xml:space="preserve">76 848 кв. м жилых площадей
</t>
  </si>
  <si>
    <t>VI.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"Развитие инфраструктуры Соловецкого архипелага (2014 – 2020 годы)"</t>
  </si>
  <si>
    <t>2. Строительство комплекса по переработке и размещению отходов производства и потребления в поселке Соловецкий Приморского района</t>
  </si>
  <si>
    <t xml:space="preserve">3. Строительство объекта незавершенного строительства – 
здания представительства администрации Архангельской области в поселке Соловецкий, в том числе проведение оценки воздействия на объект всемирного наследия ЮНЕСКО и технологическое присоединение к сетям электроснабжения
</t>
  </si>
  <si>
    <t>общая площадь 987,08 кв. м</t>
  </si>
  <si>
    <t>2003 / -</t>
  </si>
  <si>
    <t>протяженность:                                             дороги – 1,486 км, в том числе                            мостового перехода – 139,54 п. м</t>
  </si>
  <si>
    <t>3. Строительство (приобретение) речных судов для осуществления пассажирских перевозок на территории Архангельской области*</t>
  </si>
  <si>
    <t>5. Проектирование и строительство транспортных развязок в муниципальном образовании "Город Архангельск" (Этап 2. Реконструкция пересечения ул. Урицкого и пр. Обводного канала в муниципальном образовании "Город Архангельск")*</t>
  </si>
  <si>
    <t>2016 / 2019</t>
  </si>
  <si>
    <t>2018 / 2020</t>
  </si>
  <si>
    <t>1. Строительство больницы на 15 коек с поликлиникой на 100 посещений, Обозерский филиал ГБУЗ Архангельской области "Плесецкая ЦРБ"</t>
  </si>
  <si>
    <t>X.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"Патриотическое воспитание, развитие физической культуры, спорта, туризма и повышение эффективности реализации молодежной политики в Архангельской области (2014 – 2020 годы)"</t>
  </si>
  <si>
    <t>2) строительство автомобильной дороги Подъезд к дер. Никифоровская от автомобильной дороги М-8 "Холмогоры" в Шенкурском районе Архангельской области</t>
  </si>
  <si>
    <t>1) строительство автомобильной дороги Подъезд к с. Шеговары от автомобильной дороги М-8 "Холмогоры" в Шенкурском районе Архангельской области</t>
  </si>
  <si>
    <t>1. Укрепление правого берега реки Северная Двина в Соломбальском территориальном округе  г. Архангельска на участке от улицы Маяковского до улицы Кедрова (I этап, 1 подэтап)</t>
  </si>
  <si>
    <t>2. Укрепление правого берега реки Северная Двина в Соломбальском территориальном округе г. Архангельска на участке  от ул. Маяковского  до ул. Кедрова (I этап, 2 подэтап, и II этап)</t>
  </si>
  <si>
    <t>3. Осуществление функций авторского и археологического надзора, возмещение затрат, понесенных в ходе проведения надзоров, корректировка проектно-сметной документации и проведение проверки достоверности определения сметной стоимости по объекту "Укрепление правого берега реки Северная Двина в Соломбальском территориальном округе г. Архангельска на участке от ул. Маяковского                                                   до ул. Кедрова (I этап, 1 подэтап, I этап,                               2 подэтап, и II этап)</t>
  </si>
  <si>
    <t>к утвержден-ным показателям года</t>
  </si>
</sst>
</file>

<file path=xl/styles.xml><?xml version="1.0" encoding="utf-8"?>
<styleSheet xmlns="http://schemas.openxmlformats.org/spreadsheetml/2006/main">
  <numFmts count="7">
    <numFmt numFmtId="43" formatCode="_-* #,##0.00_р_._-;\-* #,##0.00_р_._-;_-* &quot;-&quot;??_р_._-;_-@_-"/>
    <numFmt numFmtId="164" formatCode="_-* #,##0.00\ _₽_-;\-* #,##0.00\ _₽_-;_-* &quot;-&quot;??\ _₽_-;_-@_-"/>
    <numFmt numFmtId="165" formatCode="_-* #,##0.0_р_._-;\-* #,##0.0_р_._-;_-* &quot;-&quot;??_р_._-;_-@_-"/>
    <numFmt numFmtId="166" formatCode="#,##0.0"/>
    <numFmt numFmtId="167" formatCode="_-* #,##0.0\ _₽_-;\-* #,##0.0\ _₽_-;_-* &quot;-&quot;??\ _₽_-;_-@_-"/>
    <numFmt numFmtId="168" formatCode="_-* #,##0.0\ _₽_-;\-* #,##0.0\ _₽_-;_-* &quot;-&quot;?\ _₽_-;_-@_-"/>
    <numFmt numFmtId="169" formatCode="0.0"/>
  </numFmts>
  <fonts count="28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sz val="12"/>
      <name val="Times New Roman"/>
      <family val="1"/>
      <charset val="204"/>
    </font>
    <font>
      <sz val="14"/>
      <color indexed="8"/>
      <name val="Calibri"/>
      <family val="2"/>
      <charset val="204"/>
    </font>
    <font>
      <i/>
      <sz val="14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Arial Cyr"/>
    </font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8"/>
      <color indexed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3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3" fillId="0" borderId="2">
      <alignment horizontal="center" vertical="center" wrapText="1"/>
    </xf>
    <xf numFmtId="0" fontId="13" fillId="0" borderId="2">
      <alignment horizontal="center" vertical="center" wrapText="1"/>
    </xf>
    <xf numFmtId="0" fontId="13" fillId="0" borderId="3">
      <alignment horizontal="center" vertical="center" wrapText="1"/>
    </xf>
    <xf numFmtId="0" fontId="13" fillId="0" borderId="4">
      <alignment horizontal="center" vertical="center" wrapText="1"/>
    </xf>
    <xf numFmtId="49" fontId="13" fillId="0" borderId="4">
      <alignment horizontal="center" vertical="center" wrapText="1"/>
    </xf>
    <xf numFmtId="0" fontId="16" fillId="0" borderId="0">
      <alignment horizontal="left" vertical="center" wrapText="1"/>
    </xf>
    <xf numFmtId="0" fontId="13" fillId="2" borderId="2">
      <alignment horizontal="center" vertical="center" wrapText="1"/>
    </xf>
    <xf numFmtId="164" fontId="17" fillId="0" borderId="0" applyFont="0" applyFill="0" applyBorder="0" applyAlignment="0" applyProtection="0"/>
  </cellStyleXfs>
  <cellXfs count="90">
    <xf numFmtId="0" fontId="0" fillId="0" borderId="0" xfId="0"/>
    <xf numFmtId="0" fontId="0" fillId="0" borderId="0" xfId="0" applyFont="1" applyFill="1" applyBorder="1"/>
    <xf numFmtId="0" fontId="0" fillId="0" borderId="0" xfId="0" applyFont="1" applyFill="1"/>
    <xf numFmtId="0" fontId="2" fillId="0" borderId="0" xfId="0" applyFont="1" applyFill="1" applyAlignment="1"/>
    <xf numFmtId="0" fontId="0" fillId="0" borderId="0" xfId="0" applyFont="1" applyFill="1" applyBorder="1" applyAlignment="1"/>
    <xf numFmtId="0" fontId="10" fillId="0" borderId="0" xfId="0" applyFont="1" applyFill="1" applyBorder="1" applyAlignment="1">
      <alignment horizontal="center" vertical="center" wrapText="1"/>
    </xf>
    <xf numFmtId="0" fontId="0" fillId="0" borderId="0" xfId="0" applyAlignment="1"/>
    <xf numFmtId="0" fontId="8" fillId="0" borderId="0" xfId="0" applyFont="1" applyFill="1" applyBorder="1" applyAlignment="1">
      <alignment horizontal="right"/>
    </xf>
    <xf numFmtId="0" fontId="3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vertical="center" wrapText="1"/>
    </xf>
    <xf numFmtId="0" fontId="5" fillId="3" borderId="1" xfId="0" applyNumberFormat="1" applyFont="1" applyFill="1" applyBorder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9" fontId="14" fillId="0" borderId="1" xfId="8" applyNumberFormat="1" applyFont="1" applyBorder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7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center" vertical="center" wrapText="1"/>
    </xf>
    <xf numFmtId="0" fontId="3" fillId="3" borderId="8" xfId="0" applyNumberFormat="1" applyFont="1" applyFill="1" applyBorder="1" applyAlignment="1">
      <alignment horizontal="left" vertical="center" wrapText="1"/>
    </xf>
    <xf numFmtId="0" fontId="3" fillId="0" borderId="8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center"/>
    </xf>
    <xf numFmtId="0" fontId="18" fillId="0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0" fontId="21" fillId="0" borderId="0" xfId="0" applyFont="1" applyFill="1"/>
    <xf numFmtId="167" fontId="24" fillId="3" borderId="1" xfId="11" applyNumberFormat="1" applyFont="1" applyFill="1" applyBorder="1" applyAlignment="1">
      <alignment horizontal="center" vertical="center"/>
    </xf>
    <xf numFmtId="168" fontId="24" fillId="3" borderId="1" xfId="0" applyNumberFormat="1" applyFont="1" applyFill="1" applyBorder="1" applyAlignment="1">
      <alignment horizontal="center" vertical="center"/>
    </xf>
    <xf numFmtId="167" fontId="25" fillId="3" borderId="1" xfId="11" applyNumberFormat="1" applyFont="1" applyFill="1" applyBorder="1" applyAlignment="1">
      <alignment horizontal="center" vertical="center"/>
    </xf>
    <xf numFmtId="165" fontId="26" fillId="3" borderId="1" xfId="0" applyNumberFormat="1" applyFont="1" applyFill="1" applyBorder="1" applyAlignment="1">
      <alignment vertical="center" wrapText="1"/>
    </xf>
    <xf numFmtId="168" fontId="25" fillId="3" borderId="1" xfId="0" applyNumberFormat="1" applyFont="1" applyFill="1" applyBorder="1" applyAlignment="1">
      <alignment horizontal="center" vertical="center"/>
    </xf>
    <xf numFmtId="167" fontId="25" fillId="0" borderId="1" xfId="11" applyNumberFormat="1" applyFont="1" applyFill="1" applyBorder="1" applyAlignment="1">
      <alignment horizontal="center" vertical="center"/>
    </xf>
    <xf numFmtId="167" fontId="27" fillId="0" borderId="1" xfId="11" applyNumberFormat="1" applyFont="1" applyFill="1" applyBorder="1" applyAlignment="1">
      <alignment horizontal="center" vertical="center"/>
    </xf>
    <xf numFmtId="167" fontId="26" fillId="3" borderId="1" xfId="11" applyNumberFormat="1" applyFont="1" applyFill="1" applyBorder="1" applyAlignment="1">
      <alignment horizontal="center" vertical="center" wrapText="1"/>
    </xf>
    <xf numFmtId="165" fontId="25" fillId="3" borderId="1" xfId="0" applyNumberFormat="1" applyFont="1" applyFill="1" applyBorder="1" applyAlignment="1">
      <alignment vertical="center" wrapText="1"/>
    </xf>
    <xf numFmtId="165" fontId="26" fillId="3" borderId="1" xfId="1" applyNumberFormat="1" applyFont="1" applyFill="1" applyBorder="1" applyAlignment="1">
      <alignment vertical="center"/>
    </xf>
    <xf numFmtId="165" fontId="26" fillId="3" borderId="1" xfId="0" applyNumberFormat="1" applyFont="1" applyFill="1" applyBorder="1" applyAlignment="1">
      <alignment vertical="center"/>
    </xf>
    <xf numFmtId="165" fontId="25" fillId="3" borderId="1" xfId="0" applyNumberFormat="1" applyFont="1" applyFill="1" applyBorder="1" applyAlignment="1">
      <alignment vertical="center"/>
    </xf>
    <xf numFmtId="165" fontId="26" fillId="3" borderId="1" xfId="1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3" fillId="0" borderId="0" xfId="0" applyFont="1" applyAlignment="1"/>
    <xf numFmtId="166" fontId="14" fillId="0" borderId="1" xfId="4" applyNumberFormat="1" applyFont="1" applyBorder="1" applyAlignment="1" applyProtection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4" fillId="0" borderId="1" xfId="6" applyNumberFormat="1" applyFont="1" applyBorder="1" applyAlignment="1" applyProtection="1">
      <alignment horizontal="center" vertical="center" wrapText="1"/>
    </xf>
    <xf numFmtId="0" fontId="14" fillId="0" borderId="1" xfId="7" applyNumberFormat="1" applyFont="1" applyBorder="1" applyProtection="1">
      <alignment horizontal="center" vertical="center" wrapText="1"/>
    </xf>
    <xf numFmtId="0" fontId="0" fillId="0" borderId="0" xfId="0" applyFill="1" applyBorder="1" applyAlignment="1"/>
    <xf numFmtId="0" fontId="14" fillId="2" borderId="1" xfId="10" applyNumberFormat="1" applyFont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3" fillId="3" borderId="5" xfId="0" applyNumberFormat="1" applyFont="1" applyFill="1" applyBorder="1" applyAlignment="1">
      <alignment horizontal="left" vertical="center" wrapText="1"/>
    </xf>
    <xf numFmtId="0" fontId="0" fillId="3" borderId="6" xfId="0" applyFill="1" applyBorder="1" applyAlignment="1">
      <alignment vertical="center" wrapText="1"/>
    </xf>
    <xf numFmtId="0" fontId="0" fillId="3" borderId="7" xfId="0" applyFill="1" applyBorder="1" applyAlignment="1">
      <alignment vertical="center" wrapText="1"/>
    </xf>
    <xf numFmtId="0" fontId="3" fillId="3" borderId="6" xfId="0" applyNumberFormat="1" applyFont="1" applyFill="1" applyBorder="1" applyAlignment="1">
      <alignment horizontal="left" vertical="center" wrapText="1"/>
    </xf>
    <xf numFmtId="0" fontId="3" fillId="3" borderId="7" xfId="0" applyNumberFormat="1" applyFont="1" applyFill="1" applyBorder="1" applyAlignment="1">
      <alignment horizontal="left" vertical="center" wrapText="1"/>
    </xf>
    <xf numFmtId="0" fontId="18" fillId="0" borderId="1" xfId="0" applyNumberFormat="1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8" fillId="3" borderId="5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left" vertical="center" wrapText="1"/>
    </xf>
    <xf numFmtId="167" fontId="27" fillId="3" borderId="1" xfId="11" applyNumberFormat="1" applyFont="1" applyFill="1" applyBorder="1" applyAlignment="1">
      <alignment horizontal="center" vertical="center"/>
    </xf>
    <xf numFmtId="169" fontId="26" fillId="3" borderId="1" xfId="0" applyNumberFormat="1" applyFont="1" applyFill="1" applyBorder="1" applyAlignment="1">
      <alignment vertical="center" wrapText="1"/>
    </xf>
  </cellXfs>
  <cellStyles count="12">
    <cellStyle name="st64" xfId="9"/>
    <cellStyle name="st66" xfId="7"/>
    <cellStyle name="st67" xfId="6"/>
    <cellStyle name="xl25" xfId="10"/>
    <cellStyle name="xl56" xfId="4"/>
    <cellStyle name="xl62" xfId="5"/>
    <cellStyle name="xl68" xfId="8"/>
    <cellStyle name="Обычный" xfId="0" builtinId="0"/>
    <cellStyle name="Финансовый" xfId="11" builtinId="3"/>
    <cellStyle name="Финансовый 2" xfId="1"/>
    <cellStyle name="Финансовый 2 2" xfId="2"/>
    <cellStyle name="Финансов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M83"/>
  <sheetViews>
    <sheetView showGridLines="0" tabSelected="1" view="pageBreakPreview" topLeftCell="A29" zoomScale="75" zoomScaleNormal="75" zoomScaleSheetLayoutView="75" workbookViewId="0">
      <selection activeCell="G34" sqref="G34:K34"/>
    </sheetView>
  </sheetViews>
  <sheetFormatPr defaultColWidth="9.140625" defaultRowHeight="25.5" customHeight="1"/>
  <cols>
    <col min="1" max="1" width="32.7109375" style="2" customWidth="1"/>
    <col min="2" max="2" width="19.85546875" style="2" customWidth="1"/>
    <col min="3" max="3" width="18.85546875" style="2" customWidth="1"/>
    <col min="4" max="4" width="16.140625" style="2" customWidth="1"/>
    <col min="5" max="5" width="24.28515625" style="2" customWidth="1"/>
    <col min="6" max="6" width="11.85546875" style="2" customWidth="1"/>
    <col min="7" max="7" width="18.140625" style="2" customWidth="1"/>
    <col min="8" max="8" width="19.7109375" style="1" customWidth="1"/>
    <col min="9" max="9" width="18.42578125" style="1" customWidth="1"/>
    <col min="10" max="10" width="20.28515625" style="1" customWidth="1"/>
    <col min="11" max="11" width="18.85546875" style="1" customWidth="1"/>
    <col min="12" max="12" width="19.140625" style="1" customWidth="1"/>
    <col min="13" max="13" width="18.28515625" style="1" customWidth="1"/>
    <col min="14" max="16384" width="9.140625" style="2"/>
  </cols>
  <sheetData>
    <row r="1" spans="1:13" ht="48" customHeight="1">
      <c r="H1" s="4"/>
      <c r="I1" s="55" t="s">
        <v>137</v>
      </c>
      <c r="J1" s="56"/>
      <c r="K1" s="56"/>
      <c r="L1" s="56"/>
      <c r="M1" s="56"/>
    </row>
    <row r="2" spans="1:13" ht="18.75" customHeight="1">
      <c r="H2" s="4"/>
      <c r="I2" s="37"/>
      <c r="J2" s="38"/>
      <c r="K2" s="38"/>
      <c r="L2" s="38"/>
      <c r="M2" s="38"/>
    </row>
    <row r="3" spans="1:13" ht="25.5" customHeight="1">
      <c r="A3" s="59" t="s">
        <v>136</v>
      </c>
      <c r="B3" s="59"/>
      <c r="C3" s="59"/>
      <c r="D3" s="59"/>
      <c r="E3" s="59"/>
      <c r="F3" s="59"/>
      <c r="G3" s="59"/>
      <c r="H3" s="59"/>
      <c r="I3" s="60"/>
      <c r="J3" s="60"/>
      <c r="K3" s="60"/>
      <c r="L3" s="60"/>
      <c r="M3" s="60"/>
    </row>
    <row r="4" spans="1:13" ht="12.75" customHeight="1">
      <c r="A4" s="5"/>
      <c r="B4" s="5"/>
      <c r="C4" s="5"/>
      <c r="D4" s="5"/>
      <c r="E4" s="5"/>
      <c r="F4" s="5"/>
      <c r="G4" s="5"/>
      <c r="H4" s="5"/>
      <c r="I4" s="6"/>
      <c r="J4" s="6"/>
      <c r="K4" s="6"/>
      <c r="L4" s="6"/>
      <c r="M4" s="6"/>
    </row>
    <row r="5" spans="1:13" ht="12" customHeight="1">
      <c r="A5" s="65"/>
      <c r="B5" s="65"/>
      <c r="C5" s="65"/>
      <c r="D5" s="65"/>
      <c r="E5" s="65"/>
      <c r="F5" s="65"/>
      <c r="G5" s="65"/>
      <c r="M5" s="7" t="s">
        <v>123</v>
      </c>
    </row>
    <row r="6" spans="1:13" ht="36" customHeight="1">
      <c r="A6" s="57" t="s">
        <v>4</v>
      </c>
      <c r="B6" s="57" t="s">
        <v>0</v>
      </c>
      <c r="C6" s="57" t="s">
        <v>5</v>
      </c>
      <c r="D6" s="57" t="s">
        <v>2</v>
      </c>
      <c r="E6" s="57" t="s">
        <v>1</v>
      </c>
      <c r="F6" s="57" t="s">
        <v>21</v>
      </c>
      <c r="G6" s="57" t="s">
        <v>53</v>
      </c>
      <c r="H6" s="66" t="s">
        <v>138</v>
      </c>
      <c r="I6" s="61" t="s">
        <v>124</v>
      </c>
      <c r="J6" s="63" t="s">
        <v>120</v>
      </c>
      <c r="K6" s="61" t="s">
        <v>122</v>
      </c>
      <c r="L6" s="64" t="s">
        <v>139</v>
      </c>
      <c r="M6" s="64"/>
    </row>
    <row r="7" spans="1:13" ht="153" customHeight="1">
      <c r="A7" s="57"/>
      <c r="B7" s="57"/>
      <c r="C7" s="58"/>
      <c r="D7" s="58"/>
      <c r="E7" s="58"/>
      <c r="F7" s="58"/>
      <c r="G7" s="58"/>
      <c r="H7" s="67"/>
      <c r="I7" s="62"/>
      <c r="J7" s="63"/>
      <c r="K7" s="61"/>
      <c r="L7" s="21" t="s">
        <v>195</v>
      </c>
      <c r="M7" s="21" t="s">
        <v>121</v>
      </c>
    </row>
    <row r="8" spans="1:13" s="40" customFormat="1" ht="12" customHeight="1">
      <c r="A8" s="39">
        <v>1</v>
      </c>
      <c r="B8" s="39">
        <f>1+A8</f>
        <v>2</v>
      </c>
      <c r="C8" s="39">
        <f t="shared" ref="C8:G8" si="0">1+B8</f>
        <v>3</v>
      </c>
      <c r="D8" s="39">
        <f t="shared" si="0"/>
        <v>4</v>
      </c>
      <c r="E8" s="39">
        <f t="shared" si="0"/>
        <v>5</v>
      </c>
      <c r="F8" s="39">
        <f t="shared" si="0"/>
        <v>6</v>
      </c>
      <c r="G8" s="39">
        <f t="shared" si="0"/>
        <v>7</v>
      </c>
      <c r="H8" s="39">
        <v>8</v>
      </c>
      <c r="I8" s="39">
        <v>9</v>
      </c>
      <c r="J8" s="39">
        <v>10</v>
      </c>
      <c r="K8" s="39">
        <v>11</v>
      </c>
      <c r="L8" s="39">
        <v>12</v>
      </c>
      <c r="M8" s="39">
        <v>13</v>
      </c>
    </row>
    <row r="9" spans="1:13" s="3" customFormat="1" ht="25.5" customHeight="1">
      <c r="A9" s="76" t="s">
        <v>14</v>
      </c>
      <c r="B9" s="77"/>
      <c r="C9" s="77"/>
      <c r="D9" s="77"/>
      <c r="E9" s="34"/>
      <c r="F9" s="34"/>
      <c r="G9" s="41">
        <v>19345996.391000003</v>
      </c>
      <c r="H9" s="41">
        <f>H10+H21+H32+H37+H39+H42+H47+H57+H70+H74+H78+H82</f>
        <v>1969760.5999999996</v>
      </c>
      <c r="I9" s="41">
        <f>I10+I21+I32+I37+I39+I42+I47+I57+I70+I74+I78+I82</f>
        <v>1990760.6069999998</v>
      </c>
      <c r="J9" s="41">
        <f t="shared" ref="J9" si="1">J10+J21+J32+J37+J39+J42+J47+J57+J70+J74+J78+J82</f>
        <v>1906279.9349900002</v>
      </c>
      <c r="K9" s="41">
        <f t="shared" ref="K9" si="2">K10+K21+K32+K37+K39+K42+K47+K57+K70+K74+K78+K82</f>
        <v>1890753.22698</v>
      </c>
      <c r="L9" s="42">
        <f>K9/H9*100</f>
        <v>95.988986020940843</v>
      </c>
      <c r="M9" s="42">
        <f>K9/I9*100</f>
        <v>94.976423600690637</v>
      </c>
    </row>
    <row r="10" spans="1:13" s="3" customFormat="1" ht="60" customHeight="1">
      <c r="A10" s="68" t="s">
        <v>54</v>
      </c>
      <c r="B10" s="69"/>
      <c r="C10" s="69"/>
      <c r="D10" s="69"/>
      <c r="E10" s="27"/>
      <c r="F10" s="27"/>
      <c r="G10" s="43">
        <v>5698409.7000000011</v>
      </c>
      <c r="H10" s="43">
        <v>356416.7</v>
      </c>
      <c r="I10" s="43">
        <f>I11+I17+I19</f>
        <v>356416.75</v>
      </c>
      <c r="J10" s="44">
        <f>J11+J17+J19</f>
        <v>356260.91250000003</v>
      </c>
      <c r="K10" s="44">
        <f>K11+K17+K19</f>
        <v>355260.70366000006</v>
      </c>
      <c r="L10" s="45">
        <f t="shared" ref="L10:L73" si="3">K10/H10*100</f>
        <v>99.675661566924347</v>
      </c>
      <c r="M10" s="45">
        <f t="shared" ref="M10:M73" si="4">K10/I10*100</f>
        <v>99.675647583902844</v>
      </c>
    </row>
    <row r="11" spans="1:13" s="3" customFormat="1" ht="99.75" customHeight="1">
      <c r="A11" s="68" t="s">
        <v>55</v>
      </c>
      <c r="B11" s="70"/>
      <c r="C11" s="70"/>
      <c r="D11" s="70"/>
      <c r="E11" s="22"/>
      <c r="F11" s="22"/>
      <c r="G11" s="46">
        <v>5682620.1000000006</v>
      </c>
      <c r="H11" s="46">
        <v>343746.9</v>
      </c>
      <c r="I11" s="44">
        <f t="shared" ref="I11:K11" si="5">SUM(I12:I16)</f>
        <v>343746.95</v>
      </c>
      <c r="J11" s="44">
        <f t="shared" si="5"/>
        <v>343746.95</v>
      </c>
      <c r="K11" s="44">
        <f t="shared" si="5"/>
        <v>342746.74116000003</v>
      </c>
      <c r="L11" s="45">
        <f t="shared" si="3"/>
        <v>99.709042077179461</v>
      </c>
      <c r="M11" s="45">
        <f t="shared" si="4"/>
        <v>99.709027573917382</v>
      </c>
    </row>
    <row r="12" spans="1:13" s="3" customFormat="1" ht="187.5" customHeight="1">
      <c r="A12" s="23" t="s">
        <v>119</v>
      </c>
      <c r="B12" s="9" t="s">
        <v>74</v>
      </c>
      <c r="C12" s="8" t="s">
        <v>6</v>
      </c>
      <c r="D12" s="8" t="s">
        <v>11</v>
      </c>
      <c r="E12" s="8" t="s">
        <v>56</v>
      </c>
      <c r="F12" s="22" t="s">
        <v>8</v>
      </c>
      <c r="G12" s="46">
        <v>269201.5</v>
      </c>
      <c r="H12" s="46">
        <v>161565.79999999999</v>
      </c>
      <c r="I12" s="44">
        <v>161565.85</v>
      </c>
      <c r="J12" s="44">
        <v>161565.85</v>
      </c>
      <c r="K12" s="44">
        <v>160565.859</v>
      </c>
      <c r="L12" s="45">
        <f t="shared" si="3"/>
        <v>99.381093647294165</v>
      </c>
      <c r="M12" s="45">
        <f t="shared" si="4"/>
        <v>99.381062891694</v>
      </c>
    </row>
    <row r="13" spans="1:13" s="3" customFormat="1" ht="153" customHeight="1">
      <c r="A13" s="23" t="s">
        <v>109</v>
      </c>
      <c r="B13" s="9" t="s">
        <v>57</v>
      </c>
      <c r="C13" s="8" t="s">
        <v>23</v>
      </c>
      <c r="D13" s="8" t="s">
        <v>11</v>
      </c>
      <c r="E13" s="8" t="s">
        <v>25</v>
      </c>
      <c r="F13" s="22" t="s">
        <v>82</v>
      </c>
      <c r="G13" s="46">
        <v>237574</v>
      </c>
      <c r="H13" s="46">
        <v>152411.1</v>
      </c>
      <c r="I13" s="46">
        <v>152411.1</v>
      </c>
      <c r="J13" s="44">
        <v>152411.1</v>
      </c>
      <c r="K13" s="44">
        <v>152411.1</v>
      </c>
      <c r="L13" s="45">
        <f t="shared" si="3"/>
        <v>100</v>
      </c>
      <c r="M13" s="45">
        <f t="shared" si="4"/>
        <v>100</v>
      </c>
    </row>
    <row r="14" spans="1:13" s="3" customFormat="1" ht="141" customHeight="1">
      <c r="A14" s="23" t="s">
        <v>140</v>
      </c>
      <c r="B14" s="9" t="s">
        <v>141</v>
      </c>
      <c r="C14" s="8" t="s">
        <v>34</v>
      </c>
      <c r="D14" s="8" t="s">
        <v>11</v>
      </c>
      <c r="E14" s="8" t="s">
        <v>73</v>
      </c>
      <c r="F14" s="22" t="s">
        <v>142</v>
      </c>
      <c r="G14" s="46">
        <v>131413</v>
      </c>
      <c r="H14" s="46">
        <v>2000</v>
      </c>
      <c r="I14" s="46">
        <v>2000</v>
      </c>
      <c r="J14" s="44">
        <v>2000</v>
      </c>
      <c r="K14" s="44">
        <v>2000</v>
      </c>
      <c r="L14" s="45">
        <f t="shared" si="3"/>
        <v>100</v>
      </c>
      <c r="M14" s="45">
        <f t="shared" si="4"/>
        <v>100</v>
      </c>
    </row>
    <row r="15" spans="1:13" s="3" customFormat="1" ht="135" customHeight="1">
      <c r="A15" s="23" t="s">
        <v>143</v>
      </c>
      <c r="B15" s="8" t="s">
        <v>144</v>
      </c>
      <c r="C15" s="8" t="s">
        <v>34</v>
      </c>
      <c r="D15" s="8" t="s">
        <v>11</v>
      </c>
      <c r="E15" s="22" t="s">
        <v>145</v>
      </c>
      <c r="F15" s="22" t="s">
        <v>146</v>
      </c>
      <c r="G15" s="46">
        <v>4237022.4000000004</v>
      </c>
      <c r="H15" s="46">
        <v>21450</v>
      </c>
      <c r="I15" s="46">
        <v>21450</v>
      </c>
      <c r="J15" s="44">
        <v>21450</v>
      </c>
      <c r="K15" s="44">
        <v>21449.782159999999</v>
      </c>
      <c r="L15" s="45">
        <f t="shared" si="3"/>
        <v>99.998984428904421</v>
      </c>
      <c r="M15" s="45">
        <f t="shared" si="4"/>
        <v>99.998984428904421</v>
      </c>
    </row>
    <row r="16" spans="1:13" ht="136.5" customHeight="1">
      <c r="A16" s="23" t="s">
        <v>147</v>
      </c>
      <c r="B16" s="8" t="s">
        <v>148</v>
      </c>
      <c r="C16" s="8" t="s">
        <v>34</v>
      </c>
      <c r="D16" s="8" t="s">
        <v>11</v>
      </c>
      <c r="E16" s="22" t="s">
        <v>145</v>
      </c>
      <c r="F16" s="22" t="s">
        <v>149</v>
      </c>
      <c r="G16" s="46">
        <v>807409.2</v>
      </c>
      <c r="H16" s="47">
        <v>6320</v>
      </c>
      <c r="I16" s="47">
        <v>6320</v>
      </c>
      <c r="J16" s="44">
        <v>6320</v>
      </c>
      <c r="K16" s="44">
        <v>6320</v>
      </c>
      <c r="L16" s="45">
        <f t="shared" si="3"/>
        <v>100</v>
      </c>
      <c r="M16" s="45">
        <f t="shared" si="4"/>
        <v>100</v>
      </c>
    </row>
    <row r="17" spans="1:13" ht="83.25" customHeight="1">
      <c r="A17" s="71" t="s">
        <v>125</v>
      </c>
      <c r="B17" s="72"/>
      <c r="C17" s="72"/>
      <c r="D17" s="73"/>
      <c r="E17" s="8"/>
      <c r="F17" s="22"/>
      <c r="G17" s="46">
        <v>11915.9</v>
      </c>
      <c r="H17" s="47">
        <v>9000</v>
      </c>
      <c r="I17" s="47">
        <v>9000</v>
      </c>
      <c r="J17" s="44">
        <f t="shared" ref="J17:K17" si="6">J18</f>
        <v>9000</v>
      </c>
      <c r="K17" s="44">
        <f t="shared" si="6"/>
        <v>9000</v>
      </c>
      <c r="L17" s="45">
        <f t="shared" si="3"/>
        <v>100</v>
      </c>
      <c r="M17" s="45">
        <f t="shared" si="4"/>
        <v>100</v>
      </c>
    </row>
    <row r="18" spans="1:13" ht="151.5" customHeight="1">
      <c r="A18" s="23" t="s">
        <v>126</v>
      </c>
      <c r="B18" s="10" t="s">
        <v>127</v>
      </c>
      <c r="C18" s="8" t="s">
        <v>34</v>
      </c>
      <c r="D18" s="8" t="s">
        <v>11</v>
      </c>
      <c r="E18" s="8" t="s">
        <v>128</v>
      </c>
      <c r="F18" s="22" t="s">
        <v>129</v>
      </c>
      <c r="G18" s="46">
        <v>11915.9</v>
      </c>
      <c r="H18" s="47">
        <v>9000</v>
      </c>
      <c r="I18" s="47">
        <v>9000</v>
      </c>
      <c r="J18" s="44">
        <f>4376.94722+4623.05278</f>
        <v>9000</v>
      </c>
      <c r="K18" s="44">
        <f>4376.94722+4623.05278</f>
        <v>9000</v>
      </c>
      <c r="L18" s="45">
        <f t="shared" si="3"/>
        <v>100</v>
      </c>
      <c r="M18" s="45">
        <f t="shared" si="4"/>
        <v>100</v>
      </c>
    </row>
    <row r="19" spans="1:13" ht="78" customHeight="1">
      <c r="A19" s="71" t="s">
        <v>150</v>
      </c>
      <c r="B19" s="74"/>
      <c r="C19" s="74"/>
      <c r="D19" s="75"/>
      <c r="E19" s="8"/>
      <c r="F19" s="22"/>
      <c r="G19" s="47">
        <v>3873.7</v>
      </c>
      <c r="H19" s="47">
        <v>3669.8</v>
      </c>
      <c r="I19" s="47">
        <v>3669.8</v>
      </c>
      <c r="J19" s="44">
        <f t="shared" ref="J19:K19" si="7">J20</f>
        <v>3513.9625000000001</v>
      </c>
      <c r="K19" s="44">
        <f t="shared" si="7"/>
        <v>3513.9625000000001</v>
      </c>
      <c r="L19" s="45">
        <f t="shared" si="3"/>
        <v>95.753515177938851</v>
      </c>
      <c r="M19" s="45">
        <f t="shared" si="4"/>
        <v>95.753515177938851</v>
      </c>
    </row>
    <row r="20" spans="1:13" ht="152.25" customHeight="1">
      <c r="A20" s="25" t="s">
        <v>151</v>
      </c>
      <c r="B20" s="10" t="s">
        <v>152</v>
      </c>
      <c r="C20" s="8" t="s">
        <v>35</v>
      </c>
      <c r="D20" s="8" t="s">
        <v>11</v>
      </c>
      <c r="E20" s="8" t="s">
        <v>153</v>
      </c>
      <c r="F20" s="22" t="s">
        <v>129</v>
      </c>
      <c r="G20" s="47">
        <v>3873.7</v>
      </c>
      <c r="H20" s="47">
        <v>3669.8</v>
      </c>
      <c r="I20" s="47">
        <v>3669.8</v>
      </c>
      <c r="J20" s="44">
        <v>3513.9625000000001</v>
      </c>
      <c r="K20" s="44">
        <v>3513.9625000000001</v>
      </c>
      <c r="L20" s="45">
        <f t="shared" si="3"/>
        <v>95.753515177938851</v>
      </c>
      <c r="M20" s="45">
        <f t="shared" si="4"/>
        <v>95.753515177938851</v>
      </c>
    </row>
    <row r="21" spans="1:13" ht="46.5" customHeight="1">
      <c r="A21" s="78" t="s">
        <v>171</v>
      </c>
      <c r="B21" s="79"/>
      <c r="C21" s="79"/>
      <c r="D21" s="79"/>
      <c r="E21" s="8"/>
      <c r="F21" s="25"/>
      <c r="G21" s="47">
        <v>1468791.2000000002</v>
      </c>
      <c r="H21" s="47">
        <f>H22+H28</f>
        <v>254101</v>
      </c>
      <c r="I21" s="47">
        <f t="shared" ref="I21:K21" si="8">I22+I28</f>
        <v>254101</v>
      </c>
      <c r="J21" s="47">
        <f t="shared" si="8"/>
        <v>254098.01669000002</v>
      </c>
      <c r="K21" s="47">
        <f t="shared" si="8"/>
        <v>254097.72769000003</v>
      </c>
      <c r="L21" s="45">
        <f t="shared" si="3"/>
        <v>99.99871220105392</v>
      </c>
      <c r="M21" s="45">
        <f t="shared" si="4"/>
        <v>99.99871220105392</v>
      </c>
    </row>
    <row r="22" spans="1:13" ht="36.75" customHeight="1">
      <c r="A22" s="78" t="s">
        <v>33</v>
      </c>
      <c r="B22" s="80"/>
      <c r="C22" s="80"/>
      <c r="D22" s="80"/>
      <c r="E22" s="8"/>
      <c r="F22" s="25"/>
      <c r="G22" s="47">
        <v>601428.9</v>
      </c>
      <c r="H22" s="47">
        <v>25589.1</v>
      </c>
      <c r="I22" s="47">
        <v>25589.1</v>
      </c>
      <c r="J22" s="47">
        <f>J25</f>
        <v>25589.141</v>
      </c>
      <c r="K22" s="47">
        <f>K25</f>
        <v>25588.851999999999</v>
      </c>
      <c r="L22" s="45">
        <f t="shared" si="3"/>
        <v>99.999030837348712</v>
      </c>
      <c r="M22" s="45">
        <f t="shared" si="4"/>
        <v>99.999030837348712</v>
      </c>
    </row>
    <row r="23" spans="1:13" ht="136.5" customHeight="1">
      <c r="A23" s="23" t="s">
        <v>172</v>
      </c>
      <c r="B23" s="8" t="s">
        <v>39</v>
      </c>
      <c r="C23" s="8" t="s">
        <v>34</v>
      </c>
      <c r="D23" s="8" t="s">
        <v>11</v>
      </c>
      <c r="E23" s="8" t="s">
        <v>59</v>
      </c>
      <c r="F23" s="22" t="s">
        <v>48</v>
      </c>
      <c r="G23" s="47">
        <v>179178.5</v>
      </c>
      <c r="H23" s="47">
        <v>0</v>
      </c>
      <c r="I23" s="47">
        <v>0</v>
      </c>
      <c r="J23" s="47"/>
      <c r="K23" s="47"/>
      <c r="L23" s="45"/>
      <c r="M23" s="45"/>
    </row>
    <row r="24" spans="1:13" ht="135.75" customHeight="1">
      <c r="A24" s="23" t="s">
        <v>84</v>
      </c>
      <c r="B24" s="8" t="s">
        <v>31</v>
      </c>
      <c r="C24" s="8" t="s">
        <v>34</v>
      </c>
      <c r="D24" s="8" t="s">
        <v>11</v>
      </c>
      <c r="E24" s="11" t="s">
        <v>52</v>
      </c>
      <c r="F24" s="22" t="s">
        <v>44</v>
      </c>
      <c r="G24" s="47">
        <v>101257.9</v>
      </c>
      <c r="H24" s="47">
        <v>0</v>
      </c>
      <c r="I24" s="47">
        <v>0</v>
      </c>
      <c r="J24" s="47"/>
      <c r="K24" s="47"/>
      <c r="L24" s="45"/>
      <c r="M24" s="45"/>
    </row>
    <row r="25" spans="1:13" ht="137.25" customHeight="1">
      <c r="A25" s="23" t="s">
        <v>79</v>
      </c>
      <c r="B25" s="8" t="s">
        <v>40</v>
      </c>
      <c r="C25" s="8" t="s">
        <v>34</v>
      </c>
      <c r="D25" s="8" t="s">
        <v>11</v>
      </c>
      <c r="E25" s="8" t="s">
        <v>60</v>
      </c>
      <c r="F25" s="22" t="s">
        <v>30</v>
      </c>
      <c r="G25" s="47">
        <v>67764.2</v>
      </c>
      <c r="H25" s="44">
        <v>25589.141</v>
      </c>
      <c r="I25" s="44">
        <v>25589.141</v>
      </c>
      <c r="J25" s="48">
        <v>25589.141</v>
      </c>
      <c r="K25" s="44">
        <v>25588.851999999999</v>
      </c>
      <c r="L25" s="45">
        <f t="shared" si="3"/>
        <v>99.998870614687689</v>
      </c>
      <c r="M25" s="45">
        <f t="shared" si="4"/>
        <v>99.998870614687689</v>
      </c>
    </row>
    <row r="26" spans="1:13" ht="132" customHeight="1">
      <c r="A26" s="23" t="s">
        <v>112</v>
      </c>
      <c r="B26" s="8" t="s">
        <v>80</v>
      </c>
      <c r="C26" s="8" t="s">
        <v>34</v>
      </c>
      <c r="D26" s="8" t="s">
        <v>11</v>
      </c>
      <c r="E26" s="8" t="s">
        <v>60</v>
      </c>
      <c r="F26" s="22" t="s">
        <v>81</v>
      </c>
      <c r="G26" s="47">
        <v>253228.3</v>
      </c>
      <c r="H26" s="47">
        <v>0</v>
      </c>
      <c r="I26" s="47">
        <v>0</v>
      </c>
      <c r="J26" s="47"/>
      <c r="K26" s="47"/>
      <c r="L26" s="45"/>
      <c r="M26" s="45"/>
    </row>
    <row r="27" spans="1:13" ht="25.5" hidden="1" customHeight="1">
      <c r="A27" s="23"/>
      <c r="B27" s="8"/>
      <c r="C27" s="8"/>
      <c r="D27" s="8"/>
      <c r="E27" s="8"/>
      <c r="F27" s="22"/>
      <c r="G27" s="47"/>
      <c r="H27" s="47"/>
      <c r="I27" s="47"/>
      <c r="J27" s="47"/>
      <c r="K27" s="47"/>
      <c r="L27" s="45" t="e">
        <f t="shared" si="3"/>
        <v>#DIV/0!</v>
      </c>
      <c r="M27" s="45" t="e">
        <f t="shared" si="4"/>
        <v>#DIV/0!</v>
      </c>
    </row>
    <row r="28" spans="1:13" ht="43.5" customHeight="1">
      <c r="A28" s="78" t="s">
        <v>36</v>
      </c>
      <c r="B28" s="80"/>
      <c r="C28" s="80"/>
      <c r="D28" s="80"/>
      <c r="E28" s="8"/>
      <c r="F28" s="25"/>
      <c r="G28" s="47">
        <v>867362.3</v>
      </c>
      <c r="H28" s="47">
        <v>228511.9</v>
      </c>
      <c r="I28" s="47">
        <v>228511.9</v>
      </c>
      <c r="J28" s="47">
        <f>J29+J30+J31</f>
        <v>228508.87569000002</v>
      </c>
      <c r="K28" s="47">
        <f>K29+K30+K31</f>
        <v>228508.87569000002</v>
      </c>
      <c r="L28" s="45">
        <f t="shared" si="3"/>
        <v>99.998676519691116</v>
      </c>
      <c r="M28" s="45">
        <f t="shared" si="4"/>
        <v>99.998676519691116</v>
      </c>
    </row>
    <row r="29" spans="1:13" ht="148.5" customHeight="1">
      <c r="A29" s="23" t="s">
        <v>78</v>
      </c>
      <c r="B29" s="8" t="s">
        <v>37</v>
      </c>
      <c r="C29" s="8" t="s">
        <v>34</v>
      </c>
      <c r="D29" s="8" t="s">
        <v>11</v>
      </c>
      <c r="E29" s="8" t="s">
        <v>61</v>
      </c>
      <c r="F29" s="22" t="s">
        <v>173</v>
      </c>
      <c r="G29" s="47">
        <v>316480</v>
      </c>
      <c r="H29" s="47">
        <v>162159.79999999999</v>
      </c>
      <c r="I29" s="44">
        <v>162159.79999999999</v>
      </c>
      <c r="J29" s="44">
        <f t="shared" ref="J29" si="9">145237.6+16922.17599</f>
        <v>162159.77598999999</v>
      </c>
      <c r="K29" s="44">
        <f t="shared" ref="K29" si="10">145237.6+16922.17599</f>
        <v>162159.77598999999</v>
      </c>
      <c r="L29" s="45">
        <f t="shared" si="3"/>
        <v>99.999985193617661</v>
      </c>
      <c r="M29" s="45">
        <f t="shared" si="4"/>
        <v>99.999985193617661</v>
      </c>
    </row>
    <row r="30" spans="1:13" ht="134.25" customHeight="1">
      <c r="A30" s="23" t="s">
        <v>174</v>
      </c>
      <c r="B30" s="8" t="s">
        <v>38</v>
      </c>
      <c r="C30" s="8" t="s">
        <v>6</v>
      </c>
      <c r="D30" s="8" t="s">
        <v>11</v>
      </c>
      <c r="E30" s="8" t="s">
        <v>25</v>
      </c>
      <c r="F30" s="22" t="s">
        <v>30</v>
      </c>
      <c r="G30" s="47">
        <v>352526.8</v>
      </c>
      <c r="H30" s="47">
        <v>65579</v>
      </c>
      <c r="I30" s="47">
        <v>65579</v>
      </c>
      <c r="J30" s="44">
        <f>64785.45923+3.90188+786.66304</f>
        <v>65576.024149999997</v>
      </c>
      <c r="K30" s="44">
        <f>64785.45923+3.90188+786.66304</f>
        <v>65576.024149999997</v>
      </c>
      <c r="L30" s="45">
        <f t="shared" si="3"/>
        <v>99.995462190640296</v>
      </c>
      <c r="M30" s="45">
        <f t="shared" si="4"/>
        <v>99.995462190640296</v>
      </c>
    </row>
    <row r="31" spans="1:13" ht="145.5" customHeight="1">
      <c r="A31" s="23" t="s">
        <v>154</v>
      </c>
      <c r="B31" s="8" t="s">
        <v>155</v>
      </c>
      <c r="C31" s="8" t="s">
        <v>6</v>
      </c>
      <c r="D31" s="8" t="s">
        <v>11</v>
      </c>
      <c r="E31" s="8" t="s">
        <v>25</v>
      </c>
      <c r="F31" s="22" t="s">
        <v>156</v>
      </c>
      <c r="G31" s="47">
        <v>198355.5</v>
      </c>
      <c r="H31" s="47">
        <v>773.1</v>
      </c>
      <c r="I31" s="44">
        <v>773.07555000000002</v>
      </c>
      <c r="J31" s="44">
        <v>773.07555000000002</v>
      </c>
      <c r="K31" s="44">
        <v>773.07555000000002</v>
      </c>
      <c r="L31" s="45">
        <f t="shared" si="3"/>
        <v>99.996837407838569</v>
      </c>
      <c r="M31" s="45">
        <f t="shared" si="4"/>
        <v>100</v>
      </c>
    </row>
    <row r="32" spans="1:13" ht="42.75" customHeight="1">
      <c r="A32" s="81" t="s">
        <v>63</v>
      </c>
      <c r="B32" s="81"/>
      <c r="C32" s="81"/>
      <c r="D32" s="81"/>
      <c r="E32" s="12"/>
      <c r="F32" s="28"/>
      <c r="G32" s="47">
        <v>992626.59999999986</v>
      </c>
      <c r="H32" s="47">
        <v>450607.80000000005</v>
      </c>
      <c r="I32" s="47">
        <v>471607.7</v>
      </c>
      <c r="J32" s="47">
        <v>445985.1</v>
      </c>
      <c r="K32" s="47">
        <v>446030</v>
      </c>
      <c r="L32" s="45">
        <f t="shared" si="3"/>
        <v>98.984083275966356</v>
      </c>
      <c r="M32" s="45">
        <f t="shared" si="4"/>
        <v>94.576488042922108</v>
      </c>
    </row>
    <row r="33" spans="1:13" ht="165.75" customHeight="1">
      <c r="A33" s="23" t="s">
        <v>175</v>
      </c>
      <c r="B33" s="8" t="s">
        <v>15</v>
      </c>
      <c r="C33" s="8" t="s">
        <v>23</v>
      </c>
      <c r="D33" s="8" t="s">
        <v>11</v>
      </c>
      <c r="E33" s="8" t="s">
        <v>25</v>
      </c>
      <c r="F33" s="22" t="s">
        <v>8</v>
      </c>
      <c r="G33" s="47">
        <v>574511.9</v>
      </c>
      <c r="H33" s="47">
        <v>114024.4</v>
      </c>
      <c r="I33" s="47">
        <v>114024.3</v>
      </c>
      <c r="J33" s="47">
        <v>114024.3</v>
      </c>
      <c r="K33" s="47">
        <v>114024.3</v>
      </c>
      <c r="L33" s="45">
        <f t="shared" si="3"/>
        <v>99.999912299472754</v>
      </c>
      <c r="M33" s="45">
        <f t="shared" si="4"/>
        <v>100</v>
      </c>
    </row>
    <row r="34" spans="1:13" ht="138" customHeight="1">
      <c r="A34" s="23" t="s">
        <v>94</v>
      </c>
      <c r="B34" s="8" t="s">
        <v>31</v>
      </c>
      <c r="C34" s="8" t="s">
        <v>34</v>
      </c>
      <c r="D34" s="8" t="s">
        <v>32</v>
      </c>
      <c r="E34" s="8" t="s">
        <v>59</v>
      </c>
      <c r="F34" s="22" t="s">
        <v>30</v>
      </c>
      <c r="G34" s="88">
        <v>150078.79999999999</v>
      </c>
      <c r="H34" s="88">
        <v>100003.3</v>
      </c>
      <c r="I34" s="88">
        <v>121003.3</v>
      </c>
      <c r="J34" s="88">
        <v>100003.3</v>
      </c>
      <c r="K34" s="88">
        <v>100048.2</v>
      </c>
      <c r="L34" s="45">
        <f t="shared" si="3"/>
        <v>100.04489851834887</v>
      </c>
      <c r="M34" s="45">
        <f t="shared" si="4"/>
        <v>82.682207840612605</v>
      </c>
    </row>
    <row r="35" spans="1:13" ht="159" customHeight="1">
      <c r="A35" s="23" t="s">
        <v>76</v>
      </c>
      <c r="B35" s="8" t="s">
        <v>50</v>
      </c>
      <c r="C35" s="8" t="s">
        <v>23</v>
      </c>
      <c r="D35" s="8" t="s">
        <v>11</v>
      </c>
      <c r="E35" s="8" t="s">
        <v>25</v>
      </c>
      <c r="F35" s="22" t="s">
        <v>8</v>
      </c>
      <c r="G35" s="47">
        <v>251050.89999999997</v>
      </c>
      <c r="H35" s="47">
        <v>235896.30000000005</v>
      </c>
      <c r="I35" s="47">
        <v>235896.30000000005</v>
      </c>
      <c r="J35" s="44">
        <v>231273.67941000001</v>
      </c>
      <c r="K35" s="44">
        <v>231273.67941000001</v>
      </c>
      <c r="L35" s="45">
        <f t="shared" si="3"/>
        <v>98.040401400954551</v>
      </c>
      <c r="M35" s="45">
        <f t="shared" si="4"/>
        <v>98.040401400954551</v>
      </c>
    </row>
    <row r="36" spans="1:13" ht="227.25" customHeight="1">
      <c r="A36" s="23" t="s">
        <v>157</v>
      </c>
      <c r="B36" s="8"/>
      <c r="C36" s="8" t="s">
        <v>158</v>
      </c>
      <c r="D36" s="8" t="s">
        <v>159</v>
      </c>
      <c r="E36" s="8" t="s">
        <v>160</v>
      </c>
      <c r="F36" s="22" t="s">
        <v>161</v>
      </c>
      <c r="G36" s="47">
        <v>16985</v>
      </c>
      <c r="H36" s="47">
        <v>683.8</v>
      </c>
      <c r="I36" s="47">
        <v>683.8</v>
      </c>
      <c r="J36" s="44">
        <v>683.81100000000004</v>
      </c>
      <c r="K36" s="44">
        <v>683.81100000000004</v>
      </c>
      <c r="L36" s="45">
        <f t="shared" si="3"/>
        <v>100.0016086575022</v>
      </c>
      <c r="M36" s="45">
        <f t="shared" si="4"/>
        <v>100.0016086575022</v>
      </c>
    </row>
    <row r="37" spans="1:13" ht="41.25" customHeight="1">
      <c r="A37" s="81" t="s">
        <v>64</v>
      </c>
      <c r="B37" s="81"/>
      <c r="C37" s="81"/>
      <c r="D37" s="81"/>
      <c r="E37" s="12"/>
      <c r="F37" s="28"/>
      <c r="G37" s="47">
        <v>2810533.8</v>
      </c>
      <c r="H37" s="47">
        <v>197721.2</v>
      </c>
      <c r="I37" s="47">
        <v>197721.2</v>
      </c>
      <c r="J37" s="47">
        <f>J38</f>
        <v>197721.2</v>
      </c>
      <c r="K37" s="47">
        <f>K38</f>
        <v>197721.2</v>
      </c>
      <c r="L37" s="45">
        <f t="shared" si="3"/>
        <v>100</v>
      </c>
      <c r="M37" s="45">
        <f t="shared" si="4"/>
        <v>100</v>
      </c>
    </row>
    <row r="38" spans="1:13" ht="160.5" customHeight="1">
      <c r="A38" s="23" t="s">
        <v>88</v>
      </c>
      <c r="B38" s="8" t="s">
        <v>10</v>
      </c>
      <c r="C38" s="8" t="s">
        <v>176</v>
      </c>
      <c r="D38" s="8" t="s">
        <v>11</v>
      </c>
      <c r="E38" s="8" t="s">
        <v>13</v>
      </c>
      <c r="F38" s="22" t="s">
        <v>12</v>
      </c>
      <c r="G38" s="47">
        <v>2810533.8</v>
      </c>
      <c r="H38" s="47">
        <v>197721.2</v>
      </c>
      <c r="I38" s="47">
        <v>197721.2</v>
      </c>
      <c r="J38" s="47">
        <v>197721.2</v>
      </c>
      <c r="K38" s="47">
        <v>197721.2</v>
      </c>
      <c r="L38" s="45">
        <f t="shared" si="3"/>
        <v>100</v>
      </c>
      <c r="M38" s="45">
        <f t="shared" si="4"/>
        <v>100</v>
      </c>
    </row>
    <row r="39" spans="1:13" ht="48.75" customHeight="1">
      <c r="A39" s="81" t="s">
        <v>65</v>
      </c>
      <c r="B39" s="81"/>
      <c r="C39" s="81"/>
      <c r="D39" s="81"/>
      <c r="E39" s="8"/>
      <c r="F39" s="22"/>
      <c r="G39" s="47">
        <v>4322011.6710000001</v>
      </c>
      <c r="H39" s="47">
        <v>254143.09999999998</v>
      </c>
      <c r="I39" s="47">
        <v>254143.09999999998</v>
      </c>
      <c r="J39" s="47">
        <f>J40+J41</f>
        <v>199043.42389999999</v>
      </c>
      <c r="K39" s="47">
        <f>K40+K41</f>
        <v>196451.81789999999</v>
      </c>
      <c r="L39" s="45">
        <f t="shared" si="3"/>
        <v>77.299685846281093</v>
      </c>
      <c r="M39" s="45">
        <f t="shared" si="4"/>
        <v>77.299685846281093</v>
      </c>
    </row>
    <row r="40" spans="1:13" ht="181.5" customHeight="1">
      <c r="A40" s="23" t="s">
        <v>89</v>
      </c>
      <c r="B40" s="8" t="s">
        <v>177</v>
      </c>
      <c r="C40" s="8" t="s">
        <v>17</v>
      </c>
      <c r="D40" s="8" t="s">
        <v>11</v>
      </c>
      <c r="E40" s="8" t="s">
        <v>16</v>
      </c>
      <c r="F40" s="22" t="s">
        <v>8</v>
      </c>
      <c r="G40" s="47">
        <v>3126572.571</v>
      </c>
      <c r="H40" s="47">
        <v>11021.8</v>
      </c>
      <c r="I40" s="47">
        <v>11021.8</v>
      </c>
      <c r="J40" s="44">
        <f t="shared" ref="J40:K40" si="11">11021.8169</f>
        <v>11021.8169</v>
      </c>
      <c r="K40" s="44">
        <f t="shared" si="11"/>
        <v>11021.8169</v>
      </c>
      <c r="L40" s="45">
        <f t="shared" si="3"/>
        <v>100.00015333248653</v>
      </c>
      <c r="M40" s="45">
        <f t="shared" si="4"/>
        <v>100.00015333248653</v>
      </c>
    </row>
    <row r="41" spans="1:13" ht="236.25" customHeight="1">
      <c r="A41" s="23" t="s">
        <v>103</v>
      </c>
      <c r="B41" s="8" t="s">
        <v>117</v>
      </c>
      <c r="C41" s="8" t="s">
        <v>58</v>
      </c>
      <c r="D41" s="8" t="s">
        <v>18</v>
      </c>
      <c r="E41" s="8" t="s">
        <v>19</v>
      </c>
      <c r="F41" s="22" t="s">
        <v>8</v>
      </c>
      <c r="G41" s="47">
        <v>1195439.1000000001</v>
      </c>
      <c r="H41" s="47">
        <v>243121.3</v>
      </c>
      <c r="I41" s="47">
        <v>243121.3</v>
      </c>
      <c r="J41" s="44">
        <v>188021.60699999999</v>
      </c>
      <c r="K41" s="44">
        <v>185430.00099999999</v>
      </c>
      <c r="L41" s="45">
        <f t="shared" si="3"/>
        <v>76.270569876024851</v>
      </c>
      <c r="M41" s="45">
        <f t="shared" si="4"/>
        <v>76.270569876024851</v>
      </c>
    </row>
    <row r="42" spans="1:13" ht="44.25" customHeight="1">
      <c r="A42" s="81" t="s">
        <v>178</v>
      </c>
      <c r="B42" s="81"/>
      <c r="C42" s="81"/>
      <c r="D42" s="81"/>
      <c r="E42" s="8"/>
      <c r="F42" s="22"/>
      <c r="G42" s="47">
        <v>529621.4</v>
      </c>
      <c r="H42" s="47">
        <v>4368.2</v>
      </c>
      <c r="I42" s="47">
        <v>4368.2</v>
      </c>
      <c r="J42" s="47">
        <f>J43+J46</f>
        <v>4368.1869999999999</v>
      </c>
      <c r="K42" s="47">
        <f>K43+K46</f>
        <v>4157.0608300000004</v>
      </c>
      <c r="L42" s="45">
        <f t="shared" si="3"/>
        <v>95.166449109473021</v>
      </c>
      <c r="M42" s="45">
        <f t="shared" si="4"/>
        <v>95.166449109473021</v>
      </c>
    </row>
    <row r="43" spans="1:13" ht="139.5" customHeight="1">
      <c r="A43" s="13" t="s">
        <v>66</v>
      </c>
      <c r="B43" s="8" t="s">
        <v>28</v>
      </c>
      <c r="C43" s="8" t="s">
        <v>34</v>
      </c>
      <c r="D43" s="8" t="s">
        <v>29</v>
      </c>
      <c r="E43" s="8" t="s">
        <v>52</v>
      </c>
      <c r="F43" s="22" t="s">
        <v>8</v>
      </c>
      <c r="G43" s="47">
        <v>291567.3</v>
      </c>
      <c r="H43" s="47">
        <v>4222.5</v>
      </c>
      <c r="I43" s="47">
        <v>4222.5</v>
      </c>
      <c r="J43" s="49">
        <v>4222.5150000000003</v>
      </c>
      <c r="K43" s="44">
        <v>4011.3890000000001</v>
      </c>
      <c r="L43" s="45">
        <f t="shared" si="3"/>
        <v>95.000331557134402</v>
      </c>
      <c r="M43" s="45">
        <f t="shared" si="4"/>
        <v>95.000331557134402</v>
      </c>
    </row>
    <row r="44" spans="1:13" ht="162" customHeight="1">
      <c r="A44" s="23" t="s">
        <v>179</v>
      </c>
      <c r="B44" s="9" t="s">
        <v>113</v>
      </c>
      <c r="C44" s="8" t="s">
        <v>6</v>
      </c>
      <c r="D44" s="8" t="s">
        <v>29</v>
      </c>
      <c r="E44" s="8" t="s">
        <v>51</v>
      </c>
      <c r="F44" s="22" t="s">
        <v>83</v>
      </c>
      <c r="G44" s="47">
        <v>127237.7</v>
      </c>
      <c r="H44" s="47">
        <v>0</v>
      </c>
      <c r="I44" s="47">
        <v>0</v>
      </c>
      <c r="J44" s="44">
        <v>0</v>
      </c>
      <c r="K44" s="44">
        <v>0</v>
      </c>
      <c r="L44" s="45"/>
      <c r="M44" s="45"/>
    </row>
    <row r="45" spans="1:13" ht="25.5" hidden="1" customHeight="1">
      <c r="A45" s="23"/>
      <c r="B45" s="8"/>
      <c r="C45" s="8"/>
      <c r="D45" s="8"/>
      <c r="E45" s="8"/>
      <c r="F45" s="22"/>
      <c r="G45" s="47"/>
      <c r="H45" s="47"/>
      <c r="I45" s="47"/>
      <c r="J45" s="49">
        <v>145.672</v>
      </c>
      <c r="K45" s="44">
        <v>145.67183</v>
      </c>
      <c r="L45" s="45" t="e">
        <f t="shared" si="3"/>
        <v>#DIV/0!</v>
      </c>
      <c r="M45" s="45" t="e">
        <f t="shared" si="4"/>
        <v>#DIV/0!</v>
      </c>
    </row>
    <row r="46" spans="1:13" ht="180" customHeight="1">
      <c r="A46" s="25" t="s">
        <v>180</v>
      </c>
      <c r="B46" s="22" t="s">
        <v>181</v>
      </c>
      <c r="C46" s="22" t="s">
        <v>6</v>
      </c>
      <c r="D46" s="22" t="s">
        <v>29</v>
      </c>
      <c r="E46" s="22" t="s">
        <v>51</v>
      </c>
      <c r="F46" s="22" t="s">
        <v>182</v>
      </c>
      <c r="G46" s="47">
        <v>110816.4</v>
      </c>
      <c r="H46" s="47">
        <v>145.69999999999999</v>
      </c>
      <c r="I46" s="47">
        <v>145.69999999999999</v>
      </c>
      <c r="J46" s="49">
        <v>145.672</v>
      </c>
      <c r="K46" s="44">
        <v>145.67183</v>
      </c>
      <c r="L46" s="45">
        <f t="shared" si="3"/>
        <v>99.980665751544279</v>
      </c>
      <c r="M46" s="45">
        <f t="shared" si="4"/>
        <v>99.980665751544279</v>
      </c>
    </row>
    <row r="47" spans="1:13" ht="42.75" customHeight="1">
      <c r="A47" s="81" t="s">
        <v>67</v>
      </c>
      <c r="B47" s="81"/>
      <c r="C47" s="81"/>
      <c r="D47" s="81"/>
      <c r="E47" s="12"/>
      <c r="F47" s="28"/>
      <c r="G47" s="47">
        <v>1948415.5999999999</v>
      </c>
      <c r="H47" s="47">
        <v>285884.59999999998</v>
      </c>
      <c r="I47" s="47">
        <v>285884.59999999998</v>
      </c>
      <c r="J47" s="47">
        <f>J48+J49+J50+J51+J52+J53+J54+J55+J56</f>
        <v>284668.69589999999</v>
      </c>
      <c r="K47" s="47">
        <f>K48+K49+K50+K51+K52+K53+K54+K55+K56</f>
        <v>284668.69589999999</v>
      </c>
      <c r="L47" s="45">
        <f t="shared" si="3"/>
        <v>99.574687094023261</v>
      </c>
      <c r="M47" s="45">
        <f t="shared" si="4"/>
        <v>99.574687094023261</v>
      </c>
    </row>
    <row r="48" spans="1:13" ht="168" customHeight="1">
      <c r="A48" s="14" t="s">
        <v>9</v>
      </c>
      <c r="B48" s="8" t="s">
        <v>183</v>
      </c>
      <c r="C48" s="8" t="s">
        <v>6</v>
      </c>
      <c r="D48" s="8" t="s">
        <v>7</v>
      </c>
      <c r="E48" s="8" t="s">
        <v>68</v>
      </c>
      <c r="F48" s="22" t="s">
        <v>8</v>
      </c>
      <c r="G48" s="47">
        <v>156869.9</v>
      </c>
      <c r="H48" s="47">
        <v>90926.9</v>
      </c>
      <c r="I48" s="47">
        <v>90926.9</v>
      </c>
      <c r="J48" s="44">
        <f t="shared" ref="J48:K48" si="12">75192.184+15332.0666</f>
        <v>90524.250599999999</v>
      </c>
      <c r="K48" s="44">
        <f t="shared" si="12"/>
        <v>90524.250599999999</v>
      </c>
      <c r="L48" s="45">
        <f t="shared" si="3"/>
        <v>99.557172409924902</v>
      </c>
      <c r="M48" s="45">
        <f t="shared" si="4"/>
        <v>99.557172409924902</v>
      </c>
    </row>
    <row r="49" spans="1:13" ht="167.25" customHeight="1">
      <c r="A49" s="23" t="s">
        <v>69</v>
      </c>
      <c r="B49" s="8" t="s">
        <v>95</v>
      </c>
      <c r="C49" s="8" t="s">
        <v>24</v>
      </c>
      <c r="D49" s="8" t="s">
        <v>7</v>
      </c>
      <c r="E49" s="8" t="s">
        <v>3</v>
      </c>
      <c r="F49" s="22" t="s">
        <v>22</v>
      </c>
      <c r="G49" s="47">
        <v>919310.1</v>
      </c>
      <c r="H49" s="47">
        <v>1444</v>
      </c>
      <c r="I49" s="47">
        <v>1444</v>
      </c>
      <c r="J49" s="44">
        <v>1444</v>
      </c>
      <c r="K49" s="44">
        <v>1444</v>
      </c>
      <c r="L49" s="45">
        <f t="shared" si="3"/>
        <v>100</v>
      </c>
      <c r="M49" s="45">
        <f t="shared" si="4"/>
        <v>100</v>
      </c>
    </row>
    <row r="50" spans="1:13" ht="147" customHeight="1">
      <c r="A50" s="23" t="s">
        <v>184</v>
      </c>
      <c r="B50" s="8" t="s">
        <v>26</v>
      </c>
      <c r="C50" s="8" t="s">
        <v>35</v>
      </c>
      <c r="D50" s="8" t="s">
        <v>7</v>
      </c>
      <c r="E50" s="8" t="s">
        <v>60</v>
      </c>
      <c r="F50" s="22" t="s">
        <v>27</v>
      </c>
      <c r="G50" s="47">
        <v>480000</v>
      </c>
      <c r="H50" s="47">
        <v>24000</v>
      </c>
      <c r="I50" s="47">
        <v>24000</v>
      </c>
      <c r="J50" s="44">
        <v>24000</v>
      </c>
      <c r="K50" s="44">
        <v>24000</v>
      </c>
      <c r="L50" s="45">
        <f t="shared" si="3"/>
        <v>100</v>
      </c>
      <c r="M50" s="45">
        <f t="shared" si="4"/>
        <v>100</v>
      </c>
    </row>
    <row r="51" spans="1:13" ht="173.25" customHeight="1">
      <c r="A51" s="15" t="s">
        <v>114</v>
      </c>
      <c r="B51" s="8" t="s">
        <v>41</v>
      </c>
      <c r="C51" s="8" t="s">
        <v>91</v>
      </c>
      <c r="D51" s="8" t="s">
        <v>7</v>
      </c>
      <c r="E51" s="8" t="s">
        <v>60</v>
      </c>
      <c r="F51" s="22" t="s">
        <v>45</v>
      </c>
      <c r="G51" s="47">
        <v>25793.7</v>
      </c>
      <c r="H51" s="47">
        <v>2827.2000000000007</v>
      </c>
      <c r="I51" s="47">
        <v>2827.2000000000007</v>
      </c>
      <c r="J51" s="44">
        <v>2827.2</v>
      </c>
      <c r="K51" s="44">
        <v>2827.2</v>
      </c>
      <c r="L51" s="45">
        <f t="shared" si="3"/>
        <v>99.999999999999972</v>
      </c>
      <c r="M51" s="45">
        <f t="shared" si="4"/>
        <v>99.999999999999972</v>
      </c>
    </row>
    <row r="52" spans="1:13" ht="171.75" customHeight="1">
      <c r="A52" s="23" t="s">
        <v>185</v>
      </c>
      <c r="B52" s="8" t="s">
        <v>41</v>
      </c>
      <c r="C52" s="8" t="s">
        <v>91</v>
      </c>
      <c r="D52" s="8" t="s">
        <v>7</v>
      </c>
      <c r="E52" s="8" t="s">
        <v>60</v>
      </c>
      <c r="F52" s="22" t="s">
        <v>45</v>
      </c>
      <c r="G52" s="47">
        <v>9435.3000000000011</v>
      </c>
      <c r="H52" s="47">
        <v>1306.2999999999993</v>
      </c>
      <c r="I52" s="47">
        <v>1306.2999999999993</v>
      </c>
      <c r="J52" s="44">
        <v>1306.3</v>
      </c>
      <c r="K52" s="44">
        <v>1306.3</v>
      </c>
      <c r="L52" s="45">
        <f t="shared" si="3"/>
        <v>100.00000000000004</v>
      </c>
      <c r="M52" s="45">
        <f t="shared" si="4"/>
        <v>100.00000000000004</v>
      </c>
    </row>
    <row r="53" spans="1:13" ht="161.25" customHeight="1">
      <c r="A53" s="16" t="s">
        <v>115</v>
      </c>
      <c r="B53" s="9" t="s">
        <v>41</v>
      </c>
      <c r="C53" s="9" t="s">
        <v>104</v>
      </c>
      <c r="D53" s="9" t="s">
        <v>7</v>
      </c>
      <c r="E53" s="8" t="s">
        <v>3</v>
      </c>
      <c r="F53" s="29" t="s">
        <v>20</v>
      </c>
      <c r="G53" s="47">
        <v>194.4</v>
      </c>
      <c r="H53" s="47">
        <v>194.4</v>
      </c>
      <c r="I53" s="47">
        <v>194.4</v>
      </c>
      <c r="J53" s="44">
        <v>187.8</v>
      </c>
      <c r="K53" s="44">
        <v>187.8</v>
      </c>
      <c r="L53" s="45">
        <f t="shared" si="3"/>
        <v>96.604938271604951</v>
      </c>
      <c r="M53" s="45">
        <f t="shared" si="4"/>
        <v>96.604938271604951</v>
      </c>
    </row>
    <row r="54" spans="1:13" ht="165.75" customHeight="1">
      <c r="A54" s="30" t="s">
        <v>116</v>
      </c>
      <c r="B54" s="9" t="s">
        <v>41</v>
      </c>
      <c r="C54" s="9" t="s">
        <v>104</v>
      </c>
      <c r="D54" s="9" t="s">
        <v>7</v>
      </c>
      <c r="E54" s="8" t="s">
        <v>3</v>
      </c>
      <c r="F54" s="31" t="s">
        <v>20</v>
      </c>
      <c r="G54" s="47">
        <v>4967.3999999999996</v>
      </c>
      <c r="H54" s="47">
        <v>390.6</v>
      </c>
      <c r="I54" s="47">
        <v>390.6</v>
      </c>
      <c r="J54" s="44">
        <v>390.59152</v>
      </c>
      <c r="K54" s="44">
        <v>390.59152</v>
      </c>
      <c r="L54" s="45">
        <f t="shared" si="3"/>
        <v>99.997828981054781</v>
      </c>
      <c r="M54" s="45">
        <f t="shared" si="4"/>
        <v>99.997828981054781</v>
      </c>
    </row>
    <row r="55" spans="1:13" ht="179.25" customHeight="1">
      <c r="A55" s="23" t="s">
        <v>105</v>
      </c>
      <c r="B55" s="8" t="s">
        <v>118</v>
      </c>
      <c r="C55" s="9" t="s">
        <v>104</v>
      </c>
      <c r="D55" s="9" t="s">
        <v>7</v>
      </c>
      <c r="E55" s="8" t="s">
        <v>3</v>
      </c>
      <c r="F55" s="22" t="s">
        <v>8</v>
      </c>
      <c r="G55" s="47">
        <v>66770.5</v>
      </c>
      <c r="H55" s="47">
        <v>1644.1</v>
      </c>
      <c r="I55" s="47">
        <v>1644.1</v>
      </c>
      <c r="J55" s="44">
        <v>1644.02693</v>
      </c>
      <c r="K55" s="44">
        <v>1644.02693</v>
      </c>
      <c r="L55" s="45">
        <f t="shared" si="3"/>
        <v>99.995555623137292</v>
      </c>
      <c r="M55" s="45">
        <f t="shared" si="4"/>
        <v>99.995555623137292</v>
      </c>
    </row>
    <row r="56" spans="1:13" ht="174" customHeight="1">
      <c r="A56" s="23" t="s">
        <v>106</v>
      </c>
      <c r="B56" s="8" t="s">
        <v>107</v>
      </c>
      <c r="C56" s="9" t="s">
        <v>104</v>
      </c>
      <c r="D56" s="9" t="s">
        <v>7</v>
      </c>
      <c r="E56" s="8" t="s">
        <v>3</v>
      </c>
      <c r="F56" s="22" t="s">
        <v>8</v>
      </c>
      <c r="G56" s="47">
        <v>285074.3</v>
      </c>
      <c r="H56" s="47">
        <v>163151.1</v>
      </c>
      <c r="I56" s="47">
        <v>163151.1</v>
      </c>
      <c r="J56" s="44">
        <f t="shared" ref="J56:K56" si="13">129784.7+32559.82685</f>
        <v>162344.52684999999</v>
      </c>
      <c r="K56" s="44">
        <f t="shared" si="13"/>
        <v>162344.52684999999</v>
      </c>
      <c r="L56" s="45">
        <f t="shared" si="3"/>
        <v>99.505628126319706</v>
      </c>
      <c r="M56" s="45">
        <f t="shared" si="4"/>
        <v>99.505628126319706</v>
      </c>
    </row>
    <row r="57" spans="1:13" ht="54.75" customHeight="1">
      <c r="A57" s="81" t="s">
        <v>70</v>
      </c>
      <c r="B57" s="81"/>
      <c r="C57" s="81"/>
      <c r="D57" s="81"/>
      <c r="E57" s="17"/>
      <c r="F57" s="32"/>
      <c r="G57" s="47">
        <v>465911.75000000006</v>
      </c>
      <c r="H57" s="47">
        <v>101578.8</v>
      </c>
      <c r="I57" s="47">
        <v>101578.8</v>
      </c>
      <c r="J57" s="47">
        <f>J60+J64+J68</f>
        <v>99195.09</v>
      </c>
      <c r="K57" s="47">
        <f>K60+K64+K68</f>
        <v>87426.570999999996</v>
      </c>
      <c r="L57" s="45">
        <f t="shared" si="3"/>
        <v>86.067733621582448</v>
      </c>
      <c r="M57" s="45">
        <f t="shared" si="4"/>
        <v>86.067733621582448</v>
      </c>
    </row>
    <row r="58" spans="1:13" ht="28.5" customHeight="1">
      <c r="A58" s="81" t="s">
        <v>46</v>
      </c>
      <c r="B58" s="82"/>
      <c r="C58" s="82"/>
      <c r="D58" s="82"/>
      <c r="E58" s="17"/>
      <c r="F58" s="32"/>
      <c r="G58" s="47">
        <v>121674.15</v>
      </c>
      <c r="H58" s="47">
        <v>0</v>
      </c>
      <c r="I58" s="47">
        <v>0</v>
      </c>
      <c r="J58" s="47"/>
      <c r="K58" s="47"/>
      <c r="L58" s="45"/>
      <c r="M58" s="45"/>
    </row>
    <row r="59" spans="1:13" ht="155.25" customHeight="1">
      <c r="A59" s="23" t="s">
        <v>96</v>
      </c>
      <c r="B59" s="8" t="s">
        <v>31</v>
      </c>
      <c r="C59" s="8" t="s">
        <v>34</v>
      </c>
      <c r="D59" s="8" t="s">
        <v>32</v>
      </c>
      <c r="E59" s="8" t="s">
        <v>71</v>
      </c>
      <c r="F59" s="22" t="s">
        <v>42</v>
      </c>
      <c r="G59" s="47">
        <v>121674.15</v>
      </c>
      <c r="H59" s="47">
        <v>0</v>
      </c>
      <c r="I59" s="47">
        <v>0</v>
      </c>
      <c r="J59" s="47"/>
      <c r="K59" s="47"/>
      <c r="L59" s="45"/>
      <c r="M59" s="45"/>
    </row>
    <row r="60" spans="1:13" ht="68.25" customHeight="1">
      <c r="A60" s="81" t="s">
        <v>47</v>
      </c>
      <c r="B60" s="81"/>
      <c r="C60" s="81"/>
      <c r="D60" s="81"/>
      <c r="E60" s="17"/>
      <c r="F60" s="32"/>
      <c r="G60" s="47">
        <v>128786.3</v>
      </c>
      <c r="H60" s="47">
        <v>78606.899999999994</v>
      </c>
      <c r="I60" s="47">
        <v>78606.899999999994</v>
      </c>
      <c r="J60" s="47">
        <f>J61+J62+J63</f>
        <v>76223.199999999997</v>
      </c>
      <c r="K60" s="47">
        <f>K61+K62+K63</f>
        <v>76223.199999999997</v>
      </c>
      <c r="L60" s="45">
        <f t="shared" si="3"/>
        <v>96.967569004756584</v>
      </c>
      <c r="M60" s="45">
        <f t="shared" si="4"/>
        <v>96.967569004756584</v>
      </c>
    </row>
    <row r="61" spans="1:13" ht="170.25" customHeight="1">
      <c r="A61" s="36" t="s">
        <v>191</v>
      </c>
      <c r="B61" s="8" t="s">
        <v>97</v>
      </c>
      <c r="C61" s="8" t="s">
        <v>23</v>
      </c>
      <c r="D61" s="8" t="s">
        <v>7</v>
      </c>
      <c r="E61" s="8" t="s">
        <v>3</v>
      </c>
      <c r="F61" s="22" t="s">
        <v>20</v>
      </c>
      <c r="G61" s="47">
        <v>66806.3</v>
      </c>
      <c r="H61" s="47">
        <v>41211.599999999999</v>
      </c>
      <c r="I61" s="47">
        <v>41211.599999999999</v>
      </c>
      <c r="J61" s="50">
        <v>39944.400000000001</v>
      </c>
      <c r="K61" s="50">
        <v>39944.400000000001</v>
      </c>
      <c r="L61" s="45">
        <f t="shared" si="3"/>
        <v>96.925137582622384</v>
      </c>
      <c r="M61" s="45">
        <f t="shared" si="4"/>
        <v>96.925137582622384</v>
      </c>
    </row>
    <row r="62" spans="1:13" ht="156" customHeight="1">
      <c r="A62" s="13" t="s">
        <v>190</v>
      </c>
      <c r="B62" s="10" t="s">
        <v>98</v>
      </c>
      <c r="C62" s="8" t="s">
        <v>23</v>
      </c>
      <c r="D62" s="8" t="s">
        <v>7</v>
      </c>
      <c r="E62" s="8" t="s">
        <v>3</v>
      </c>
      <c r="F62" s="22" t="s">
        <v>20</v>
      </c>
      <c r="G62" s="47">
        <v>48104.5</v>
      </c>
      <c r="H62" s="47">
        <v>29279.699999999997</v>
      </c>
      <c r="I62" s="47">
        <v>29279.699999999997</v>
      </c>
      <c r="J62" s="50">
        <v>28400.799999999999</v>
      </c>
      <c r="K62" s="50">
        <v>28400.799999999999</v>
      </c>
      <c r="L62" s="45">
        <f t="shared" si="3"/>
        <v>96.998261594210334</v>
      </c>
      <c r="M62" s="45">
        <f t="shared" si="4"/>
        <v>96.998261594210334</v>
      </c>
    </row>
    <row r="63" spans="1:13" ht="155.25" customHeight="1">
      <c r="A63" s="16" t="s">
        <v>77</v>
      </c>
      <c r="B63" s="10" t="s">
        <v>99</v>
      </c>
      <c r="C63" s="8" t="s">
        <v>23</v>
      </c>
      <c r="D63" s="8" t="s">
        <v>7</v>
      </c>
      <c r="E63" s="8" t="s">
        <v>3</v>
      </c>
      <c r="F63" s="22" t="s">
        <v>20</v>
      </c>
      <c r="G63" s="47">
        <v>13875.5</v>
      </c>
      <c r="H63" s="47">
        <v>8115.6000000000013</v>
      </c>
      <c r="I63" s="47">
        <v>8115.6000000000013</v>
      </c>
      <c r="J63" s="50">
        <v>7878</v>
      </c>
      <c r="K63" s="50">
        <v>7878</v>
      </c>
      <c r="L63" s="45">
        <f t="shared" si="3"/>
        <v>97.072305190004414</v>
      </c>
      <c r="M63" s="45">
        <f t="shared" si="4"/>
        <v>97.072305190004414</v>
      </c>
    </row>
    <row r="64" spans="1:13" ht="25.5" customHeight="1">
      <c r="A64" s="81" t="s">
        <v>85</v>
      </c>
      <c r="B64" s="81"/>
      <c r="C64" s="81"/>
      <c r="D64" s="81"/>
      <c r="E64" s="81"/>
      <c r="F64" s="81"/>
      <c r="G64" s="47">
        <v>86536.6</v>
      </c>
      <c r="H64" s="47">
        <v>19888.3</v>
      </c>
      <c r="I64" s="47">
        <v>19888.3</v>
      </c>
      <c r="J64" s="47">
        <f>J65+J66+J67</f>
        <v>19888.3</v>
      </c>
      <c r="K64" s="47">
        <f>K65+K66+K67</f>
        <v>8119.7809999999999</v>
      </c>
      <c r="L64" s="45">
        <f t="shared" si="3"/>
        <v>40.826923367004724</v>
      </c>
      <c r="M64" s="45">
        <f t="shared" si="4"/>
        <v>40.826923367004724</v>
      </c>
    </row>
    <row r="65" spans="1:13" ht="189.75" customHeight="1">
      <c r="A65" s="16" t="s">
        <v>92</v>
      </c>
      <c r="B65" s="10" t="s">
        <v>100</v>
      </c>
      <c r="C65" s="8" t="s">
        <v>34</v>
      </c>
      <c r="D65" s="8" t="s">
        <v>18</v>
      </c>
      <c r="E65" s="8" t="s">
        <v>86</v>
      </c>
      <c r="F65" s="22" t="s">
        <v>20</v>
      </c>
      <c r="G65" s="47">
        <v>10900</v>
      </c>
      <c r="H65" s="47">
        <v>2472.6999999999998</v>
      </c>
      <c r="I65" s="47">
        <v>2472.6999999999998</v>
      </c>
      <c r="J65" s="51">
        <v>2472.6999999999998</v>
      </c>
      <c r="K65" s="51">
        <v>2472.6999999999998</v>
      </c>
      <c r="L65" s="45">
        <f t="shared" si="3"/>
        <v>100</v>
      </c>
      <c r="M65" s="45">
        <f t="shared" si="4"/>
        <v>100</v>
      </c>
    </row>
    <row r="66" spans="1:13" ht="162" customHeight="1">
      <c r="A66" s="16" t="s">
        <v>87</v>
      </c>
      <c r="B66" s="10" t="s">
        <v>101</v>
      </c>
      <c r="C66" s="8" t="s">
        <v>34</v>
      </c>
      <c r="D66" s="8" t="s">
        <v>18</v>
      </c>
      <c r="E66" s="8" t="s">
        <v>62</v>
      </c>
      <c r="F66" s="22" t="s">
        <v>20</v>
      </c>
      <c r="G66" s="47">
        <v>18146.599999999999</v>
      </c>
      <c r="H66" s="47">
        <v>5647.1</v>
      </c>
      <c r="I66" s="47">
        <v>5647.1</v>
      </c>
      <c r="J66" s="51">
        <v>5647.1</v>
      </c>
      <c r="K66" s="51">
        <v>5647.0810000000001</v>
      </c>
      <c r="L66" s="45">
        <f t="shared" si="3"/>
        <v>99.999663544119983</v>
      </c>
      <c r="M66" s="45">
        <f t="shared" si="4"/>
        <v>99.999663544119983</v>
      </c>
    </row>
    <row r="67" spans="1:13" ht="153" customHeight="1">
      <c r="A67" s="16" t="s">
        <v>162</v>
      </c>
      <c r="B67" s="10" t="s">
        <v>163</v>
      </c>
      <c r="C67" s="8" t="s">
        <v>34</v>
      </c>
      <c r="D67" s="8" t="s">
        <v>18</v>
      </c>
      <c r="E67" s="8" t="s">
        <v>62</v>
      </c>
      <c r="F67" s="22" t="s">
        <v>27</v>
      </c>
      <c r="G67" s="47">
        <v>57490</v>
      </c>
      <c r="H67" s="47">
        <v>11768.5</v>
      </c>
      <c r="I67" s="47">
        <v>11768.5</v>
      </c>
      <c r="J67" s="51">
        <v>11768.5</v>
      </c>
      <c r="K67" s="51"/>
      <c r="L67" s="45">
        <f t="shared" si="3"/>
        <v>0</v>
      </c>
      <c r="M67" s="45">
        <f t="shared" si="4"/>
        <v>0</v>
      </c>
    </row>
    <row r="68" spans="1:13" ht="24" customHeight="1">
      <c r="A68" s="85" t="s">
        <v>130</v>
      </c>
      <c r="B68" s="86"/>
      <c r="C68" s="86"/>
      <c r="D68" s="86"/>
      <c r="E68" s="86"/>
      <c r="F68" s="87"/>
      <c r="G68" s="47">
        <v>128914.7</v>
      </c>
      <c r="H68" s="47">
        <v>3083.6</v>
      </c>
      <c r="I68" s="47">
        <v>3083.6</v>
      </c>
      <c r="J68" s="47">
        <f>J69</f>
        <v>3083.59</v>
      </c>
      <c r="K68" s="47">
        <f>K69</f>
        <v>3083.59</v>
      </c>
      <c r="L68" s="45">
        <f t="shared" si="3"/>
        <v>99.999675703722929</v>
      </c>
      <c r="M68" s="45">
        <f t="shared" si="4"/>
        <v>99.999675703722929</v>
      </c>
    </row>
    <row r="69" spans="1:13" ht="153" customHeight="1">
      <c r="A69" s="16" t="s">
        <v>131</v>
      </c>
      <c r="B69" s="10" t="s">
        <v>132</v>
      </c>
      <c r="C69" s="8" t="s">
        <v>34</v>
      </c>
      <c r="D69" s="8" t="s">
        <v>11</v>
      </c>
      <c r="E69" s="8" t="s">
        <v>62</v>
      </c>
      <c r="F69" s="22" t="s">
        <v>133</v>
      </c>
      <c r="G69" s="47">
        <v>128914.7</v>
      </c>
      <c r="H69" s="47">
        <v>3083.6</v>
      </c>
      <c r="I69" s="47">
        <v>3083.5909999999999</v>
      </c>
      <c r="J69" s="51">
        <v>3083.59</v>
      </c>
      <c r="K69" s="51">
        <v>3083.59</v>
      </c>
      <c r="L69" s="45">
        <f t="shared" si="3"/>
        <v>99.999675703722929</v>
      </c>
      <c r="M69" s="45">
        <f t="shared" si="4"/>
        <v>99.999967570277647</v>
      </c>
    </row>
    <row r="70" spans="1:13" ht="51.75" customHeight="1">
      <c r="A70" s="83" t="s">
        <v>72</v>
      </c>
      <c r="B70" s="84"/>
      <c r="C70" s="84"/>
      <c r="D70" s="84"/>
      <c r="E70" s="18"/>
      <c r="F70" s="33"/>
      <c r="G70" s="47">
        <v>513078</v>
      </c>
      <c r="H70" s="47">
        <f>H71+H73</f>
        <v>58292.7</v>
      </c>
      <c r="I70" s="47">
        <f>I71+I73</f>
        <v>58292.756999999998</v>
      </c>
      <c r="J70" s="47">
        <f>J71+J73</f>
        <v>58292.766000000003</v>
      </c>
      <c r="K70" s="47">
        <f>K71+K73</f>
        <v>58292.700000000004</v>
      </c>
      <c r="L70" s="45">
        <f t="shared" si="3"/>
        <v>100.00000000000003</v>
      </c>
      <c r="M70" s="45">
        <f t="shared" si="4"/>
        <v>99.999902217697496</v>
      </c>
    </row>
    <row r="71" spans="1:13" ht="142.5" customHeight="1">
      <c r="A71" s="36" t="s">
        <v>192</v>
      </c>
      <c r="B71" s="19" t="s">
        <v>43</v>
      </c>
      <c r="C71" s="8" t="s">
        <v>6</v>
      </c>
      <c r="D71" s="8" t="s">
        <v>11</v>
      </c>
      <c r="E71" s="8" t="s">
        <v>16</v>
      </c>
      <c r="F71" s="22" t="s">
        <v>186</v>
      </c>
      <c r="G71" s="47">
        <v>343682</v>
      </c>
      <c r="H71" s="47">
        <v>56433.399999999994</v>
      </c>
      <c r="I71" s="47">
        <v>56433.399999999994</v>
      </c>
      <c r="J71" s="52">
        <v>56433.409</v>
      </c>
      <c r="K71" s="52">
        <v>56433.3</v>
      </c>
      <c r="L71" s="45">
        <f t="shared" si="3"/>
        <v>99.999822799973089</v>
      </c>
      <c r="M71" s="45">
        <f t="shared" si="4"/>
        <v>99.999822799973089</v>
      </c>
    </row>
    <row r="72" spans="1:13" ht="147" customHeight="1">
      <c r="A72" s="35" t="s">
        <v>193</v>
      </c>
      <c r="B72" s="20" t="s">
        <v>41</v>
      </c>
      <c r="C72" s="8" t="s">
        <v>6</v>
      </c>
      <c r="D72" s="8" t="s">
        <v>11</v>
      </c>
      <c r="E72" s="8" t="s">
        <v>16</v>
      </c>
      <c r="F72" s="22" t="s">
        <v>187</v>
      </c>
      <c r="G72" s="47">
        <v>166194.09999999998</v>
      </c>
      <c r="H72" s="47">
        <v>0</v>
      </c>
      <c r="I72" s="47">
        <v>0</v>
      </c>
      <c r="J72" s="47"/>
      <c r="K72" s="47"/>
      <c r="L72" s="45"/>
      <c r="M72" s="45"/>
    </row>
    <row r="73" spans="1:13" ht="296.25" customHeight="1">
      <c r="A73" s="35" t="s">
        <v>194</v>
      </c>
      <c r="B73" s="20" t="s">
        <v>41</v>
      </c>
      <c r="C73" s="8" t="s">
        <v>6</v>
      </c>
      <c r="D73" s="8" t="s">
        <v>11</v>
      </c>
      <c r="E73" s="8" t="s">
        <v>16</v>
      </c>
      <c r="F73" s="22" t="s">
        <v>27</v>
      </c>
      <c r="G73" s="47">
        <v>3201.8999999999996</v>
      </c>
      <c r="H73" s="47">
        <v>1859.3</v>
      </c>
      <c r="I73" s="50">
        <v>1859.357</v>
      </c>
      <c r="J73" s="50">
        <v>1859.357</v>
      </c>
      <c r="K73" s="50">
        <v>1859.4</v>
      </c>
      <c r="L73" s="45">
        <f t="shared" si="3"/>
        <v>100.0053783682031</v>
      </c>
      <c r="M73" s="45">
        <f t="shared" si="4"/>
        <v>100.0023126274298</v>
      </c>
    </row>
    <row r="74" spans="1:13" ht="80.25" customHeight="1">
      <c r="A74" s="83" t="s">
        <v>189</v>
      </c>
      <c r="B74" s="84"/>
      <c r="C74" s="84"/>
      <c r="D74" s="84"/>
      <c r="E74" s="18"/>
      <c r="F74" s="33"/>
      <c r="G74" s="47">
        <v>261464.59999999998</v>
      </c>
      <c r="H74" s="47">
        <v>43.8</v>
      </c>
      <c r="I74" s="47">
        <v>43.8</v>
      </c>
      <c r="J74" s="47">
        <f>J76</f>
        <v>43.8</v>
      </c>
      <c r="K74" s="47">
        <f>K76</f>
        <v>43.8</v>
      </c>
      <c r="L74" s="45">
        <f t="shared" ref="L74:L83" si="14">K74/H74*100</f>
        <v>100</v>
      </c>
      <c r="M74" s="45">
        <f t="shared" ref="M74:M83" si="15">K74/I74*100</f>
        <v>100</v>
      </c>
    </row>
    <row r="75" spans="1:13" ht="143.25" customHeight="1">
      <c r="A75" s="23" t="s">
        <v>90</v>
      </c>
      <c r="B75" s="8" t="s">
        <v>49</v>
      </c>
      <c r="C75" s="8" t="s">
        <v>34</v>
      </c>
      <c r="D75" s="8" t="s">
        <v>32</v>
      </c>
      <c r="E75" s="8" t="s">
        <v>73</v>
      </c>
      <c r="F75" s="22" t="s">
        <v>42</v>
      </c>
      <c r="G75" s="47">
        <v>63797.7</v>
      </c>
      <c r="H75" s="47">
        <v>0</v>
      </c>
      <c r="I75" s="47">
        <v>0</v>
      </c>
      <c r="J75" s="47"/>
      <c r="K75" s="47"/>
      <c r="L75" s="45"/>
      <c r="M75" s="45"/>
    </row>
    <row r="76" spans="1:13" ht="153" customHeight="1">
      <c r="A76" s="23" t="s">
        <v>108</v>
      </c>
      <c r="B76" s="8" t="s">
        <v>110</v>
      </c>
      <c r="C76" s="8" t="s">
        <v>23</v>
      </c>
      <c r="D76" s="8" t="s">
        <v>32</v>
      </c>
      <c r="E76" s="8" t="s">
        <v>16</v>
      </c>
      <c r="F76" s="22" t="s">
        <v>111</v>
      </c>
      <c r="G76" s="47">
        <v>68565.399999999994</v>
      </c>
      <c r="H76" s="47">
        <v>43.8</v>
      </c>
      <c r="I76" s="47">
        <v>43.8</v>
      </c>
      <c r="J76" s="47">
        <v>43.8</v>
      </c>
      <c r="K76" s="47">
        <v>43.8</v>
      </c>
      <c r="L76" s="45">
        <f t="shared" si="14"/>
        <v>100</v>
      </c>
      <c r="M76" s="45">
        <f t="shared" si="15"/>
        <v>100</v>
      </c>
    </row>
    <row r="77" spans="1:13" ht="171" customHeight="1">
      <c r="A77" s="23" t="s">
        <v>164</v>
      </c>
      <c r="B77" s="8" t="s">
        <v>165</v>
      </c>
      <c r="C77" s="8" t="s">
        <v>34</v>
      </c>
      <c r="D77" s="8" t="s">
        <v>32</v>
      </c>
      <c r="E77" s="8" t="s">
        <v>166</v>
      </c>
      <c r="F77" s="22" t="s">
        <v>30</v>
      </c>
      <c r="G77" s="47">
        <v>129101.5</v>
      </c>
      <c r="H77" s="47">
        <v>0</v>
      </c>
      <c r="I77" s="47">
        <v>0</v>
      </c>
      <c r="J77" s="47"/>
      <c r="K77" s="47"/>
      <c r="L77" s="45"/>
      <c r="M77" s="45"/>
    </row>
    <row r="78" spans="1:13" ht="63.75" customHeight="1">
      <c r="A78" s="83" t="s">
        <v>102</v>
      </c>
      <c r="B78" s="84"/>
      <c r="C78" s="84"/>
      <c r="D78" s="84"/>
      <c r="E78" s="18"/>
      <c r="F78" s="33"/>
      <c r="G78" s="47">
        <v>104107.87</v>
      </c>
      <c r="H78" s="47">
        <v>2862.5</v>
      </c>
      <c r="I78" s="47">
        <v>2862.5</v>
      </c>
      <c r="J78" s="47">
        <f>J80+J81</f>
        <v>2862.5</v>
      </c>
      <c r="K78" s="47">
        <f>K80+K81</f>
        <v>2862.7069999999999</v>
      </c>
      <c r="L78" s="45">
        <f t="shared" si="14"/>
        <v>100.00723144104803</v>
      </c>
      <c r="M78" s="45">
        <f t="shared" si="15"/>
        <v>100.00723144104803</v>
      </c>
    </row>
    <row r="79" spans="1:13" ht="160.5" customHeight="1">
      <c r="A79" s="24" t="s">
        <v>93</v>
      </c>
      <c r="B79" s="11" t="s">
        <v>75</v>
      </c>
      <c r="C79" s="8" t="s">
        <v>34</v>
      </c>
      <c r="D79" s="8" t="s">
        <v>18</v>
      </c>
      <c r="E79" s="8" t="s">
        <v>60</v>
      </c>
      <c r="F79" s="22" t="s">
        <v>42</v>
      </c>
      <c r="G79" s="47">
        <v>82464.67</v>
      </c>
      <c r="H79" s="47">
        <v>0</v>
      </c>
      <c r="I79" s="47">
        <v>0</v>
      </c>
      <c r="J79" s="47"/>
      <c r="K79" s="47"/>
      <c r="L79" s="45"/>
      <c r="M79" s="45"/>
    </row>
    <row r="80" spans="1:13" ht="155.25" customHeight="1">
      <c r="A80" s="54" t="s">
        <v>167</v>
      </c>
      <c r="B80" s="11" t="s">
        <v>168</v>
      </c>
      <c r="C80" s="8" t="s">
        <v>34</v>
      </c>
      <c r="D80" s="8" t="s">
        <v>18</v>
      </c>
      <c r="E80" s="8" t="s">
        <v>145</v>
      </c>
      <c r="F80" s="8" t="s">
        <v>129</v>
      </c>
      <c r="G80" s="88">
        <v>19660</v>
      </c>
      <c r="H80" s="88">
        <v>982.5</v>
      </c>
      <c r="I80" s="88">
        <v>982.5</v>
      </c>
      <c r="J80" s="89">
        <v>982.5</v>
      </c>
      <c r="K80" s="89">
        <v>982.70699999999999</v>
      </c>
      <c r="L80" s="45">
        <f t="shared" si="14"/>
        <v>100.02106870229008</v>
      </c>
      <c r="M80" s="45">
        <f t="shared" si="15"/>
        <v>100.02106870229008</v>
      </c>
    </row>
    <row r="81" spans="1:13" ht="158.25" customHeight="1">
      <c r="A81" s="26" t="s">
        <v>169</v>
      </c>
      <c r="B81" s="10" t="s">
        <v>170</v>
      </c>
      <c r="C81" s="8" t="s">
        <v>34</v>
      </c>
      <c r="D81" s="8" t="s">
        <v>18</v>
      </c>
      <c r="E81" s="8" t="s">
        <v>73</v>
      </c>
      <c r="F81" s="22" t="s">
        <v>129</v>
      </c>
      <c r="G81" s="47">
        <v>1983.2</v>
      </c>
      <c r="H81" s="47">
        <v>1880</v>
      </c>
      <c r="I81" s="47">
        <v>1880</v>
      </c>
      <c r="J81" s="53">
        <v>1880</v>
      </c>
      <c r="K81" s="53">
        <v>1880</v>
      </c>
      <c r="L81" s="45">
        <f t="shared" si="14"/>
        <v>100</v>
      </c>
      <c r="M81" s="45">
        <f t="shared" si="15"/>
        <v>100</v>
      </c>
    </row>
    <row r="82" spans="1:13" ht="42.75" customHeight="1">
      <c r="A82" s="83" t="s">
        <v>135</v>
      </c>
      <c r="B82" s="84"/>
      <c r="C82" s="84"/>
      <c r="D82" s="84"/>
      <c r="E82" s="8"/>
      <c r="F82" s="22"/>
      <c r="G82" s="47">
        <v>231024.2</v>
      </c>
      <c r="H82" s="47">
        <v>3740.2</v>
      </c>
      <c r="I82" s="47">
        <v>3740.2</v>
      </c>
      <c r="J82" s="47">
        <f>J83</f>
        <v>3740.2429999999999</v>
      </c>
      <c r="K82" s="47">
        <f>K83</f>
        <v>3740.2429999999999</v>
      </c>
      <c r="L82" s="45">
        <f t="shared" si="14"/>
        <v>100.00114967114058</v>
      </c>
      <c r="M82" s="45">
        <f t="shared" si="15"/>
        <v>100.00114967114058</v>
      </c>
    </row>
    <row r="83" spans="1:13" ht="153.75" customHeight="1">
      <c r="A83" s="24" t="s">
        <v>188</v>
      </c>
      <c r="B83" s="11" t="s">
        <v>134</v>
      </c>
      <c r="C83" s="8" t="s">
        <v>23</v>
      </c>
      <c r="D83" s="8" t="s">
        <v>32</v>
      </c>
      <c r="E83" s="8" t="s">
        <v>16</v>
      </c>
      <c r="F83" s="22" t="s">
        <v>83</v>
      </c>
      <c r="G83" s="47">
        <v>231024.2</v>
      </c>
      <c r="H83" s="47">
        <v>3740.2</v>
      </c>
      <c r="I83" s="47">
        <v>3740.2</v>
      </c>
      <c r="J83" s="50">
        <f>1772.64038+1967.60262</f>
        <v>3740.2429999999999</v>
      </c>
      <c r="K83" s="50">
        <f t="shared" ref="K83" si="16">1772.64038+1967.60262</f>
        <v>3740.2429999999999</v>
      </c>
      <c r="L83" s="45">
        <f t="shared" si="14"/>
        <v>100.00114967114058</v>
      </c>
      <c r="M83" s="45">
        <f t="shared" si="15"/>
        <v>100.00114967114058</v>
      </c>
    </row>
  </sheetData>
  <mergeCells count="37">
    <mergeCell ref="A60:D60"/>
    <mergeCell ref="A82:D82"/>
    <mergeCell ref="A64:F64"/>
    <mergeCell ref="A68:F68"/>
    <mergeCell ref="A70:D70"/>
    <mergeCell ref="A74:D74"/>
    <mergeCell ref="A78:D78"/>
    <mergeCell ref="A39:D39"/>
    <mergeCell ref="A42:D42"/>
    <mergeCell ref="A47:D47"/>
    <mergeCell ref="A57:D57"/>
    <mergeCell ref="A58:D58"/>
    <mergeCell ref="A21:D21"/>
    <mergeCell ref="A22:D22"/>
    <mergeCell ref="A28:D28"/>
    <mergeCell ref="A32:D32"/>
    <mergeCell ref="A37:D37"/>
    <mergeCell ref="A10:D10"/>
    <mergeCell ref="A11:D11"/>
    <mergeCell ref="A17:D17"/>
    <mergeCell ref="A19:D19"/>
    <mergeCell ref="A9:D9"/>
    <mergeCell ref="I1:M1"/>
    <mergeCell ref="E6:E7"/>
    <mergeCell ref="G6:G7"/>
    <mergeCell ref="F6:F7"/>
    <mergeCell ref="D6:D7"/>
    <mergeCell ref="A3:M3"/>
    <mergeCell ref="I6:I7"/>
    <mergeCell ref="J6:J7"/>
    <mergeCell ref="K6:K7"/>
    <mergeCell ref="L6:M6"/>
    <mergeCell ref="A5:G5"/>
    <mergeCell ref="H6:H7"/>
    <mergeCell ref="B6:B7"/>
    <mergeCell ref="C6:C7"/>
    <mergeCell ref="A6:A7"/>
  </mergeCells>
  <phoneticPr fontId="4" type="noConversion"/>
  <printOptions horizontalCentered="1"/>
  <pageMargins left="1.1811023622047245" right="0.59055118110236227" top="0.78740157480314965" bottom="0.78740157480314965" header="0.31496062992125984" footer="0.31496062992125984"/>
  <pageSetup paperSize="9" scale="49" fitToWidth="0" fitToHeight="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Лист1!Заголовки_для_печати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Долгопольский Александр Олегович</dc:creator>
  <cp:lastModifiedBy>Pavlenko</cp:lastModifiedBy>
  <cp:lastPrinted>2018-03-16T08:10:54Z</cp:lastPrinted>
  <dcterms:created xsi:type="dcterms:W3CDTF">2014-05-08T06:25:05Z</dcterms:created>
  <dcterms:modified xsi:type="dcterms:W3CDTF">2018-05-22T09:16:07Z</dcterms:modified>
</cp:coreProperties>
</file>