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9200" windowHeight="11595" tabRatio="535"/>
  </bookViews>
  <sheets>
    <sheet name="Лист1" sheetId="2" r:id="rId1"/>
  </sheets>
  <definedNames>
    <definedName name="_xlnm.Print_Titles" localSheetId="0">Лист1!$15:$17</definedName>
    <definedName name="_xlnm.Print_Area" localSheetId="0">Лист1!$A$1:$AJ$118</definedName>
  </definedNames>
  <calcPr calcId="125725" iterateDelta="1E-4"/>
</workbook>
</file>

<file path=xl/calcChain.xml><?xml version="1.0" encoding="utf-8"?>
<calcChain xmlns="http://schemas.openxmlformats.org/spreadsheetml/2006/main">
  <c r="AA18" i="2"/>
  <c r="V18"/>
  <c r="AI18"/>
  <c r="AF18"/>
  <c r="AI58"/>
  <c r="AG58"/>
  <c r="AF58"/>
  <c r="AA58"/>
  <c r="X58"/>
  <c r="W58"/>
  <c r="V58"/>
  <c r="Q58"/>
  <c r="AJ77"/>
  <c r="AJ76"/>
  <c r="AJ75"/>
  <c r="AJ74"/>
  <c r="AJ73"/>
  <c r="AJ72"/>
  <c r="AJ71"/>
  <c r="AJ70"/>
  <c r="AJ69"/>
  <c r="AJ68"/>
  <c r="AJ67"/>
  <c r="AJ66"/>
  <c r="AJ65"/>
  <c r="AJ64"/>
  <c r="AI61"/>
  <c r="AF61"/>
  <c r="AG77"/>
  <c r="AG76"/>
  <c r="AG75"/>
  <c r="AG74"/>
  <c r="AG73"/>
  <c r="AG72"/>
  <c r="AG71"/>
  <c r="AG70"/>
  <c r="AG69"/>
  <c r="AG68"/>
  <c r="AG67"/>
  <c r="AG66"/>
  <c r="AG65"/>
  <c r="AG64"/>
  <c r="V61"/>
  <c r="W77"/>
  <c r="W76"/>
  <c r="W75"/>
  <c r="W74"/>
  <c r="W73"/>
  <c r="W72"/>
  <c r="W71"/>
  <c r="W70"/>
  <c r="W69"/>
  <c r="W68"/>
  <c r="W67"/>
  <c r="W66"/>
  <c r="W65"/>
  <c r="W64"/>
  <c r="AG78"/>
  <c r="AG63"/>
  <c r="AG62"/>
  <c r="AG61"/>
  <c r="AG60"/>
  <c r="AG59"/>
  <c r="AJ58" l="1"/>
  <c r="AI22"/>
  <c r="AI21" s="1"/>
  <c r="AJ21" s="1"/>
  <c r="AI35"/>
  <c r="AI36"/>
  <c r="AJ117"/>
  <c r="AJ116"/>
  <c r="AJ115"/>
  <c r="AJ114"/>
  <c r="AJ113"/>
  <c r="AJ112"/>
  <c r="AJ111"/>
  <c r="AJ110"/>
  <c r="AJ109"/>
  <c r="AJ108"/>
  <c r="AJ107"/>
  <c r="AJ106"/>
  <c r="AJ105"/>
  <c r="AJ104"/>
  <c r="AJ103"/>
  <c r="AJ102"/>
  <c r="AJ101"/>
  <c r="AJ100"/>
  <c r="AJ99"/>
  <c r="AJ98"/>
  <c r="AJ97"/>
  <c r="AJ96"/>
  <c r="AJ95"/>
  <c r="AJ94"/>
  <c r="AJ93"/>
  <c r="AJ92"/>
  <c r="AJ91"/>
  <c r="AJ90"/>
  <c r="AJ89"/>
  <c r="AJ88"/>
  <c r="AJ87"/>
  <c r="AJ86"/>
  <c r="AJ85"/>
  <c r="AJ84"/>
  <c r="AJ83"/>
  <c r="AJ82"/>
  <c r="AJ81"/>
  <c r="AJ80"/>
  <c r="AJ79"/>
  <c r="AJ78"/>
  <c r="AJ63"/>
  <c r="AJ62"/>
  <c r="AJ61"/>
  <c r="AJ60"/>
  <c r="AJ59"/>
  <c r="AJ57"/>
  <c r="AJ56"/>
  <c r="AJ55"/>
  <c r="AJ54"/>
  <c r="AJ53"/>
  <c r="AJ52"/>
  <c r="AJ51"/>
  <c r="AJ50"/>
  <c r="AJ49"/>
  <c r="AJ48"/>
  <c r="AJ47"/>
  <c r="AJ46"/>
  <c r="AJ45"/>
  <c r="AJ44"/>
  <c r="AJ43"/>
  <c r="AJ42"/>
  <c r="AJ41"/>
  <c r="AJ40"/>
  <c r="AJ39"/>
  <c r="AJ38"/>
  <c r="AJ37"/>
  <c r="AJ36"/>
  <c r="AJ35"/>
  <c r="AJ34"/>
  <c r="AJ33"/>
  <c r="AJ32"/>
  <c r="AJ31"/>
  <c r="AJ30"/>
  <c r="AJ29"/>
  <c r="AJ28"/>
  <c r="AJ27"/>
  <c r="AJ26"/>
  <c r="AJ25"/>
  <c r="AJ24"/>
  <c r="AJ23"/>
  <c r="AJ22"/>
  <c r="AG21"/>
  <c r="AF21"/>
  <c r="AG22"/>
  <c r="AF22"/>
  <c r="AG28"/>
  <c r="AA86"/>
  <c r="AA51"/>
  <c r="AA61"/>
  <c r="W61"/>
  <c r="W63"/>
  <c r="W62"/>
  <c r="W78"/>
  <c r="AB78"/>
  <c r="AA45"/>
  <c r="AA35" s="1"/>
  <c r="AA36"/>
  <c r="AG44"/>
  <c r="AG43"/>
  <c r="AG42"/>
  <c r="AG41"/>
  <c r="AG40"/>
  <c r="AG39"/>
  <c r="AG38"/>
  <c r="AG37"/>
  <c r="AF36"/>
  <c r="AG36" s="1"/>
  <c r="AJ18" l="1"/>
  <c r="AA92"/>
  <c r="AA95"/>
  <c r="W86"/>
  <c r="V86"/>
  <c r="AB91"/>
  <c r="AB90"/>
  <c r="W91"/>
  <c r="W90"/>
  <c r="V90" l="1"/>
  <c r="AA79"/>
  <c r="AB117" l="1"/>
  <c r="AB116"/>
  <c r="AB115"/>
  <c r="AB114"/>
  <c r="AB113"/>
  <c r="AB112"/>
  <c r="AB111"/>
  <c r="AB110"/>
  <c r="AB109"/>
  <c r="AB108"/>
  <c r="AB107"/>
  <c r="AB106"/>
  <c r="AB105"/>
  <c r="AB104"/>
  <c r="AB103"/>
  <c r="AB102"/>
  <c r="AB101"/>
  <c r="AB100"/>
  <c r="AB99"/>
  <c r="AB98"/>
  <c r="AB97"/>
  <c r="AB96"/>
  <c r="AB95"/>
  <c r="AB94"/>
  <c r="AB93"/>
  <c r="AB92"/>
  <c r="AB89"/>
  <c r="AB88"/>
  <c r="AB87"/>
  <c r="AB86"/>
  <c r="AB85"/>
  <c r="AB84"/>
  <c r="AB83"/>
  <c r="AB82"/>
  <c r="AB81"/>
  <c r="AB80"/>
  <c r="AB79"/>
  <c r="AB63"/>
  <c r="AB62"/>
  <c r="AB61"/>
  <c r="AB60"/>
  <c r="AB59"/>
  <c r="AB58"/>
  <c r="AB57"/>
  <c r="AB56"/>
  <c r="AB55"/>
  <c r="AB54"/>
  <c r="AB53"/>
  <c r="AB52"/>
  <c r="AB51"/>
  <c r="AB50"/>
  <c r="AB49"/>
  <c r="AB48"/>
  <c r="AB47"/>
  <c r="AB46"/>
  <c r="AB45"/>
  <c r="AB44"/>
  <c r="AB43"/>
  <c r="AB42"/>
  <c r="AB41"/>
  <c r="AB40"/>
  <c r="AB39"/>
  <c r="AB38"/>
  <c r="AB37"/>
  <c r="AB36"/>
  <c r="AB35"/>
  <c r="AB34"/>
  <c r="AB33"/>
  <c r="AB32"/>
  <c r="AB31"/>
  <c r="AB30"/>
  <c r="AB29"/>
  <c r="AB28"/>
  <c r="AB27"/>
  <c r="AB26"/>
  <c r="AB25"/>
  <c r="AB24"/>
  <c r="AB23"/>
  <c r="AB22"/>
  <c r="AB21"/>
  <c r="AB18"/>
  <c r="W22"/>
  <c r="W21"/>
  <c r="V51"/>
  <c r="W52"/>
  <c r="AF35"/>
  <c r="AG18"/>
  <c r="AC45"/>
  <c r="AG45" s="1"/>
  <c r="AC36"/>
  <c r="AF45"/>
  <c r="AG48"/>
  <c r="AH104"/>
  <c r="AH103"/>
  <c r="AH102"/>
  <c r="AH101"/>
  <c r="AH100"/>
  <c r="AH83"/>
  <c r="AE115"/>
  <c r="AH116"/>
  <c r="AH117"/>
  <c r="Q89" l="1"/>
  <c r="N86"/>
  <c r="O86"/>
  <c r="P86"/>
  <c r="Q54" l="1"/>
  <c r="AE86" l="1"/>
  <c r="AD86"/>
  <c r="AH88"/>
  <c r="AH89"/>
  <c r="Z86"/>
  <c r="S86"/>
  <c r="T86"/>
  <c r="U86"/>
  <c r="X89"/>
  <c r="AH41"/>
  <c r="AH42"/>
  <c r="AH43"/>
  <c r="AH44"/>
  <c r="AH40"/>
  <c r="AH31"/>
  <c r="AH56"/>
  <c r="AH57"/>
  <c r="R46"/>
  <c r="X47" l="1"/>
  <c r="AE45"/>
  <c r="Z45"/>
  <c r="U45"/>
  <c r="AH50"/>
  <c r="AH49"/>
  <c r="Q59"/>
  <c r="N105"/>
  <c r="O105"/>
  <c r="S105"/>
  <c r="T105"/>
  <c r="U105"/>
  <c r="X109"/>
  <c r="Q109"/>
  <c r="AD105"/>
  <c r="S22" l="1"/>
  <c r="T22"/>
  <c r="U22"/>
  <c r="AH29"/>
  <c r="X29"/>
  <c r="N22"/>
  <c r="O22"/>
  <c r="P22"/>
  <c r="Q29"/>
  <c r="AD30" l="1"/>
  <c r="AH30" s="1"/>
  <c r="Y30"/>
  <c r="N45"/>
  <c r="O45"/>
  <c r="U36" l="1"/>
  <c r="AC50"/>
  <c r="AC49"/>
  <c r="R50"/>
  <c r="X50" s="1"/>
  <c r="Q50"/>
  <c r="AC38"/>
  <c r="U35" l="1"/>
  <c r="N95"/>
  <c r="O95"/>
  <c r="M61"/>
  <c r="N61"/>
  <c r="O61"/>
  <c r="AC31" l="1"/>
  <c r="Y101"/>
  <c r="Q40"/>
  <c r="Q41"/>
  <c r="Q42"/>
  <c r="Q43"/>
  <c r="Q44"/>
  <c r="AC42"/>
  <c r="AC43"/>
  <c r="AC44"/>
  <c r="AC39"/>
  <c r="X40"/>
  <c r="X41"/>
  <c r="X42"/>
  <c r="X43"/>
  <c r="X44"/>
  <c r="Z36"/>
  <c r="S36"/>
  <c r="T36"/>
  <c r="R36"/>
  <c r="X36" s="1"/>
  <c r="N36"/>
  <c r="O36"/>
  <c r="P36"/>
  <c r="M101"/>
  <c r="N101"/>
  <c r="O101"/>
  <c r="R101"/>
  <c r="S101"/>
  <c r="T101"/>
  <c r="AC104"/>
  <c r="AC103"/>
  <c r="AC102"/>
  <c r="Z115"/>
  <c r="Z113"/>
  <c r="Z110"/>
  <c r="Z105"/>
  <c r="Z101"/>
  <c r="Z99"/>
  <c r="Z95"/>
  <c r="Z93"/>
  <c r="Z84"/>
  <c r="Z79" s="1"/>
  <c r="Z61"/>
  <c r="Z58"/>
  <c r="Z51"/>
  <c r="Z32"/>
  <c r="Z30"/>
  <c r="Z22"/>
  <c r="X104"/>
  <c r="X103"/>
  <c r="X102"/>
  <c r="X101"/>
  <c r="Q104"/>
  <c r="Q103"/>
  <c r="Q102"/>
  <c r="P101"/>
  <c r="G105"/>
  <c r="H105"/>
  <c r="I105"/>
  <c r="J105"/>
  <c r="L105"/>
  <c r="AE105"/>
  <c r="Z92" l="1"/>
  <c r="Q101"/>
  <c r="AC101"/>
  <c r="AH105"/>
  <c r="Z21"/>
  <c r="Z35"/>
  <c r="P30"/>
  <c r="P61"/>
  <c r="P58" s="1"/>
  <c r="P84"/>
  <c r="P79" s="1"/>
  <c r="P93"/>
  <c r="P95"/>
  <c r="P110"/>
  <c r="P113"/>
  <c r="P115"/>
  <c r="P107"/>
  <c r="P105" s="1"/>
  <c r="P99"/>
  <c r="P51"/>
  <c r="P32"/>
  <c r="X117"/>
  <c r="X116"/>
  <c r="X59"/>
  <c r="X57"/>
  <c r="X34"/>
  <c r="X33"/>
  <c r="U30"/>
  <c r="U61"/>
  <c r="U58" s="1"/>
  <c r="U113"/>
  <c r="U110"/>
  <c r="U95"/>
  <c r="U93"/>
  <c r="U84"/>
  <c r="U79" s="1"/>
  <c r="U115"/>
  <c r="U99"/>
  <c r="U51"/>
  <c r="U32"/>
  <c r="N32"/>
  <c r="O32"/>
  <c r="R32"/>
  <c r="S32"/>
  <c r="T32"/>
  <c r="Y32"/>
  <c r="AD32"/>
  <c r="M32"/>
  <c r="Z18" l="1"/>
  <c r="P45"/>
  <c r="P35" s="1"/>
  <c r="P92"/>
  <c r="U92"/>
  <c r="X32"/>
  <c r="P21"/>
  <c r="U21"/>
  <c r="U18" s="1"/>
  <c r="AD22"/>
  <c r="P18" l="1"/>
  <c r="S115"/>
  <c r="T115"/>
  <c r="Y115"/>
  <c r="AD115"/>
  <c r="AH115" s="1"/>
  <c r="R115"/>
  <c r="X115" s="1"/>
  <c r="AD51" l="1"/>
  <c r="T51"/>
  <c r="S51"/>
  <c r="L116"/>
  <c r="N115" l="1"/>
  <c r="L115"/>
  <c r="K115"/>
  <c r="M116"/>
  <c r="M115" s="1"/>
  <c r="O116"/>
  <c r="O115" s="1"/>
  <c r="M83" l="1"/>
  <c r="Y83"/>
  <c r="R83"/>
  <c r="X83" s="1"/>
  <c r="R100" l="1"/>
  <c r="X100" s="1"/>
  <c r="M100"/>
  <c r="M99" s="1"/>
  <c r="AH99"/>
  <c r="AE99"/>
  <c r="AD99"/>
  <c r="Y99"/>
  <c r="T99"/>
  <c r="S99"/>
  <c r="R99"/>
  <c r="X99" s="1"/>
  <c r="O99"/>
  <c r="N99"/>
  <c r="L99"/>
  <c r="L86"/>
  <c r="M88"/>
  <c r="Q88" s="1"/>
  <c r="R88"/>
  <c r="X88" s="1"/>
  <c r="O51"/>
  <c r="L51"/>
  <c r="M56"/>
  <c r="R56"/>
  <c r="X56" s="1"/>
  <c r="I56"/>
  <c r="T30"/>
  <c r="T21" s="1"/>
  <c r="S30"/>
  <c r="O30"/>
  <c r="O21" s="1"/>
  <c r="N30"/>
  <c r="K30"/>
  <c r="L30"/>
  <c r="R31"/>
  <c r="M31"/>
  <c r="M30" s="1"/>
  <c r="Q30" s="1"/>
  <c r="G32"/>
  <c r="H32"/>
  <c r="J32"/>
  <c r="K32"/>
  <c r="AE32"/>
  <c r="L32"/>
  <c r="X31" l="1"/>
  <c r="R30"/>
  <c r="N21"/>
  <c r="AH32"/>
  <c r="AD21"/>
  <c r="S21"/>
  <c r="I32"/>
  <c r="M114"/>
  <c r="M111"/>
  <c r="M108"/>
  <c r="Q108" s="1"/>
  <c r="Q98"/>
  <c r="M97"/>
  <c r="M94"/>
  <c r="M87"/>
  <c r="M85"/>
  <c r="M82"/>
  <c r="M81"/>
  <c r="M80"/>
  <c r="Q63"/>
  <c r="Q62"/>
  <c r="M60"/>
  <c r="Q60" s="1"/>
  <c r="M55"/>
  <c r="M53"/>
  <c r="M52"/>
  <c r="M49"/>
  <c r="Q49" s="1"/>
  <c r="M48"/>
  <c r="Q48" s="1"/>
  <c r="M47"/>
  <c r="Q47" s="1"/>
  <c r="M46"/>
  <c r="M39"/>
  <c r="Q39" s="1"/>
  <c r="M38"/>
  <c r="M37"/>
  <c r="M28"/>
  <c r="Q28" s="1"/>
  <c r="M27"/>
  <c r="M26"/>
  <c r="M25"/>
  <c r="M24"/>
  <c r="L113"/>
  <c r="L110"/>
  <c r="L95"/>
  <c r="L93"/>
  <c r="L84"/>
  <c r="L79" s="1"/>
  <c r="L61"/>
  <c r="L58" s="1"/>
  <c r="L45"/>
  <c r="L36"/>
  <c r="L22"/>
  <c r="AH114"/>
  <c r="AH112"/>
  <c r="AH111"/>
  <c r="AH108"/>
  <c r="AH107"/>
  <c r="AH106"/>
  <c r="AH98"/>
  <c r="AH97"/>
  <c r="AH96"/>
  <c r="AH94"/>
  <c r="AH87"/>
  <c r="AH85"/>
  <c r="AH82"/>
  <c r="AH81"/>
  <c r="AH80"/>
  <c r="AH63"/>
  <c r="AH62"/>
  <c r="AH60"/>
  <c r="AH59"/>
  <c r="AH55"/>
  <c r="AH54"/>
  <c r="AH53"/>
  <c r="AH52"/>
  <c r="AH48"/>
  <c r="AH47"/>
  <c r="AH46"/>
  <c r="AH39"/>
  <c r="AH38"/>
  <c r="AH37"/>
  <c r="AH34"/>
  <c r="AH33"/>
  <c r="AH28"/>
  <c r="AH27"/>
  <c r="AH26"/>
  <c r="AH25"/>
  <c r="AH24"/>
  <c r="AH23"/>
  <c r="AE113"/>
  <c r="AE110"/>
  <c r="AE95"/>
  <c r="AE93"/>
  <c r="AE84"/>
  <c r="AE79" s="1"/>
  <c r="AE61"/>
  <c r="AE58" s="1"/>
  <c r="AE51"/>
  <c r="AE36"/>
  <c r="AE22"/>
  <c r="AE21" s="1"/>
  <c r="Y114"/>
  <c r="Y112"/>
  <c r="Y111"/>
  <c r="Y108"/>
  <c r="Y107"/>
  <c r="Y106"/>
  <c r="Y98"/>
  <c r="Y97"/>
  <c r="Y96"/>
  <c r="Y94"/>
  <c r="Y87"/>
  <c r="Y86" s="1"/>
  <c r="Y85"/>
  <c r="Y82"/>
  <c r="Y81"/>
  <c r="Y80"/>
  <c r="Y63"/>
  <c r="Y62"/>
  <c r="Y60"/>
  <c r="Y59"/>
  <c r="Y55"/>
  <c r="Y54"/>
  <c r="Y53"/>
  <c r="Y52"/>
  <c r="Y48"/>
  <c r="Y47"/>
  <c r="Y46"/>
  <c r="Y37"/>
  <c r="Y36" s="1"/>
  <c r="Y28"/>
  <c r="AC28" s="1"/>
  <c r="Y27"/>
  <c r="AC27" s="1"/>
  <c r="Y26"/>
  <c r="AC26" s="1"/>
  <c r="Y25"/>
  <c r="AC25" s="1"/>
  <c r="Y24"/>
  <c r="AC24" s="1"/>
  <c r="Y23"/>
  <c r="AC23" s="1"/>
  <c r="T113"/>
  <c r="T110"/>
  <c r="T95"/>
  <c r="T93"/>
  <c r="T84"/>
  <c r="T79" s="1"/>
  <c r="T61"/>
  <c r="T58" s="1"/>
  <c r="T45"/>
  <c r="O113"/>
  <c r="Q87" l="1"/>
  <c r="M86"/>
  <c r="Q86" s="1"/>
  <c r="T92"/>
  <c r="M36"/>
  <c r="Q36" s="1"/>
  <c r="Y105"/>
  <c r="M22"/>
  <c r="Q22" s="1"/>
  <c r="Q46"/>
  <c r="M45"/>
  <c r="Q45" s="1"/>
  <c r="M35"/>
  <c r="Q35" s="1"/>
  <c r="AC30"/>
  <c r="AE92"/>
  <c r="M51"/>
  <c r="Q51" s="1"/>
  <c r="Y22"/>
  <c r="L35"/>
  <c r="Y51"/>
  <c r="L92"/>
  <c r="L21"/>
  <c r="AE35"/>
  <c r="T35"/>
  <c r="R114"/>
  <c r="X114" s="1"/>
  <c r="R112"/>
  <c r="X112" s="1"/>
  <c r="R111"/>
  <c r="X111" s="1"/>
  <c r="R108"/>
  <c r="X108" s="1"/>
  <c r="R107"/>
  <c r="X107" s="1"/>
  <c r="R106"/>
  <c r="X98"/>
  <c r="X97"/>
  <c r="X96"/>
  <c r="R94"/>
  <c r="X94" s="1"/>
  <c r="R87"/>
  <c r="R85"/>
  <c r="X85" s="1"/>
  <c r="R82"/>
  <c r="X82" s="1"/>
  <c r="R81"/>
  <c r="X80"/>
  <c r="R63"/>
  <c r="X63" s="1"/>
  <c r="R62"/>
  <c r="X62" s="1"/>
  <c r="R60"/>
  <c r="X60" s="1"/>
  <c r="R53"/>
  <c r="X53" s="1"/>
  <c r="R52"/>
  <c r="X52" s="1"/>
  <c r="R49"/>
  <c r="X49" s="1"/>
  <c r="X48"/>
  <c r="X39"/>
  <c r="X38"/>
  <c r="X37"/>
  <c r="R28"/>
  <c r="X28" s="1"/>
  <c r="R27"/>
  <c r="X27" s="1"/>
  <c r="R26"/>
  <c r="X26" s="1"/>
  <c r="R25"/>
  <c r="X25" s="1"/>
  <c r="R24"/>
  <c r="X24" s="1"/>
  <c r="R23"/>
  <c r="O110"/>
  <c r="O93"/>
  <c r="O92" s="1"/>
  <c r="O84"/>
  <c r="O79" s="1"/>
  <c r="AD61"/>
  <c r="AH61" s="1"/>
  <c r="S61"/>
  <c r="Y61" s="1"/>
  <c r="N58"/>
  <c r="K61"/>
  <c r="X87" l="1"/>
  <c r="R86"/>
  <c r="X86" s="1"/>
  <c r="X106"/>
  <c r="R105"/>
  <c r="X105" s="1"/>
  <c r="M21"/>
  <c r="Q21" s="1"/>
  <c r="X23"/>
  <c r="R22"/>
  <c r="R21" s="1"/>
  <c r="X81"/>
  <c r="X46"/>
  <c r="R45"/>
  <c r="Y21"/>
  <c r="AC21" s="1"/>
  <c r="AC22"/>
  <c r="X30"/>
  <c r="K58"/>
  <c r="AD58"/>
  <c r="AH58" s="1"/>
  <c r="L18"/>
  <c r="T18"/>
  <c r="T19" s="1"/>
  <c r="T20" s="1"/>
  <c r="AE18"/>
  <c r="S58"/>
  <c r="Y58" s="1"/>
  <c r="R61"/>
  <c r="O58"/>
  <c r="O35"/>
  <c r="R58" l="1"/>
  <c r="X61"/>
  <c r="X21"/>
  <c r="X22"/>
  <c r="M58"/>
  <c r="Q61"/>
  <c r="O18"/>
  <c r="O19" s="1"/>
  <c r="O20" s="1"/>
  <c r="AE19"/>
  <c r="AE20" s="1"/>
  <c r="AD36"/>
  <c r="AH36" s="1"/>
  <c r="K36"/>
  <c r="X45"/>
  <c r="S45"/>
  <c r="Y45" s="1"/>
  <c r="AD45"/>
  <c r="AH45" s="1"/>
  <c r="K45"/>
  <c r="Y35" l="1"/>
  <c r="R35"/>
  <c r="N54"/>
  <c r="R54" s="1"/>
  <c r="N55"/>
  <c r="R55" s="1"/>
  <c r="X55" s="1"/>
  <c r="R51" l="1"/>
  <c r="X51" s="1"/>
  <c r="X54"/>
  <c r="K51"/>
  <c r="K35"/>
  <c r="K22"/>
  <c r="K21" s="1"/>
  <c r="AH51" l="1"/>
  <c r="N51"/>
  <c r="AH22" l="1"/>
  <c r="H28"/>
  <c r="I28" s="1"/>
  <c r="AH21" l="1"/>
  <c r="AH86"/>
  <c r="K86"/>
  <c r="N84" l="1"/>
  <c r="S84"/>
  <c r="AD84"/>
  <c r="K84"/>
  <c r="K79" l="1"/>
  <c r="M84"/>
  <c r="AD79"/>
  <c r="AH84"/>
  <c r="S79"/>
  <c r="Y79" s="1"/>
  <c r="Y84"/>
  <c r="N79"/>
  <c r="R84"/>
  <c r="K112"/>
  <c r="X84" l="1"/>
  <c r="R79"/>
  <c r="X79" s="1"/>
  <c r="M79"/>
  <c r="K110"/>
  <c r="M110" s="1"/>
  <c r="M112"/>
  <c r="AH79"/>
  <c r="R95"/>
  <c r="X95" s="1"/>
  <c r="S95"/>
  <c r="Y95" s="1"/>
  <c r="AD95"/>
  <c r="AH95" s="1"/>
  <c r="N93"/>
  <c r="S93"/>
  <c r="AD93"/>
  <c r="AH93" s="1"/>
  <c r="K93"/>
  <c r="M93" s="1"/>
  <c r="N113"/>
  <c r="R113" s="1"/>
  <c r="X113" s="1"/>
  <c r="S113"/>
  <c r="Y113" s="1"/>
  <c r="AD113"/>
  <c r="AH113" s="1"/>
  <c r="K113"/>
  <c r="M113" s="1"/>
  <c r="N110"/>
  <c r="R110" s="1"/>
  <c r="X110" s="1"/>
  <c r="S110"/>
  <c r="Y110" s="1"/>
  <c r="AD110"/>
  <c r="AH110" s="1"/>
  <c r="K106"/>
  <c r="K107"/>
  <c r="M107" s="1"/>
  <c r="Q107" s="1"/>
  <c r="H24"/>
  <c r="H22" s="1"/>
  <c r="H36"/>
  <c r="H45"/>
  <c r="H51"/>
  <c r="H58"/>
  <c r="H79"/>
  <c r="H95"/>
  <c r="H92" s="1"/>
  <c r="H110"/>
  <c r="H113"/>
  <c r="G22"/>
  <c r="G36"/>
  <c r="G45"/>
  <c r="G51"/>
  <c r="G58"/>
  <c r="G79"/>
  <c r="G95"/>
  <c r="G92" s="1"/>
  <c r="G110"/>
  <c r="G113"/>
  <c r="I36"/>
  <c r="I47"/>
  <c r="I45" s="1"/>
  <c r="I51"/>
  <c r="I58"/>
  <c r="I80"/>
  <c r="I79" s="1"/>
  <c r="I93"/>
  <c r="I96"/>
  <c r="K96" s="1"/>
  <c r="I98"/>
  <c r="I110"/>
  <c r="J22"/>
  <c r="J36"/>
  <c r="J45"/>
  <c r="J51"/>
  <c r="J58"/>
  <c r="J79"/>
  <c r="J95"/>
  <c r="J92" s="1"/>
  <c r="J110"/>
  <c r="J113"/>
  <c r="G93"/>
  <c r="R93" l="1"/>
  <c r="R92" s="1"/>
  <c r="X92" s="1"/>
  <c r="N92"/>
  <c r="Y93"/>
  <c r="Y92" s="1"/>
  <c r="Y18" s="1"/>
  <c r="S92"/>
  <c r="X93"/>
  <c r="M106"/>
  <c r="K105"/>
  <c r="K95"/>
  <c r="M96"/>
  <c r="M95" s="1"/>
  <c r="M92" s="1"/>
  <c r="Q92" s="1"/>
  <c r="I113"/>
  <c r="AD92"/>
  <c r="AH92" s="1"/>
  <c r="I24"/>
  <c r="I22" s="1"/>
  <c r="I95"/>
  <c r="I92" s="1"/>
  <c r="G35"/>
  <c r="G21"/>
  <c r="H21"/>
  <c r="AC92"/>
  <c r="H35"/>
  <c r="S35"/>
  <c r="N35"/>
  <c r="J21"/>
  <c r="AD35"/>
  <c r="J35"/>
  <c r="I35"/>
  <c r="Q106" l="1"/>
  <c r="M105"/>
  <c r="Q105" s="1"/>
  <c r="Q95"/>
  <c r="K92"/>
  <c r="N18"/>
  <c r="AH35"/>
  <c r="AD18"/>
  <c r="S18"/>
  <c r="H18"/>
  <c r="I21"/>
  <c r="I18" s="1"/>
  <c r="G18"/>
  <c r="J18"/>
  <c r="M18" l="1"/>
  <c r="R18"/>
  <c r="X18" s="1"/>
  <c r="X35"/>
  <c r="K18"/>
  <c r="AD19"/>
  <c r="AD20" s="1"/>
  <c r="AH18"/>
  <c r="S19"/>
  <c r="S20" s="1"/>
  <c r="AC18"/>
  <c r="N19"/>
  <c r="N20" s="1"/>
  <c r="Q18" l="1"/>
</calcChain>
</file>

<file path=xl/sharedStrings.xml><?xml version="1.0" encoding="utf-8"?>
<sst xmlns="http://schemas.openxmlformats.org/spreadsheetml/2006/main" count="514" uniqueCount="243">
  <si>
    <t>Прогнозная мощность                                                              (прогнозный прирост мощности)</t>
  </si>
  <si>
    <t>Наименование заказчика по объектам государственной (муниципальной) собственности</t>
  </si>
  <si>
    <t>Наименование главного распорядителя бюджетных средств</t>
  </si>
  <si>
    <t xml:space="preserve">Наименование объекта                                                                    </t>
  </si>
  <si>
    <t>Форма расходования бюджетных средств, направление                  инвестирования</t>
  </si>
  <si>
    <t xml:space="preserve">бюджетные инвестиции в объекты государственной собственности Архангельской области, строительство </t>
  </si>
  <si>
    <t>министерство транспорта Архангельской области</t>
  </si>
  <si>
    <t xml:space="preserve">министерство строительства и архитектуры Архангельской области </t>
  </si>
  <si>
    <t xml:space="preserve">ВСЕГО по областной адресной инвестиционной программе, в том числе:                                                                                                                                                                                </t>
  </si>
  <si>
    <t>330 мест</t>
  </si>
  <si>
    <t xml:space="preserve"> ГКУ Архангельской области "ГУКС"</t>
  </si>
  <si>
    <t>министерство топливно-энергетического комплекса и жилищно-коммунального хозяйства Архангельской области</t>
  </si>
  <si>
    <t>Прогнозный срок                                                            (начало / окончание)</t>
  </si>
  <si>
    <t xml:space="preserve">бюджетные инвестиции в объекты государственной собственности Архангельской области, проектирование и строительство </t>
  </si>
  <si>
    <t>ГКУ Архангельской области "ГУКС"</t>
  </si>
  <si>
    <t>2017 / 2019</t>
  </si>
  <si>
    <t>2017 / 2018</t>
  </si>
  <si>
    <t>120 мест</t>
  </si>
  <si>
    <t>министерство строительства и архитектуры Архангельской области</t>
  </si>
  <si>
    <t>1. Муниципальные дошкольные образовательные организации муниципальных образований Архангельской области, в том числе:</t>
  </si>
  <si>
    <t>субсидии на софинансирование капитальных вложений в объекты муниципальной собственности, строительство</t>
  </si>
  <si>
    <t>2. Общеобразовательные организации и профессиональные образовательные организации в Архангельской области, в том числе:</t>
  </si>
  <si>
    <t>320 мест</t>
  </si>
  <si>
    <t>240 мест</t>
  </si>
  <si>
    <t>60 мест</t>
  </si>
  <si>
    <t>-</t>
  </si>
  <si>
    <t>2018 / 2019</t>
  </si>
  <si>
    <t>853,63 м</t>
  </si>
  <si>
    <t>2016 / 2018</t>
  </si>
  <si>
    <t>1. Развитие сети учреждений культурно-досугового типа в сельской местности</t>
  </si>
  <si>
    <t>45 чел./смену</t>
  </si>
  <si>
    <t>Общий объем капитальных вложений за счет всех источников, тыс. рублей</t>
  </si>
  <si>
    <t>I. Государственная программа Архангельской области                                                                                                                                                                                                  "Обеспечение качественным, доступным жильем и объектами инженерной инфраструктуры населения Архангельской области (2014 – 2020 годы)"</t>
  </si>
  <si>
    <t>1. Предоставление доступного и комфортного жилья 60 процентам семей, проживающих в Архангельской области и желающих улучшить свои жилищные условия, включая граждан – членов жилищно-строительных кооперативов, и ветеранам Великой Отечественной войны (строительство и приобретение жилья,  в том числе для использования в качестве маневренного жилищного фонда, и объектов инженерной инфраструктуры), из них:</t>
  </si>
  <si>
    <t>государственное казенное учреждение Архангельской области "Главное управление капитального строительства"                                                                                                (далее – ГКУ Архангельской области "ГУКС")</t>
  </si>
  <si>
    <t>администрация муниципального образования "Каргопольский муниципальный район"</t>
  </si>
  <si>
    <t>администрация муниципального образования "Город Архангельск"</t>
  </si>
  <si>
    <t>администрация муниципального образования "Красноборский муниципальный район"</t>
  </si>
  <si>
    <t>администрация муниципального образования "Вельский муниципальный район"</t>
  </si>
  <si>
    <t>III. Государственная программа Архангельской области                                                                                                                                                                                                              "Культура Русского Севера (2013 – 2020 годы)"</t>
  </si>
  <si>
    <t>администрация муниципального образования "Вилегодский муниципальный район"</t>
  </si>
  <si>
    <t>администрация муниципального образования "Котлас"</t>
  </si>
  <si>
    <t>2018 / -</t>
  </si>
  <si>
    <t>2017 / -</t>
  </si>
  <si>
    <t>администрация муниципального образования "Котласский муниципальный район"</t>
  </si>
  <si>
    <t>субсидии на софинансирование капитальных вложений в объекты муниципальной собственности, проектирование и строительство</t>
  </si>
  <si>
    <t>1) строительство газораспределительной сети в дер. Куимиха Котласского района Архангельской области</t>
  </si>
  <si>
    <t>Предлагаемые  изменения</t>
  </si>
  <si>
    <t>2) средняя общеобразовательная школа с эстетическим уклоном на 240 мест в пос. Ерцево Коношского района</t>
  </si>
  <si>
    <t>администрация муниципального образования "Северодвинск"</t>
  </si>
  <si>
    <t>Общий объем капитальных вложений за счет всех источников,              тыс. рублей</t>
  </si>
  <si>
    <t>2009 / 2018</t>
  </si>
  <si>
    <t>62 жилых дома                                                                                                                      (166 663,6 кв. м)</t>
  </si>
  <si>
    <t>2018 / 2018</t>
  </si>
  <si>
    <t>2018 / 2021</t>
  </si>
  <si>
    <t>2016 / 2019</t>
  </si>
  <si>
    <t>Общий (предельный) объем бюджетных ассигнований областного бюджета на 2019 год,                тыс. рублей</t>
  </si>
  <si>
    <t>2015 / 2018</t>
  </si>
  <si>
    <t>IV. Государственная программа Архангельской области                                                                                                                                                                        "Развитие здравоохранения Архангельской области (2013 – 2020 годы)"</t>
  </si>
  <si>
    <t>V. Государственная программа Архангельской области                                                                                                                                                                                                                      "Развитие транспортной системы Архангельской области (2014 – 2020 годы)"</t>
  </si>
  <si>
    <t xml:space="preserve">бюджетные инвестиции в объекты государственной собственности Архангельской области, реконструкция </t>
  </si>
  <si>
    <t>2018 / 2020</t>
  </si>
  <si>
    <t>2. Развитие газификации в сельской местности</t>
  </si>
  <si>
    <t>2013 / 2018</t>
  </si>
  <si>
    <t>1863 квартиры</t>
  </si>
  <si>
    <t>протяженность сетей газоснабжения –                                                                   11 км</t>
  </si>
  <si>
    <t>протяженность сетей газоснабжения –                                                                   3,6 км</t>
  </si>
  <si>
    <t>протяженность сетей газоснабжения –                                                                   5 км</t>
  </si>
  <si>
    <t>2,6 км</t>
  </si>
  <si>
    <t xml:space="preserve">государственное казенное учреждение Архангельской области "Дорожное агентство "Архангельскавтодор" </t>
  </si>
  <si>
    <t>3) реконструкция водопроводных очистных сооружений в пос. Сия Пинежского района*</t>
  </si>
  <si>
    <t>субсидии на софинансирование капитальных вложений в объекты муниципальной собственности, приобретение</t>
  </si>
  <si>
    <t>2 судна</t>
  </si>
  <si>
    <t>2017 / 2020</t>
  </si>
  <si>
    <t>14,4 км</t>
  </si>
  <si>
    <t>агентство по развитию Соловецкого архипелага Архангельской области</t>
  </si>
  <si>
    <t>VIII. Государственная программа Архангельской области                                                                                                                                                                                                              "Охрана окружающей среды, воспроизводство и использование природных ресурсов Архангельской области (2014 – 2020 годы)"</t>
  </si>
  <si>
    <t>IX. Государственная программа Архангельской области                                                                                                                                                                                                            "Патриотическое воспитание, развитие физической культуры, спорта, туризма и повышение эффективности реализации молодежной политики в Архангельской области (2014 – 2020 годы)"</t>
  </si>
  <si>
    <t>X. Государственная программа Архангельской области                                                                                                                                                                        "Развитие энергетики и жилищно-коммунального хозяйства Архангельской области (2014 – 2020 годы)"</t>
  </si>
  <si>
    <t xml:space="preserve">министерство культуры Архангельской области </t>
  </si>
  <si>
    <t>государственное бюджетное учреждение культуры Архангельской области "Государственное музейное объединение "Художественная культура Русского Севера"</t>
  </si>
  <si>
    <r>
      <t>сети: водоснабжения – 113 м</t>
    </r>
    <r>
      <rPr>
        <vertAlign val="superscript"/>
        <sz val="11"/>
        <color indexed="8"/>
        <rFont val="Times New Roman"/>
        <family val="1"/>
        <charset val="204"/>
      </rPr>
      <t>3</t>
    </r>
    <r>
      <rPr>
        <sz val="11"/>
        <color indexed="8"/>
        <rFont val="Times New Roman"/>
        <family val="1"/>
        <charset val="204"/>
      </rPr>
      <t>/час; теплоснабжения – 7,1 Гкал/час; электроснабжения – 3562 кВт</t>
    </r>
  </si>
  <si>
    <t>1. Пристройка сценическо-зрительного комплекса к основному зданию и реконструкция существующего здания Архангельского областного  театра кукол по адресу: г. Архангельск, просп. Троицкий, д. 5</t>
  </si>
  <si>
    <t>3) газопровод высокого, среднего и низкого давления в МО "Аргуновское" Вельского района Архангельской области                                                               (2 очередь)*</t>
  </si>
  <si>
    <t>280 мест</t>
  </si>
  <si>
    <t>администрация муниципального образования                                                       "Город Архангельск"</t>
  </si>
  <si>
    <t>без ДФ</t>
  </si>
  <si>
    <t>мы</t>
  </si>
  <si>
    <t>администрация муниципального образования "Приморский муниципальный район"</t>
  </si>
  <si>
    <t>2015 / 2020</t>
  </si>
  <si>
    <t>2015 / -</t>
  </si>
  <si>
    <t>протяженность сетей: ливневой канализации –                                                         494 м;
водоснабжения –                                                                                4 км</t>
  </si>
  <si>
    <t>2016 / 2020</t>
  </si>
  <si>
    <t>1) строительство центра культурного развития на 120 мест в с. Ильинско-Подомское Вилегодского района Архангельской области*</t>
  </si>
  <si>
    <t>администрация муниципального образования                                              "Мирный"</t>
  </si>
  <si>
    <t xml:space="preserve">субсидии на осуществление капитальных вложений в объекты капитального строительства государственной собственности Архангельской области, проектирование и строительство </t>
  </si>
  <si>
    <t>II. Государственная программа Архангельской области                                                                                                                                                                                                              "Развитие образования и науки Архангельской области (2013 – 2025 годы)"</t>
  </si>
  <si>
    <t>2016 / -</t>
  </si>
  <si>
    <t>1) приобретение речных судов по договорам лизинга</t>
  </si>
  <si>
    <t>15 коек</t>
  </si>
  <si>
    <t>2014 / 2021</t>
  </si>
  <si>
    <t>2014 / 2019</t>
  </si>
  <si>
    <t>1. Строительство больницы на 15 коек с поликлиникой на 100 посещений, Обозерский филиал ГБУЗ АО "Плесецкая ЦРБ"</t>
  </si>
  <si>
    <t>Общий (предельный) объем бюджетных ассигнований областного бюджета на 2018 год,                                                 тыс. рублей</t>
  </si>
  <si>
    <t>Общий (предельный) объем бюджетных ассигнований областного бюджета на 2020 год,                                                         тыс. рублей</t>
  </si>
  <si>
    <t>4. Проектно-изыскательские работы для строительства здания фондохранилища государственного бюджетного учреждения культуры Архангельской области "Государственное музейное объединение "Художественная культура Русского Севера" в г. Архангельске для сохранения музейного фонда Российской Федерации</t>
  </si>
  <si>
    <t xml:space="preserve">1. Реконструкция автомобильной дороги Усть-Ваеньга – Осиново – Фалюки (до дер. Задориха) на участке км 43+500 – км 63+000 </t>
  </si>
  <si>
    <t>протяженность дороги – 21,725 км (2019 год – 6,3 км, 2021 год – 15,425 км)</t>
  </si>
  <si>
    <t>2. Проектирование и строительство транспортных развязок в муниципальном образовании "Город Архангельск" (Этап 1. Строительство транспортной развязки в разных уровнях на пересечении ул. Смольный Буян и пр. Обводного канала в муниципальном образовании "Город Архангельск")</t>
  </si>
  <si>
    <t>3. Проектирование и строительство транспортных развязок в муниципальном образовании "Город Архангельск" (Этап 2. Реконструкция пересечения ул. Урицкого и пр. Обводного канала в муниципальном образовании "Город Архангельск")</t>
  </si>
  <si>
    <t>VI. Государственная программа Архангельской области                                                                                                                                                                                                                      "Развитие инфраструктуры Соловецкого архипелага (2014 – 2020 годы)"</t>
  </si>
  <si>
    <t>администрация муниципального образования                                                        "Сельское поселение "Соловецкое"</t>
  </si>
  <si>
    <t>1. Футбольное поле и беговые дорожки на стадионе "Салют", расположенном по адресу: г. Котлас, пр. Мира, 45*</t>
  </si>
  <si>
    <t>6) обеспечение земельных участков инженерной инфраструктурой для строительства многоквартирных домов в VI – VII жилых районах г. Архангельска (магистральные сети) (проектирование, строительство, выполнение кадастровых работ)</t>
  </si>
  <si>
    <t>1) начальная общеобразовательная школа на 320 учащихся в с. Красноборск Архангельской области</t>
  </si>
  <si>
    <t>3) строительство средней общеобразовательной школы на 250 мест с блоком временного проживания на 50 человек в с. Ровдино Шенкурского района</t>
  </si>
  <si>
    <t>250 мест</t>
  </si>
  <si>
    <t>860 мест</t>
  </si>
  <si>
    <t>администрация муниципального образования "Шенкурский муниципальный район"</t>
  </si>
  <si>
    <t>2) детский сад на 120 мест в пос. Катунино Приморского района Архангельской области</t>
  </si>
  <si>
    <t>3. Обеспечение земельных участков, предоставляемых многодетным семьям и жилищно-строительным кооперативам, созданным многодетными семьями, для индивидуального жилищного строительства и ведения личного подсобного хозяйства, объектами инженерной инфраструктуры</t>
  </si>
  <si>
    <t>2. Строительство больницы в пос. Березник Виноградовского района Архангельской области</t>
  </si>
  <si>
    <t>45 коек</t>
  </si>
  <si>
    <t xml:space="preserve">20 посещений в смену </t>
  </si>
  <si>
    <t xml:space="preserve">бюджетные инвестиции в объекты государственной собственности Архангельской области, приобретение </t>
  </si>
  <si>
    <t>Предлагаемые изменения</t>
  </si>
  <si>
    <t>64 земельных                 участка</t>
  </si>
  <si>
    <t>администрация муниципального образования                                                       "Город Новодвинск"</t>
  </si>
  <si>
    <t>2018/2018</t>
  </si>
  <si>
    <t>0,72 км</t>
  </si>
  <si>
    <t>2015 / 2017</t>
  </si>
  <si>
    <t>5. Строительство автомобильной дороги по проезду Сибиряковцев в обход областной больницы г. Архангельска</t>
  </si>
  <si>
    <t>68 675,0 кв. м</t>
  </si>
  <si>
    <t>3. Развитие сети образовательных организаций в сельской местности</t>
  </si>
  <si>
    <t>1) строительство школы на 90 мест в дер. Погост Вельского района</t>
  </si>
  <si>
    <t>90 мест</t>
  </si>
  <si>
    <t>2013 / 2016</t>
  </si>
  <si>
    <t>1,622 км</t>
  </si>
  <si>
    <t>4. Реконструкция пр-та Ленинградского от ул. Первомайской до ул. Смольный Буян в г. Архангельске</t>
  </si>
  <si>
    <t>субсидии на софинансирование капитальных вложений в объекты муниципальной собственности</t>
  </si>
  <si>
    <t>администрации муниципальных образований Архангельской области</t>
  </si>
  <si>
    <t>1. Строительство  многоквартирных домов, приобретение жилых помещений в многоквартирных домах и выплата выкупной цены собственникам жилых помещений для расселения многоквартирных домов, признанных аварийными до 1 января 2012 года в связи с физическим износом и подлежащих сносу или реконструкции</t>
  </si>
  <si>
    <t xml:space="preserve">5 240 кв. м жилых площадей
</t>
  </si>
  <si>
    <t>администрация муниципального образования "Лешуконский муниципальный район"</t>
  </si>
  <si>
    <t xml:space="preserve">6. Приобретение части нежилого помещения  здания библиотеки,  расположенного по адресу: Архангельская область, Лешуконский район, с. Лешуконское, ул. Октябрьская, д. 26 </t>
  </si>
  <si>
    <t>15,7 тыс. экземпляров библиотечного фонда</t>
  </si>
  <si>
    <t>администрация муниципального образования "Пинежский муниципальный район"</t>
  </si>
  <si>
    <r>
      <t>535 м</t>
    </r>
    <r>
      <rPr>
        <vertAlign val="superscript"/>
        <sz val="11"/>
        <color indexed="8"/>
        <rFont val="Times New Roman"/>
        <family val="1"/>
        <charset val="204"/>
      </rPr>
      <t>3</t>
    </r>
    <r>
      <rPr>
        <sz val="11"/>
        <color indexed="8"/>
        <rFont val="Times New Roman"/>
        <family val="1"/>
        <charset val="204"/>
      </rPr>
      <t xml:space="preserve"> / сутки</t>
    </r>
  </si>
  <si>
    <t>администрация муниципального образования "Мирный"</t>
  </si>
  <si>
    <t xml:space="preserve">бюджетные инвестиции в объекты государственной собственности Архангельской области,  проектирование и строительство </t>
  </si>
  <si>
    <t>3. Корректировка проектной документации для строительства здания фондохранилища государственного бюджетного учреждения культуры Архангельской области "Государственное музейное объединение "Художественная культура Русского Севера" в г. Архангельске для сохранения музейного фонда Российской Федерации</t>
  </si>
  <si>
    <t>4 306,5 кв.м</t>
  </si>
  <si>
    <t>5. Строительство (приобретение) речных судов для осуществления грузопассажирских перевозок                                                                                                                                 на территории Архангельской области, в том числе:</t>
  </si>
  <si>
    <t>2. Реконструкция аэропортового комплекса "Соловки", о. Соловецкий, Архангельская область</t>
  </si>
  <si>
    <t xml:space="preserve">2) газопровод высокого, среднего и низкого давления в МО "Аргуновское" Вельского района Архангельской области
</t>
  </si>
  <si>
    <t>1. Перевод жилищного фонда города Мирный Архангельской области на природный газ (перевод на природный газ жилых домов по ул. Ленина, 21, 23, 25, 26, 27, 28, 29, 30, 37, 41; ул. Пушкина, 5, 7, 9, 11, 15, 4, 6; ул. Овчинникова, 3, 4, 5, 6, 7, 8, 10, 15, 19, 22, 26; ул. Мира, 4, 6, 8, 10, 12, 16; ул. Неделина, 4, 6, 8, 16, 14, 22, 24, 26, 30; ул. Гагарина, 1, 3, 5, 7, 9, 11, 12, 13, 14, 14а, 16; ул. Чайковского, 2, 4, 5, 6, 8, 10, 12, 14; ул. Ломоносова, 9, 9а, 11, 13)*</t>
  </si>
  <si>
    <t>2. Комплексное освоение территории 6 – 7 микрорайонов с целью развития жилищного строительства в г. Архангельске</t>
  </si>
  <si>
    <t>2. Строительство многоквартирных домов, приобретение жилых помещений в многоквартирных домах для расселения многоквартирных домов, признанных аварийными до 1 января 2012 года в связи с физическим износом и подлежащих сносу или реконструкции</t>
  </si>
  <si>
    <t xml:space="preserve">4 724,2 кв. м жилых площадей
</t>
  </si>
  <si>
    <t xml:space="preserve">бюджетные инвестиции в объекты государственной собственности Архангельской области, строительство / приобретение </t>
  </si>
  <si>
    <t xml:space="preserve">300 квартир                                                     </t>
  </si>
  <si>
    <t>2016 / 2021</t>
  </si>
  <si>
    <t>1) обеспечение земельных участков, предоставляемых многодетным семьям для индивидуального жилищного строительства, объектами инженерной инфраструктуры (подъездные дороги в дер. Боброво, с. Емецке и с. Матигоры)</t>
  </si>
  <si>
    <t>196 земельных участков</t>
  </si>
  <si>
    <t>1) детский сад на 280 мест в 7 микрорайоне территориального округа Майская горка города Архангельска*</t>
  </si>
  <si>
    <t>4) строительство средней общеобразовательной школы на 860 учащихся по ул. Дзержинского г. Вельска Архангельской области*</t>
  </si>
  <si>
    <t xml:space="preserve">1) фельдшерско-акушерский пункт
в дер. Окулово Приморского района Архангельской области
</t>
  </si>
  <si>
    <t>4. Развитие сети автомобильных дорог, ведущих к общественно значимым объектам сельских населенных пунктов, объектам производства и переработки сельскохозяйственной продукции</t>
  </si>
  <si>
    <t>2) строительство автомобильной дороги Подъезд к дер. Петариха от автомобильной дороги "Подъезд к дер. Макаровская" в Няндомском районе Архангельской области</t>
  </si>
  <si>
    <t>3) разработка проектной документации на реконструкцию автомобильной дороги Усть-Ваеньга – Осиново – Фалюки на участке км 85 – км 97 в Виноградовском районе Архангельской области</t>
  </si>
  <si>
    <t>7) детский сад на 280 мест в г. Северодвинске*</t>
  </si>
  <si>
    <t>6) детский сад на 280 мест в г. Котласе*</t>
  </si>
  <si>
    <t>220 мест</t>
  </si>
  <si>
    <t>1) детский сад на 60 мест в пос. Турдеевск г. Архангельска*</t>
  </si>
  <si>
    <t>администрация муниципального образования                                                                                                                                   "Мезенский район"</t>
  </si>
  <si>
    <t>2013 / 2019</t>
  </si>
  <si>
    <t>5) строительство школы на 90 учащихся в с. Долгощелье Мезенского района Архангельской области*</t>
  </si>
  <si>
    <t>1. Укрепление правого берега реки Северная Двина в Соломбальском территориальном округе г. Архангельска на участке от улицы Маяковского до улицы Кедрова (I этап, 1 подэтап)</t>
  </si>
  <si>
    <t>2. Укрепление правого берега реки Северная Двина в Соломбальском территориальном округе г. Архангельска на участке                                                                                         от ул. Маяковского до ул. Кедрова (I этап, 2 подэтап и II этап)</t>
  </si>
  <si>
    <t>3. Осуществление функций авторского и археологического надзора, возмещение затрат, понесенных в ходе проведения надзоров, корректировка проектно-сметной документации и проведение проверки достоверности определения сметной стоимости по объекту "Укрепление правого берега реки Северная Двина в Соломбальском территориальном округе г. Архангельска на участке от ул. Маяковского до ул. Кедрова (I этап, 1 подэтап, I этап,                                                                                                                                                                          2 подэтап и II этап)</t>
  </si>
  <si>
    <t>XI. Адресная программа Архангельской области "Переселение граждан из аварийного жилищного фонда" на 2013 – 2018 годы</t>
  </si>
  <si>
    <t>VII. Государственная программа Архангельской области                                                                                                                                                                                                                      "Устойчивое развитие сельских территорий Архангельской области (2014 – 2020 годы)"</t>
  </si>
  <si>
    <t>5) реконструкция городских автомобильных дорог                                                (ул. Неделина, ул. Гагарина, ул. Ломоносова, ул. Овчинникова, ул. Мира, ул. Степанченко) в г. Мирный Архангельской области</t>
  </si>
  <si>
    <t>4) реконструкция зданий жилищного фонда (устройство вентилируемых фасадов многоквартирных домов) в г. Мирный Архангельской области</t>
  </si>
  <si>
    <t>2) обеспечение объектами инженерной инфраструктуры 300-квартирного                   дома по пр. Московскому в г. Архангельске</t>
  </si>
  <si>
    <t>1650 м</t>
  </si>
  <si>
    <t>2. Строительство центра культурного развития в г. Каргополе по адресу: Архангельская область, г. Каргополь, ул. Гагарина</t>
  </si>
  <si>
    <t>4. Укрепление правого берега реки Северная Двина в Соломбальском территориальном округе г. Архангельска на участке от ул. Маяковского 
до ул. Кедрова» (строительно – монтажные работы, вызванные корректировкой проектной документации по результатам инженерных изысканий)</t>
  </si>
  <si>
    <t>2019 / 2020</t>
  </si>
  <si>
    <t xml:space="preserve">бюджетные инвестиции в объекты государственной собственности Архангельской области, проектирование и реконструкция </t>
  </si>
  <si>
    <t>140,69 м</t>
  </si>
  <si>
    <t>2) строительство инженерной инфраструктуры (водоснабжение)                                                              к земельным участкам для строительства индивидуальных жилых домов многодетным семьям в районе ул. Южная, д. 19, г. Новодвинск. Строительство водопровода*</t>
  </si>
  <si>
    <t>1) строительство 300-квартирного дома по пр. Московскому                                                                                                                                                           в г. Архангельске</t>
  </si>
  <si>
    <t xml:space="preserve">                        к областному закону</t>
  </si>
  <si>
    <t xml:space="preserve">                        "Приложение № 16</t>
  </si>
  <si>
    <t xml:space="preserve">                        от 15 декабря 2017 г.</t>
  </si>
  <si>
    <t xml:space="preserve">                        № 581-40-ОЗ</t>
  </si>
  <si>
    <t xml:space="preserve">            * Условием предоставления субсидий бюджетам муниципальных образований Архангельской области на софинансирование объектов программы, по которым они являются заказчиками, является централизация закупок в соответствии с частью 7 статьи 26 Федерального закона от 5 апреля 2013 года № 44-ФЗ "О контрактной системе в сфере закупок товаров, работ, услуг для обеспечения государственных и муниципальных нужд"."</t>
  </si>
  <si>
    <t>8) детский сад на 220 мест в с. Карпогоры Пинежского района*</t>
  </si>
  <si>
    <t xml:space="preserve">7) обеспечение земельных участков дорожной инфраструктурой для строительства многоквартирных домов в VII жилом районе                                                                                                                 (ул. Стрелковая – ул. Карпогорская, длиной 1650 м)                                                                                                                                               </t>
  </si>
  <si>
    <t>3) детский сад на 120 мест в п. Каменка МО "Мезенский муниципальный район"</t>
  </si>
  <si>
    <t>1) разработка проектной документации на строительство автомобильной дороги Подъезд к дер. Шипицыно от автомобильной дороги М-8 "Холмогоры" в Шенкурском районе Архангельской области</t>
  </si>
  <si>
    <t>2. Физкультурно-оздоровительный комплекс с универсальным игровым залом  42 х 24 м по адресу: Архангельская обл., г. Северодвинск, о. Ягры, пр. Машиностроителей*</t>
  </si>
  <si>
    <t>иные межбюджетные трансферты на софинансирование капитальных вложений в объекты муниципальной собственности, строительство</t>
  </si>
  <si>
    <t>администрация муниципального образования                                                                                                                                   "Мезенский муниципальный район"</t>
  </si>
  <si>
    <t>4) детский сад на 125 мест в Соломбальском территориальном округе                                                                    города Архангельска*</t>
  </si>
  <si>
    <t>125 мест</t>
  </si>
  <si>
    <t>5) детский сад на 280 мест в 6 микрорайоне территориального округа Майская горка города Архангельска*</t>
  </si>
  <si>
    <t>3. Разработка (приобретение) проектной документации по объекту «Реконструкция аэропортового комплекса «Соловки», о. Соловецкий, Архангельская область»</t>
  </si>
  <si>
    <t>1 проект</t>
  </si>
  <si>
    <t>3. Приобретение фельдшерско-акушерских пунктов в отдаленных населенных пунктах Архангельской области, в том числе:</t>
  </si>
  <si>
    <t>64 чел./смену</t>
  </si>
  <si>
    <t>5. Строительство объекта незавершенного строительства - здания представительства администрации Архангельской области в поселке Соловецкий, проведение оценки воздействия на объект всемирного наследия ЮНЕСКО, технологическое присоединение к сетям электроснабжения</t>
  </si>
  <si>
    <t>общая площадь 987,08 кв. м</t>
  </si>
  <si>
    <t>бюджетные инвестиции в объекты государственной собственности Архангельской области,                          строительство</t>
  </si>
  <si>
    <t>2013/-</t>
  </si>
  <si>
    <t>4. Участковая больница на 40 посещений и 10 коек в п. Соловецкий МО "Соловецкое"</t>
  </si>
  <si>
    <t>10 коек</t>
  </si>
  <si>
    <t>бюджетные инвестиции в объекты государственной собственности Архангельской области,         строительство</t>
  </si>
  <si>
    <t xml:space="preserve">ГКУ АО "Дирекция по развитию Соловецкого архипелага" </t>
  </si>
  <si>
    <t>государственное казенное учреждение Архангельской области "Дирекция по развитию Соловецкого архипелага"  (далее - ГКУ АО "Дирекция по развитию Соловецкого архипелага")</t>
  </si>
  <si>
    <t>2009/-</t>
  </si>
  <si>
    <t>17) проектирование и строительство здания офиса врача общей практики на территории 29-го лесозавода города Архангельска</t>
  </si>
  <si>
    <t>2)  фельдшерско-акушерский пункт в пос. Верховский Плесецкого района</t>
  </si>
  <si>
    <t>2019 / 2019</t>
  </si>
  <si>
    <t>3) фельдшерско-акушерский пункт в пос. Саргино Вельского района</t>
  </si>
  <si>
    <t>4) фельдшерско-акушерский пункт в дер. Шиловская Вельского района</t>
  </si>
  <si>
    <t>5) фельдшерско-акушерский пункт в с. Долгощелье Мезенского района</t>
  </si>
  <si>
    <t>6) фельдшерско-акушерский пункт в дер. Медведка Котласского района</t>
  </si>
  <si>
    <t>7) фельдшерско-акушерский пункт в пос. Квазеньга Устьянского района</t>
  </si>
  <si>
    <t>8) фельдшерско-акушерский пункт в дер. Никифоровская Шенкурского района</t>
  </si>
  <si>
    <t>9) фельдшерско-акушерский пункт в пос. Гринево Коношского района</t>
  </si>
  <si>
    <t>10) фельдшерско-акушерский пункт в дер. Федотовская Котласского района</t>
  </si>
  <si>
    <t>2020 / 2020</t>
  </si>
  <si>
    <t>11) фельдшерско-акушерский пункт на ж/д ст. Бурачиха Няндомского района</t>
  </si>
  <si>
    <t>12) фельдшерско-акушерский пункт в пос. Советский Устьянского района</t>
  </si>
  <si>
    <t>13) фельдшерско-акушерский пункт в дер. Нагорская Устьянского района</t>
  </si>
  <si>
    <t>14) фельдшерско-акушерский пункт в дер. Усачевская Каргопольского района</t>
  </si>
  <si>
    <t>15) фельдшерско-акушерский пункт в дер. Казаково Каргопольского района</t>
  </si>
  <si>
    <t>16) фельдшерско-акушерский пункт в с. Павловск Вилегодского района</t>
  </si>
  <si>
    <t>Областная адресная инвестиционная программа на 2018 год и на плановый период 2019 и 2020 годов</t>
  </si>
  <si>
    <t xml:space="preserve">                        Приложение № 15</t>
  </si>
  <si>
    <t>1. Строительство и реконструкция системы водоснабжения поселка Соловецкий*</t>
  </si>
</sst>
</file>

<file path=xl/styles.xml><?xml version="1.0" encoding="utf-8"?>
<styleSheet xmlns="http://schemas.openxmlformats.org/spreadsheetml/2006/main">
  <numFmts count="6">
    <numFmt numFmtId="43" formatCode="_-* #,##0.00\ _₽_-;\-* #,##0.00\ _₽_-;_-* &quot;-&quot;??\ _₽_-;_-@_-"/>
    <numFmt numFmtId="164" formatCode="_-* #,##0.00_р_._-;\-* #,##0.00_р_._-;_-* &quot;-&quot;??_р_._-;_-@_-"/>
    <numFmt numFmtId="165" formatCode="_-* #,##0.0_р_._-;\-* #,##0.0_р_._-;_-* &quot;-&quot;??_р_._-;_-@_-"/>
    <numFmt numFmtId="166" formatCode="_-* #,##0.0\ _₽_-;\-* #,##0.0\ _₽_-;_-* &quot;-&quot;?\ _₽_-;_-@_-"/>
    <numFmt numFmtId="167" formatCode="_-* #,##0.0_р_._-;\-* #,##0.0_р_._-;_-* &quot;-&quot;?_р_._-;_-@_-"/>
    <numFmt numFmtId="168" formatCode="#,##0.0"/>
  </numFmts>
  <fonts count="17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  <font>
      <sz val="8"/>
      <name val="Calibri"/>
      <family val="2"/>
      <charset val="204"/>
    </font>
    <font>
      <b/>
      <sz val="14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name val="Times New Roman"/>
      <family val="1"/>
      <charset val="204"/>
    </font>
    <font>
      <vertAlign val="superscript"/>
      <sz val="11"/>
      <color indexed="8"/>
      <name val="Times New Roman"/>
      <family val="1"/>
      <charset val="204"/>
    </font>
    <font>
      <i/>
      <sz val="11"/>
      <color indexed="8"/>
      <name val="Calibri"/>
      <family val="2"/>
      <charset val="204"/>
    </font>
    <font>
      <sz val="11"/>
      <color theme="1"/>
      <name val="Times New Roman"/>
      <family val="1"/>
      <charset val="204"/>
    </font>
    <font>
      <sz val="13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98">
    <xf numFmtId="0" fontId="0" fillId="0" borderId="0" xfId="0"/>
    <xf numFmtId="0" fontId="0" fillId="0" borderId="0" xfId="0" applyFont="1" applyFill="1" applyBorder="1"/>
    <xf numFmtId="0" fontId="0" fillId="0" borderId="0" xfId="0" applyFont="1" applyFill="1"/>
    <xf numFmtId="0" fontId="0" fillId="0" borderId="0" xfId="0" applyFill="1" applyBorder="1" applyAlignment="1">
      <alignment horizontal="center"/>
    </xf>
    <xf numFmtId="0" fontId="4" fillId="0" borderId="0" xfId="0" applyFont="1" applyFill="1"/>
    <xf numFmtId="0" fontId="2" fillId="0" borderId="0" xfId="0" applyFont="1" applyFill="1" applyBorder="1" applyAlignment="1"/>
    <xf numFmtId="0" fontId="2" fillId="0" borderId="0" xfId="0" applyFont="1" applyFill="1" applyAlignment="1"/>
    <xf numFmtId="0" fontId="3" fillId="0" borderId="0" xfId="0" applyFont="1" applyFill="1" applyAlignment="1"/>
    <xf numFmtId="0" fontId="4" fillId="0" borderId="0" xfId="0" applyFont="1" applyFill="1" applyBorder="1"/>
    <xf numFmtId="165" fontId="2" fillId="0" borderId="1" xfId="0" applyNumberFormat="1" applyFont="1" applyFill="1" applyBorder="1" applyAlignment="1">
      <alignment vertical="center" wrapText="1"/>
    </xf>
    <xf numFmtId="0" fontId="12" fillId="0" borderId="0" xfId="0" applyFont="1" applyFill="1" applyBorder="1" applyAlignment="1"/>
    <xf numFmtId="166" fontId="8" fillId="0" borderId="1" xfId="0" applyNumberFormat="1" applyFont="1" applyFill="1" applyBorder="1" applyAlignment="1">
      <alignment vertical="center" wrapText="1"/>
    </xf>
    <xf numFmtId="0" fontId="14" fillId="0" borderId="0" xfId="0" applyFont="1" applyFill="1" applyAlignment="1">
      <alignment vertical="center"/>
    </xf>
    <xf numFmtId="0" fontId="14" fillId="0" borderId="0" xfId="0" applyFont="1" applyFill="1" applyAlignment="1"/>
    <xf numFmtId="0" fontId="2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168" fontId="2" fillId="0" borderId="1" xfId="0" applyNumberFormat="1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65" fontId="2" fillId="0" borderId="1" xfId="2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0" fillId="0" borderId="0" xfId="0" applyFill="1" applyBorder="1" applyAlignment="1"/>
    <xf numFmtId="0" fontId="0" fillId="0" borderId="1" xfId="0" applyFont="1" applyFill="1" applyBorder="1" applyAlignment="1">
      <alignment vertical="center" wrapText="1"/>
    </xf>
    <xf numFmtId="166" fontId="2" fillId="0" borderId="1" xfId="0" applyNumberFormat="1" applyFont="1" applyFill="1" applyBorder="1" applyAlignment="1">
      <alignment horizontal="center" vertical="center" wrapText="1"/>
    </xf>
    <xf numFmtId="167" fontId="2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166" fontId="8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65" fontId="8" fillId="0" borderId="1" xfId="0" applyNumberFormat="1" applyFont="1" applyFill="1" applyBorder="1" applyAlignment="1">
      <alignment vertical="center" wrapText="1"/>
    </xf>
    <xf numFmtId="0" fontId="2" fillId="0" borderId="4" xfId="0" applyNumberFormat="1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/>
    </xf>
    <xf numFmtId="165" fontId="2" fillId="0" borderId="1" xfId="0" applyNumberFormat="1" applyFont="1" applyFill="1" applyBorder="1" applyAlignment="1">
      <alignment horizontal="center" vertical="center"/>
    </xf>
    <xf numFmtId="43" fontId="2" fillId="0" borderId="1" xfId="0" applyNumberFormat="1" applyFont="1" applyFill="1" applyBorder="1" applyAlignment="1">
      <alignment horizontal="center" vertical="center"/>
    </xf>
    <xf numFmtId="43" fontId="8" fillId="0" borderId="1" xfId="0" applyNumberFormat="1" applyFont="1" applyFill="1" applyBorder="1" applyAlignment="1">
      <alignment vertical="center" wrapText="1"/>
    </xf>
    <xf numFmtId="165" fontId="2" fillId="0" borderId="1" xfId="2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horizontal="left" vertical="center" wrapText="1"/>
    </xf>
    <xf numFmtId="0" fontId="0" fillId="0" borderId="6" xfId="0" applyFill="1" applyBorder="1" applyAlignment="1">
      <alignment vertical="center" wrapText="1"/>
    </xf>
    <xf numFmtId="165" fontId="2" fillId="0" borderId="1" xfId="1" applyNumberFormat="1" applyFont="1" applyFill="1" applyBorder="1" applyAlignment="1">
      <alignment horizontal="right" vertical="center"/>
    </xf>
    <xf numFmtId="165" fontId="2" fillId="0" borderId="1" xfId="1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165" fontId="3" fillId="0" borderId="6" xfId="0" applyNumberFormat="1" applyFont="1" applyFill="1" applyBorder="1" applyAlignment="1">
      <alignment vertical="center" wrapText="1"/>
    </xf>
    <xf numFmtId="165" fontId="3" fillId="0" borderId="1" xfId="0" applyNumberFormat="1" applyFont="1" applyFill="1" applyBorder="1" applyAlignment="1">
      <alignment vertical="center" wrapText="1"/>
    </xf>
    <xf numFmtId="165" fontId="3" fillId="0" borderId="1" xfId="1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0" fontId="0" fillId="0" borderId="6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left"/>
    </xf>
    <xf numFmtId="165" fontId="2" fillId="0" borderId="1" xfId="0" applyNumberFormat="1" applyFont="1" applyFill="1" applyBorder="1" applyAlignment="1">
      <alignment vertical="center"/>
    </xf>
    <xf numFmtId="0" fontId="11" fillId="0" borderId="3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/>
    </xf>
    <xf numFmtId="165" fontId="2" fillId="0" borderId="1" xfId="0" applyNumberFormat="1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6" fillId="0" borderId="1" xfId="0" applyNumberFormat="1" applyFont="1" applyFill="1" applyBorder="1" applyAlignment="1">
      <alignment horizontal="left" vertical="center" wrapText="1"/>
    </xf>
    <xf numFmtId="0" fontId="16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vertical="center" wrapText="1"/>
    </xf>
    <xf numFmtId="0" fontId="2" fillId="0" borderId="4" xfId="0" applyNumberFormat="1" applyFont="1" applyFill="1" applyBorder="1" applyAlignment="1">
      <alignment horizontal="left" vertical="center" wrapText="1"/>
    </xf>
    <xf numFmtId="0" fontId="2" fillId="0" borderId="5" xfId="0" applyNumberFormat="1" applyFont="1" applyFill="1" applyBorder="1" applyAlignment="1">
      <alignment horizontal="left" vertical="center" wrapText="1"/>
    </xf>
    <xf numFmtId="0" fontId="2" fillId="0" borderId="6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0" fillId="0" borderId="5" xfId="0" applyFill="1" applyBorder="1" applyAlignment="1">
      <alignment vertical="center" wrapText="1"/>
    </xf>
    <xf numFmtId="0" fontId="0" fillId="0" borderId="6" xfId="0" applyFill="1" applyBorder="1" applyAlignment="1">
      <alignment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left" vertical="center" wrapText="1"/>
    </xf>
    <xf numFmtId="0" fontId="11" fillId="0" borderId="5" xfId="0" applyFont="1" applyFill="1" applyBorder="1" applyAlignment="1">
      <alignment horizontal="left" vertical="center" wrapText="1"/>
    </xf>
    <xf numFmtId="0" fontId="11" fillId="0" borderId="6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vertical="center" wrapText="1"/>
    </xf>
    <xf numFmtId="0" fontId="0" fillId="0" borderId="0" xfId="0" applyFill="1" applyBorder="1" applyAlignment="1"/>
    <xf numFmtId="0" fontId="11" fillId="0" borderId="1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vertical="center" wrapText="1"/>
    </xf>
    <xf numFmtId="0" fontId="0" fillId="0" borderId="5" xfId="0" applyFill="1" applyBorder="1" applyAlignment="1">
      <alignment vertical="center"/>
    </xf>
    <xf numFmtId="164" fontId="6" fillId="0" borderId="0" xfId="1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</cellXfs>
  <cellStyles count="5">
    <cellStyle name="Обычный" xfId="0" builtinId="0"/>
    <cellStyle name="Финансовый" xfId="1" builtinId="3"/>
    <cellStyle name="Финансовый 2" xfId="2"/>
    <cellStyle name="Финансовый 2 2" xfId="3"/>
    <cellStyle name="Финансовый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  <pageSetUpPr fitToPage="1"/>
  </sheetPr>
  <dimension ref="A1:AT132"/>
  <sheetViews>
    <sheetView showGridLines="0" tabSelected="1" view="pageBreakPreview" topLeftCell="A84" zoomScale="66" zoomScaleNormal="100" zoomScaleSheetLayoutView="66" workbookViewId="0">
      <selection activeCell="W88" sqref="W88"/>
    </sheetView>
  </sheetViews>
  <sheetFormatPr defaultRowHeight="15" outlineLevelRow="1"/>
  <cols>
    <col min="1" max="1" width="67.42578125" style="2" customWidth="1"/>
    <col min="2" max="2" width="19.85546875" style="2" customWidth="1"/>
    <col min="3" max="3" width="21.28515625" style="2" customWidth="1"/>
    <col min="4" max="4" width="16.5703125" style="2" customWidth="1"/>
    <col min="5" max="5" width="23.85546875" style="2" customWidth="1"/>
    <col min="6" max="6" width="12.28515625" style="2" customWidth="1"/>
    <col min="7" max="7" width="17.85546875" style="2" hidden="1" customWidth="1"/>
    <col min="8" max="8" width="18.42578125" style="2" hidden="1" customWidth="1"/>
    <col min="9" max="9" width="17.140625" style="2" hidden="1" customWidth="1"/>
    <col min="10" max="10" width="15.42578125" style="2" hidden="1" customWidth="1"/>
    <col min="11" max="18" width="15.85546875" style="2" hidden="1" customWidth="1"/>
    <col min="19" max="22" width="15" style="2" hidden="1" customWidth="1"/>
    <col min="23" max="23" width="15.85546875" style="2" customWidth="1"/>
    <col min="24" max="27" width="15" style="2" hidden="1" customWidth="1"/>
    <col min="28" max="28" width="15" style="2" customWidth="1"/>
    <col min="29" max="32" width="15" style="2" hidden="1" customWidth="1"/>
    <col min="33" max="33" width="15" style="2" customWidth="1"/>
    <col min="34" max="35" width="15" style="2" hidden="1" customWidth="1"/>
    <col min="36" max="36" width="15" style="2" customWidth="1"/>
    <col min="37" max="37" width="13.5703125" style="1" customWidth="1"/>
    <col min="38" max="41" width="9.140625" style="1"/>
    <col min="42" max="16384" width="9.140625" style="2"/>
  </cols>
  <sheetData>
    <row r="1" spans="1:36" ht="14.25" customHeight="1">
      <c r="N1" s="10"/>
      <c r="O1" s="10"/>
      <c r="P1" s="10"/>
      <c r="Q1" s="10"/>
      <c r="R1" s="10"/>
      <c r="T1" s="10"/>
      <c r="U1" s="10"/>
      <c r="V1" s="10"/>
      <c r="W1" s="10"/>
      <c r="X1" s="10"/>
      <c r="Y1" s="13"/>
      <c r="Z1" s="13"/>
      <c r="AA1" s="13"/>
      <c r="AB1" s="13"/>
      <c r="AG1" s="13" t="s">
        <v>241</v>
      </c>
    </row>
    <row r="2" spans="1:36" ht="14.25" customHeight="1">
      <c r="N2" s="10"/>
      <c r="O2" s="10"/>
      <c r="P2" s="10"/>
      <c r="Q2" s="10"/>
      <c r="R2" s="10"/>
      <c r="T2" s="10"/>
      <c r="U2" s="10"/>
      <c r="V2" s="10"/>
      <c r="W2" s="10"/>
      <c r="X2" s="10"/>
      <c r="Y2" s="13"/>
      <c r="Z2" s="13"/>
      <c r="AA2" s="13"/>
      <c r="AB2" s="13"/>
      <c r="AG2" s="13" t="s">
        <v>193</v>
      </c>
    </row>
    <row r="3" spans="1:36" ht="14.25" customHeight="1">
      <c r="N3" s="10"/>
      <c r="O3" s="10"/>
      <c r="P3" s="10"/>
      <c r="Q3" s="10"/>
      <c r="R3" s="10"/>
      <c r="T3" s="10"/>
      <c r="U3" s="10"/>
      <c r="V3" s="10"/>
      <c r="W3" s="10"/>
      <c r="X3" s="10"/>
      <c r="Y3" s="13"/>
      <c r="Z3" s="13"/>
      <c r="AA3" s="13"/>
      <c r="AB3" s="13"/>
      <c r="AC3" s="13"/>
    </row>
    <row r="4" spans="1:36" ht="14.25" customHeight="1">
      <c r="N4" s="10"/>
      <c r="O4" s="10"/>
      <c r="P4" s="10"/>
      <c r="Q4" s="10"/>
      <c r="R4" s="10"/>
      <c r="T4" s="10"/>
      <c r="U4" s="10"/>
      <c r="V4" s="10"/>
      <c r="W4" s="10"/>
      <c r="X4" s="10"/>
      <c r="Y4" s="13"/>
      <c r="Z4" s="13"/>
      <c r="AA4" s="13"/>
      <c r="AB4" s="13"/>
      <c r="AC4" s="13"/>
    </row>
    <row r="5" spans="1:36" ht="14.25" customHeight="1">
      <c r="N5" s="10"/>
      <c r="O5" s="10"/>
      <c r="P5" s="10"/>
      <c r="Q5" s="10"/>
      <c r="R5" s="10"/>
      <c r="T5" s="10"/>
      <c r="U5" s="10"/>
      <c r="V5" s="10"/>
      <c r="W5" s="10"/>
      <c r="X5" s="10"/>
      <c r="Y5" s="13"/>
      <c r="Z5" s="13"/>
      <c r="AA5" s="13"/>
      <c r="AB5" s="13"/>
      <c r="AC5" s="13"/>
    </row>
    <row r="6" spans="1:36" ht="14.25" customHeight="1">
      <c r="N6" s="10"/>
      <c r="O6" s="10"/>
      <c r="P6" s="10"/>
      <c r="Q6" s="10"/>
      <c r="R6" s="10"/>
      <c r="T6" s="10"/>
      <c r="U6" s="10"/>
      <c r="V6" s="10"/>
      <c r="W6" s="10"/>
      <c r="X6" s="10"/>
      <c r="Y6" s="13"/>
      <c r="Z6" s="13"/>
      <c r="AA6" s="13"/>
      <c r="AB6" s="13"/>
      <c r="AC6" s="13"/>
    </row>
    <row r="7" spans="1:36" ht="14.25" customHeight="1">
      <c r="N7" s="10"/>
      <c r="O7" s="10"/>
      <c r="P7" s="10"/>
      <c r="Q7" s="10"/>
      <c r="R7" s="10"/>
      <c r="T7" s="10"/>
      <c r="U7" s="10"/>
      <c r="V7" s="10"/>
      <c r="W7" s="10"/>
      <c r="X7" s="10"/>
      <c r="Y7" s="13"/>
      <c r="Z7" s="13"/>
      <c r="AA7" s="13"/>
      <c r="AB7" s="13"/>
      <c r="AC7" s="13"/>
      <c r="AG7" s="13" t="s">
        <v>194</v>
      </c>
    </row>
    <row r="8" spans="1:36" ht="14.25" customHeight="1">
      <c r="N8" s="10"/>
      <c r="O8" s="10"/>
      <c r="P8" s="10"/>
      <c r="Q8" s="10"/>
      <c r="R8" s="10"/>
      <c r="T8" s="10"/>
      <c r="U8" s="10"/>
      <c r="V8" s="10"/>
      <c r="W8" s="10"/>
      <c r="X8" s="10"/>
      <c r="Y8" s="13"/>
      <c r="Z8" s="13"/>
      <c r="AA8" s="13"/>
      <c r="AB8" s="13"/>
      <c r="AG8" s="13" t="s">
        <v>193</v>
      </c>
    </row>
    <row r="9" spans="1:36" ht="14.25" customHeight="1">
      <c r="N9" s="10"/>
      <c r="O9" s="10"/>
      <c r="P9" s="10"/>
      <c r="Q9" s="10"/>
      <c r="R9" s="10"/>
      <c r="T9" s="10"/>
      <c r="U9" s="10"/>
      <c r="V9" s="10"/>
      <c r="W9" s="10"/>
      <c r="X9" s="10"/>
      <c r="Y9" s="13"/>
      <c r="Z9" s="13"/>
      <c r="AA9" s="13"/>
      <c r="AB9" s="13"/>
      <c r="AG9" s="12" t="s">
        <v>195</v>
      </c>
    </row>
    <row r="10" spans="1:36" ht="14.25" customHeight="1">
      <c r="N10" s="10"/>
      <c r="O10" s="10"/>
      <c r="P10" s="10"/>
      <c r="Q10" s="10"/>
      <c r="R10" s="10"/>
      <c r="T10" s="10"/>
      <c r="U10" s="10"/>
      <c r="V10" s="10"/>
      <c r="W10" s="10"/>
      <c r="X10" s="10"/>
      <c r="Y10" s="13"/>
      <c r="Z10" s="13"/>
      <c r="AA10" s="13"/>
      <c r="AB10" s="13"/>
      <c r="AG10" s="12" t="s">
        <v>196</v>
      </c>
    </row>
    <row r="11" spans="1:36" ht="14.25" customHeight="1">
      <c r="N11" s="10"/>
      <c r="O11" s="10"/>
      <c r="P11" s="10"/>
      <c r="Q11" s="10"/>
      <c r="R11" s="10"/>
      <c r="T11" s="10"/>
      <c r="U11" s="10"/>
      <c r="V11" s="10"/>
      <c r="W11" s="10"/>
      <c r="X11" s="10"/>
      <c r="Y11" s="13"/>
      <c r="Z11" s="13"/>
      <c r="AA11" s="13"/>
      <c r="AB11" s="13"/>
    </row>
    <row r="12" spans="1:36" ht="17.25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0"/>
      <c r="T12" s="10"/>
      <c r="U12" s="10"/>
      <c r="V12" s="10"/>
      <c r="W12" s="10"/>
      <c r="X12" s="10"/>
      <c r="Y12" s="12"/>
      <c r="Z12" s="12"/>
      <c r="AA12" s="12"/>
      <c r="AB12" s="12"/>
      <c r="AC12" s="12"/>
      <c r="AD12" s="3"/>
      <c r="AE12" s="3"/>
      <c r="AF12" s="3"/>
      <c r="AG12" s="3"/>
      <c r="AH12" s="3"/>
      <c r="AI12" s="3"/>
      <c r="AJ12" s="3"/>
    </row>
    <row r="13" spans="1:36" ht="19.5" customHeight="1">
      <c r="A13" s="95" t="s">
        <v>240</v>
      </c>
      <c r="B13" s="95"/>
      <c r="C13" s="95"/>
      <c r="D13" s="95"/>
      <c r="E13" s="95"/>
      <c r="F13" s="95"/>
      <c r="G13" s="95"/>
      <c r="H13" s="95"/>
      <c r="I13" s="95"/>
      <c r="J13" s="95"/>
      <c r="K13" s="95"/>
      <c r="L13" s="95"/>
      <c r="M13" s="95"/>
      <c r="N13" s="95"/>
      <c r="O13" s="95"/>
      <c r="P13" s="95"/>
      <c r="Q13" s="95"/>
      <c r="R13" s="95"/>
      <c r="S13" s="95"/>
      <c r="T13" s="95"/>
      <c r="U13" s="95"/>
      <c r="V13" s="95"/>
      <c r="W13" s="95"/>
      <c r="X13" s="95"/>
      <c r="Y13" s="95"/>
      <c r="Z13" s="95"/>
      <c r="AA13" s="95"/>
      <c r="AB13" s="95"/>
      <c r="AC13" s="95"/>
      <c r="AD13" s="95"/>
      <c r="AE13" s="95"/>
      <c r="AF13" s="95"/>
      <c r="AG13" s="95"/>
      <c r="AH13" s="95"/>
      <c r="AI13" s="95"/>
      <c r="AJ13" s="95"/>
    </row>
    <row r="14" spans="1:36" ht="17.25" customHeight="1">
      <c r="A14" s="91"/>
      <c r="B14" s="91"/>
      <c r="C14" s="91"/>
      <c r="D14" s="91"/>
      <c r="E14" s="91"/>
      <c r="F14" s="91"/>
      <c r="G14" s="91"/>
      <c r="H14" s="91"/>
      <c r="I14" s="91"/>
      <c r="J14" s="91"/>
      <c r="K14" s="91"/>
      <c r="L14" s="91"/>
      <c r="M14" s="91"/>
      <c r="N14" s="91"/>
      <c r="O14" s="91"/>
      <c r="P14" s="91"/>
      <c r="Q14" s="91"/>
      <c r="R14" s="91"/>
      <c r="S14" s="91"/>
      <c r="T14" s="91"/>
      <c r="U14" s="91"/>
      <c r="V14" s="91"/>
      <c r="W14" s="91"/>
      <c r="X14" s="91"/>
      <c r="Y14" s="91"/>
      <c r="Z14" s="91"/>
      <c r="AA14" s="91"/>
      <c r="AB14" s="91"/>
      <c r="AC14" s="91"/>
      <c r="AD14" s="91"/>
      <c r="AE14" s="27"/>
      <c r="AF14" s="27"/>
      <c r="AG14" s="27"/>
      <c r="AH14" s="27"/>
      <c r="AI14" s="27"/>
      <c r="AJ14" s="27"/>
    </row>
    <row r="15" spans="1:36" ht="49.5" customHeight="1">
      <c r="A15" s="65" t="s">
        <v>3</v>
      </c>
      <c r="B15" s="65" t="s">
        <v>0</v>
      </c>
      <c r="C15" s="65" t="s">
        <v>4</v>
      </c>
      <c r="D15" s="65" t="s">
        <v>2</v>
      </c>
      <c r="E15" s="65" t="s">
        <v>1</v>
      </c>
      <c r="F15" s="65" t="s">
        <v>12</v>
      </c>
      <c r="G15" s="75" t="s">
        <v>31</v>
      </c>
      <c r="H15" s="75" t="s">
        <v>47</v>
      </c>
      <c r="I15" s="75" t="s">
        <v>31</v>
      </c>
      <c r="J15" s="75" t="s">
        <v>47</v>
      </c>
      <c r="K15" s="65" t="s">
        <v>50</v>
      </c>
      <c r="L15" s="77" t="s">
        <v>125</v>
      </c>
      <c r="M15" s="65" t="s">
        <v>50</v>
      </c>
      <c r="N15" s="65" t="s">
        <v>103</v>
      </c>
      <c r="O15" s="77" t="s">
        <v>125</v>
      </c>
      <c r="P15" s="77" t="s">
        <v>125</v>
      </c>
      <c r="Q15" s="65" t="s">
        <v>50</v>
      </c>
      <c r="R15" s="65" t="s">
        <v>103</v>
      </c>
      <c r="S15" s="65" t="s">
        <v>56</v>
      </c>
      <c r="T15" s="77" t="s">
        <v>125</v>
      </c>
      <c r="U15" s="77" t="s">
        <v>125</v>
      </c>
      <c r="V15" s="77" t="s">
        <v>125</v>
      </c>
      <c r="W15" s="65" t="s">
        <v>50</v>
      </c>
      <c r="X15" s="65" t="s">
        <v>103</v>
      </c>
      <c r="Y15" s="65" t="s">
        <v>56</v>
      </c>
      <c r="Z15" s="77" t="s">
        <v>125</v>
      </c>
      <c r="AA15" s="77" t="s">
        <v>125</v>
      </c>
      <c r="AB15" s="65" t="s">
        <v>103</v>
      </c>
      <c r="AC15" s="65" t="s">
        <v>56</v>
      </c>
      <c r="AD15" s="65" t="s">
        <v>104</v>
      </c>
      <c r="AE15" s="96" t="s">
        <v>125</v>
      </c>
      <c r="AF15" s="77" t="s">
        <v>125</v>
      </c>
      <c r="AG15" s="65" t="s">
        <v>56</v>
      </c>
      <c r="AH15" s="65" t="s">
        <v>104</v>
      </c>
      <c r="AI15" s="77" t="s">
        <v>125</v>
      </c>
      <c r="AJ15" s="65" t="s">
        <v>104</v>
      </c>
    </row>
    <row r="16" spans="1:36" ht="135.75" customHeight="1">
      <c r="A16" s="65"/>
      <c r="B16" s="65"/>
      <c r="C16" s="66"/>
      <c r="D16" s="66"/>
      <c r="E16" s="66"/>
      <c r="F16" s="66"/>
      <c r="G16" s="76"/>
      <c r="H16" s="76"/>
      <c r="I16" s="76"/>
      <c r="J16" s="76"/>
      <c r="K16" s="66"/>
      <c r="L16" s="78"/>
      <c r="M16" s="66"/>
      <c r="N16" s="66"/>
      <c r="O16" s="78"/>
      <c r="P16" s="78"/>
      <c r="Q16" s="66"/>
      <c r="R16" s="66"/>
      <c r="S16" s="66"/>
      <c r="T16" s="78"/>
      <c r="U16" s="78"/>
      <c r="V16" s="78"/>
      <c r="W16" s="66"/>
      <c r="X16" s="66"/>
      <c r="Y16" s="66"/>
      <c r="Z16" s="78"/>
      <c r="AA16" s="78"/>
      <c r="AB16" s="66"/>
      <c r="AC16" s="66"/>
      <c r="AD16" s="66"/>
      <c r="AE16" s="97"/>
      <c r="AF16" s="78"/>
      <c r="AG16" s="66"/>
      <c r="AH16" s="66"/>
      <c r="AI16" s="78"/>
      <c r="AJ16" s="66"/>
    </row>
    <row r="17" spans="1:41" ht="15" customHeight="1">
      <c r="A17" s="23">
        <v>1</v>
      </c>
      <c r="B17" s="23">
        <v>2</v>
      </c>
      <c r="C17" s="24">
        <v>3</v>
      </c>
      <c r="D17" s="24">
        <v>4</v>
      </c>
      <c r="E17" s="24">
        <v>5</v>
      </c>
      <c r="F17" s="24">
        <v>6</v>
      </c>
      <c r="G17" s="25"/>
      <c r="H17" s="25"/>
      <c r="I17" s="25"/>
      <c r="J17" s="25"/>
      <c r="K17" s="24">
        <v>7</v>
      </c>
      <c r="L17" s="24">
        <v>7</v>
      </c>
      <c r="M17" s="24">
        <v>7</v>
      </c>
      <c r="N17" s="24">
        <v>8</v>
      </c>
      <c r="O17" s="24">
        <v>8</v>
      </c>
      <c r="P17" s="24">
        <v>7</v>
      </c>
      <c r="Q17" s="24">
        <v>7</v>
      </c>
      <c r="R17" s="24">
        <v>8</v>
      </c>
      <c r="S17" s="24">
        <v>9</v>
      </c>
      <c r="T17" s="24">
        <v>9</v>
      </c>
      <c r="U17" s="24">
        <v>8</v>
      </c>
      <c r="V17" s="24">
        <v>7</v>
      </c>
      <c r="W17" s="24">
        <v>7</v>
      </c>
      <c r="X17" s="24">
        <v>8</v>
      </c>
      <c r="Y17" s="24">
        <v>9</v>
      </c>
      <c r="Z17" s="24">
        <v>9</v>
      </c>
      <c r="AA17" s="24">
        <v>8</v>
      </c>
      <c r="AB17" s="24">
        <v>8</v>
      </c>
      <c r="AC17" s="24">
        <v>9</v>
      </c>
      <c r="AD17" s="24">
        <v>10</v>
      </c>
      <c r="AE17" s="24">
        <v>10</v>
      </c>
      <c r="AF17" s="24">
        <v>9</v>
      </c>
      <c r="AG17" s="24">
        <v>9</v>
      </c>
      <c r="AH17" s="24">
        <v>10</v>
      </c>
      <c r="AI17" s="24">
        <v>10</v>
      </c>
      <c r="AJ17" s="24">
        <v>10</v>
      </c>
    </row>
    <row r="18" spans="1:41" ht="21.75" customHeight="1">
      <c r="A18" s="67" t="s">
        <v>8</v>
      </c>
      <c r="B18" s="72"/>
      <c r="C18" s="72"/>
      <c r="D18" s="72"/>
      <c r="E18" s="23"/>
      <c r="F18" s="23"/>
      <c r="G18" s="9" t="e">
        <f>G21+G35+G51+G58+#REF!+#REF!+G79+G92+G105+G110+G113+#REF!</f>
        <v>#REF!</v>
      </c>
      <c r="H18" s="9" t="e">
        <f>H21+H35+H51+H58+#REF!+#REF!+H79+H92+H105+H110+H113+#REF!</f>
        <v>#REF!</v>
      </c>
      <c r="I18" s="9" t="e">
        <f>I21+I35+I51+I58+#REF!+#REF!+I79+I92+I105+I110+I113+#REF!</f>
        <v>#REF!</v>
      </c>
      <c r="J18" s="9" t="e">
        <f>J21+J35+J51+J58+#REF!+#REF!+J79+J92+J105+J110+J113+#REF!</f>
        <v>#REF!</v>
      </c>
      <c r="K18" s="9" t="e">
        <f t="shared" ref="K18:O18" si="0">K21+K35+K51+K58+K79+K92+K105+K110+K113+K86+K115</f>
        <v>#REF!</v>
      </c>
      <c r="L18" s="9" t="e">
        <f t="shared" si="0"/>
        <v>#REF!</v>
      </c>
      <c r="M18" s="9">
        <f t="shared" si="0"/>
        <v>17502907.289999999</v>
      </c>
      <c r="N18" s="9" t="e">
        <f t="shared" si="0"/>
        <v>#REF!</v>
      </c>
      <c r="O18" s="9" t="e">
        <f t="shared" si="0"/>
        <v>#REF!</v>
      </c>
      <c r="P18" s="9">
        <f>P21+P35+P51+P58+P79+P92+P105+P110+P113+P86+P115</f>
        <v>353708.1</v>
      </c>
      <c r="Q18" s="9">
        <f>M18+P18</f>
        <v>17856615.390000001</v>
      </c>
      <c r="R18" s="9">
        <f>R21+R35+R51+R58+R79+R92+R105+R110+R113+R86+R115</f>
        <v>1415738.2999999998</v>
      </c>
      <c r="S18" s="9" t="e">
        <f>S21+S35+S51+S58+S79+S92+S105+S110+S113+S86+S115</f>
        <v>#REF!</v>
      </c>
      <c r="T18" s="9" t="e">
        <f>T21+T35+T51+T58+T79+T92+T105+T110+T113+T86+T115</f>
        <v>#REF!</v>
      </c>
      <c r="U18" s="9">
        <f>U21+U35+U51+U58+U79+U92+U105+U110+U113+U86+U115</f>
        <v>86074.455999999991</v>
      </c>
      <c r="V18" s="9">
        <f>V51+V86+V58</f>
        <v>291949.15700000001</v>
      </c>
      <c r="W18" s="9">
        <v>18149248.399999999</v>
      </c>
      <c r="X18" s="9">
        <f>R18+U18</f>
        <v>1501812.7559999998</v>
      </c>
      <c r="Y18" s="16">
        <f>Y21+Y35+Y51+Y58+Y79+Y92+Y105+Y110+Y113+Y86+Y115</f>
        <v>811827.55</v>
      </c>
      <c r="Z18" s="9">
        <f>Z21+Z35+Z51+Z58+Z79+Z92+Z105+Z110+Z113+Z86</f>
        <v>0</v>
      </c>
      <c r="AA18" s="9">
        <f>AA79+AA86+AA92+AA35+AA58+AA51</f>
        <v>198136.90000000002</v>
      </c>
      <c r="AB18" s="9">
        <f>X18+AA18</f>
        <v>1699949.656</v>
      </c>
      <c r="AC18" s="9">
        <f>Y18+Z18</f>
        <v>811827.55</v>
      </c>
      <c r="AD18" s="9">
        <f>AD21+AD35+AD51+AD58+AD79+AD92+AD105+AD110+AD113+AD86+AD115</f>
        <v>743073.40000000014</v>
      </c>
      <c r="AE18" s="9">
        <f>AE21+AE35+AE51+AE58+AE79+AE92+AE105+AE110+AE113+AE86</f>
        <v>0</v>
      </c>
      <c r="AF18" s="9">
        <f>AF21+AF35+AF58</f>
        <v>136475.79999999999</v>
      </c>
      <c r="AG18" s="9">
        <f>AC18+AF18</f>
        <v>948303.35000000009</v>
      </c>
      <c r="AH18" s="9">
        <f>AD18+AE18</f>
        <v>743073.40000000014</v>
      </c>
      <c r="AI18" s="9">
        <f>AI21+AI35+AI58</f>
        <v>0</v>
      </c>
      <c r="AJ18" s="9">
        <f>AH18+AI18</f>
        <v>743073.40000000014</v>
      </c>
      <c r="AK18" s="2"/>
      <c r="AL18" s="2"/>
      <c r="AM18" s="2"/>
      <c r="AN18" s="2"/>
      <c r="AO18" s="2"/>
    </row>
    <row r="19" spans="1:41" ht="21.75" hidden="1" customHeight="1">
      <c r="A19" s="14"/>
      <c r="B19" s="15"/>
      <c r="C19" s="15"/>
      <c r="D19" s="15"/>
      <c r="E19" s="23"/>
      <c r="F19" s="23" t="s">
        <v>86</v>
      </c>
      <c r="G19" s="9"/>
      <c r="H19" s="9"/>
      <c r="I19" s="9"/>
      <c r="J19" s="9"/>
      <c r="K19" s="9"/>
      <c r="L19" s="9"/>
      <c r="M19" s="9"/>
      <c r="N19" s="9" t="e">
        <f>N18-N80-N81-N82</f>
        <v>#REF!</v>
      </c>
      <c r="O19" s="9" t="e">
        <f>O18-O80-O81-O82</f>
        <v>#REF!</v>
      </c>
      <c r="P19" s="9"/>
      <c r="Q19" s="9"/>
      <c r="R19" s="9"/>
      <c r="S19" s="9" t="e">
        <f>S18-S54-S80-S81-S82</f>
        <v>#REF!</v>
      </c>
      <c r="T19" s="9" t="e">
        <f>T18-T54-T80-T81-T82</f>
        <v>#REF!</v>
      </c>
      <c r="U19" s="9"/>
      <c r="V19" s="9"/>
      <c r="W19" s="9"/>
      <c r="X19" s="9"/>
      <c r="Y19" s="9"/>
      <c r="Z19" s="9"/>
      <c r="AA19" s="9"/>
      <c r="AB19" s="9"/>
      <c r="AC19" s="9"/>
      <c r="AD19" s="9">
        <f>AD18-AD54-AD80-AD81-AD82</f>
        <v>543343.20000000019</v>
      </c>
      <c r="AE19" s="9">
        <f>AE18-AE54-AE80-AE81-AE82</f>
        <v>0</v>
      </c>
      <c r="AF19" s="9"/>
      <c r="AG19" s="9"/>
      <c r="AH19" s="9"/>
      <c r="AI19" s="9"/>
      <c r="AJ19" s="9"/>
      <c r="AK19" s="2"/>
      <c r="AL19" s="2"/>
      <c r="AM19" s="2"/>
      <c r="AN19" s="2"/>
      <c r="AO19" s="2"/>
    </row>
    <row r="20" spans="1:41" ht="21.75" hidden="1" customHeight="1">
      <c r="A20" s="14"/>
      <c r="B20" s="15"/>
      <c r="C20" s="15"/>
      <c r="D20" s="15"/>
      <c r="E20" s="23"/>
      <c r="F20" s="23" t="s">
        <v>87</v>
      </c>
      <c r="G20" s="9"/>
      <c r="H20" s="9"/>
      <c r="I20" s="9"/>
      <c r="J20" s="9"/>
      <c r="K20" s="9"/>
      <c r="L20" s="9"/>
      <c r="M20" s="9"/>
      <c r="N20" s="9" t="e">
        <f>N19-N55-N85-N95-N114-N86</f>
        <v>#REF!</v>
      </c>
      <c r="O20" s="9" t="e">
        <f>O19-O55-O85-O95-O114-O86</f>
        <v>#REF!</v>
      </c>
      <c r="P20" s="9"/>
      <c r="Q20" s="9"/>
      <c r="R20" s="9"/>
      <c r="S20" s="9" t="e">
        <f>S19-S55-S85-S95-S114-S86</f>
        <v>#REF!</v>
      </c>
      <c r="T20" s="9" t="e">
        <f>T19-T55-T85-T95-T114-T86</f>
        <v>#REF!</v>
      </c>
      <c r="U20" s="9"/>
      <c r="V20" s="9"/>
      <c r="W20" s="9"/>
      <c r="X20" s="9"/>
      <c r="Y20" s="9"/>
      <c r="Z20" s="9"/>
      <c r="AA20" s="9"/>
      <c r="AB20" s="9"/>
      <c r="AC20" s="9"/>
      <c r="AD20" s="9">
        <f>AD19-AD55-AD85-AD95-AD114-AD86</f>
        <v>448343.20000000019</v>
      </c>
      <c r="AE20" s="9">
        <f>AE19-AE55-AE85-AE95-AE114-AE86</f>
        <v>0</v>
      </c>
      <c r="AF20" s="9"/>
      <c r="AG20" s="9"/>
      <c r="AH20" s="9"/>
      <c r="AI20" s="9"/>
      <c r="AJ20" s="9"/>
      <c r="AK20" s="2"/>
      <c r="AL20" s="2"/>
      <c r="AM20" s="2"/>
      <c r="AN20" s="2"/>
      <c r="AO20" s="2"/>
    </row>
    <row r="21" spans="1:41" ht="50.25" customHeight="1">
      <c r="A21" s="67" t="s">
        <v>32</v>
      </c>
      <c r="B21" s="68"/>
      <c r="C21" s="68"/>
      <c r="D21" s="68"/>
      <c r="E21" s="28"/>
      <c r="F21" s="28"/>
      <c r="G21" s="9">
        <f>G22+G32</f>
        <v>238051.1</v>
      </c>
      <c r="H21" s="9" t="e">
        <f>H22+H32</f>
        <v>#REF!</v>
      </c>
      <c r="I21" s="9" t="e">
        <f>I22+I32</f>
        <v>#REF!</v>
      </c>
      <c r="J21" s="9" t="e">
        <f>J22+J32</f>
        <v>#REF!</v>
      </c>
      <c r="K21" s="9" t="e">
        <f t="shared" ref="K21:P21" si="1">K22+K30+K32</f>
        <v>#REF!</v>
      </c>
      <c r="L21" s="9" t="e">
        <f t="shared" si="1"/>
        <v>#REF!</v>
      </c>
      <c r="M21" s="9">
        <f t="shared" si="1"/>
        <v>6140089.0499999998</v>
      </c>
      <c r="N21" s="9" t="e">
        <f t="shared" si="1"/>
        <v>#REF!</v>
      </c>
      <c r="O21" s="9" t="e">
        <f t="shared" si="1"/>
        <v>#REF!</v>
      </c>
      <c r="P21" s="9">
        <f t="shared" si="1"/>
        <v>2702.3</v>
      </c>
      <c r="Q21" s="9">
        <f>M21+P21</f>
        <v>6142791.3499999996</v>
      </c>
      <c r="R21" s="9">
        <f>R22+R30+R32</f>
        <v>145841.19999999998</v>
      </c>
      <c r="S21" s="9" t="e">
        <f>S22+S30+S32</f>
        <v>#REF!</v>
      </c>
      <c r="T21" s="9" t="e">
        <f>T22+T30+T32</f>
        <v>#REF!</v>
      </c>
      <c r="U21" s="9">
        <f>U22+U30+U32</f>
        <v>5505.2</v>
      </c>
      <c r="V21" s="9"/>
      <c r="W21" s="9">
        <f t="shared" ref="W21:W22" si="2">Q21+V21</f>
        <v>6142791.3499999996</v>
      </c>
      <c r="X21" s="9">
        <f t="shared" ref="X21:X113" si="3">R21+U21</f>
        <v>151346.4</v>
      </c>
      <c r="Y21" s="9">
        <f>Y22+Y30+Y32</f>
        <v>174059.5</v>
      </c>
      <c r="Z21" s="9">
        <f>Z22+Z30+Z32</f>
        <v>0</v>
      </c>
      <c r="AA21" s="9"/>
      <c r="AB21" s="9">
        <f t="shared" ref="AB21:AB101" si="4">X21+AA21</f>
        <v>151346.4</v>
      </c>
      <c r="AC21" s="9">
        <f t="shared" ref="AC21:AC30" si="5">Y21+Z21</f>
        <v>174059.5</v>
      </c>
      <c r="AD21" s="9">
        <f>AD22+AD30+AD32</f>
        <v>82795.399999999994</v>
      </c>
      <c r="AE21" s="9">
        <f>AE22+AE30+AE32</f>
        <v>0</v>
      </c>
      <c r="AF21" s="9">
        <f>AF22</f>
        <v>-6000</v>
      </c>
      <c r="AG21" s="9">
        <f>AC21+AF21</f>
        <v>168059.5</v>
      </c>
      <c r="AH21" s="9">
        <f t="shared" ref="AH21:AH115" si="6">AD21+AE21</f>
        <v>82795.399999999994</v>
      </c>
      <c r="AI21" s="9">
        <f>AI22</f>
        <v>-22385.4</v>
      </c>
      <c r="AJ21" s="9">
        <f t="shared" ref="AJ21:AJ98" si="7">AH21+AI21</f>
        <v>60409.999999999993</v>
      </c>
      <c r="AK21" s="2"/>
      <c r="AL21" s="2"/>
      <c r="AM21" s="2"/>
      <c r="AN21" s="2"/>
      <c r="AO21" s="2"/>
    </row>
    <row r="22" spans="1:41" ht="85.5" customHeight="1">
      <c r="A22" s="69" t="s">
        <v>33</v>
      </c>
      <c r="B22" s="70"/>
      <c r="C22" s="70"/>
      <c r="D22" s="71"/>
      <c r="E22" s="29"/>
      <c r="F22" s="30"/>
      <c r="G22" s="9">
        <f>SUM(G24:G24)</f>
        <v>238051.1</v>
      </c>
      <c r="H22" s="9" t="e">
        <f>H24+#REF!</f>
        <v>#REF!</v>
      </c>
      <c r="I22" s="9" t="e">
        <f>I24+#REF!+#REF!</f>
        <v>#REF!</v>
      </c>
      <c r="J22" s="9" t="e">
        <f>J24+#REF!+#REF!</f>
        <v>#REF!</v>
      </c>
      <c r="K22" s="9">
        <f>SUM(K23:K28)</f>
        <v>5782567.5500000007</v>
      </c>
      <c r="L22" s="9">
        <f>SUM(L23:L28)</f>
        <v>0</v>
      </c>
      <c r="M22" s="9">
        <f>SUM(M23:M29)</f>
        <v>5836877.9500000002</v>
      </c>
      <c r="N22" s="9">
        <f t="shared" ref="N22:P22" si="8">SUM(N23:N29)</f>
        <v>179953.3</v>
      </c>
      <c r="O22" s="9">
        <f t="shared" si="8"/>
        <v>-64616.5</v>
      </c>
      <c r="P22" s="9">
        <f t="shared" si="8"/>
        <v>2702.3</v>
      </c>
      <c r="Q22" s="9">
        <f>M22+P22</f>
        <v>5839580.25</v>
      </c>
      <c r="R22" s="9">
        <f>SUM(R23:R29)</f>
        <v>115336.8</v>
      </c>
      <c r="S22" s="9">
        <f t="shared" ref="S22:U22" si="9">SUM(S23:S29)</f>
        <v>63329.7</v>
      </c>
      <c r="T22" s="9">
        <f t="shared" si="9"/>
        <v>0</v>
      </c>
      <c r="U22" s="9">
        <f t="shared" si="9"/>
        <v>2.2999999999999998</v>
      </c>
      <c r="V22" s="9"/>
      <c r="W22" s="9">
        <f t="shared" si="2"/>
        <v>5839580.25</v>
      </c>
      <c r="X22" s="9">
        <f t="shared" si="3"/>
        <v>115339.1</v>
      </c>
      <c r="Y22" s="9">
        <f t="shared" ref="Y22:AD22" si="10">Y23+Y24+Y25+Y26+Y27+Y28</f>
        <v>63329.7</v>
      </c>
      <c r="Z22" s="9">
        <f t="shared" si="10"/>
        <v>0</v>
      </c>
      <c r="AA22" s="9"/>
      <c r="AB22" s="9">
        <f t="shared" si="4"/>
        <v>115339.1</v>
      </c>
      <c r="AC22" s="9">
        <f t="shared" si="5"/>
        <v>63329.7</v>
      </c>
      <c r="AD22" s="9">
        <f t="shared" si="10"/>
        <v>82795.399999999994</v>
      </c>
      <c r="AE22" s="9">
        <f>SUM(AE23:AE28)</f>
        <v>0</v>
      </c>
      <c r="AF22" s="9">
        <f>AF28</f>
        <v>-6000</v>
      </c>
      <c r="AG22" s="9">
        <f>AC22+AF22</f>
        <v>57329.7</v>
      </c>
      <c r="AH22" s="9">
        <f t="shared" si="6"/>
        <v>82795.399999999994</v>
      </c>
      <c r="AI22" s="9">
        <f>AI28</f>
        <v>-22385.4</v>
      </c>
      <c r="AJ22" s="9">
        <f t="shared" si="7"/>
        <v>60409.999999999993</v>
      </c>
    </row>
    <row r="23" spans="1:41" ht="146.25" customHeight="1">
      <c r="A23" s="31" t="s">
        <v>192</v>
      </c>
      <c r="B23" s="32" t="s">
        <v>160</v>
      </c>
      <c r="C23" s="20" t="s">
        <v>5</v>
      </c>
      <c r="D23" s="20" t="s">
        <v>7</v>
      </c>
      <c r="E23" s="20" t="s">
        <v>34</v>
      </c>
      <c r="F23" s="20" t="s">
        <v>161</v>
      </c>
      <c r="G23" s="9"/>
      <c r="H23" s="9"/>
      <c r="I23" s="9"/>
      <c r="J23" s="9"/>
      <c r="K23" s="9">
        <v>419054.45</v>
      </c>
      <c r="L23" s="9"/>
      <c r="M23" s="9">
        <v>473364.85000000003</v>
      </c>
      <c r="N23" s="33">
        <v>68906.2</v>
      </c>
      <c r="O23" s="33">
        <v>-64616.5</v>
      </c>
      <c r="P23" s="9"/>
      <c r="Q23" s="33">
        <v>473364.85000000003</v>
      </c>
      <c r="R23" s="9">
        <f t="shared" ref="R23:R114" si="11">N23+O23</f>
        <v>4289.6999999999971</v>
      </c>
      <c r="S23" s="9">
        <v>0</v>
      </c>
      <c r="T23" s="9">
        <v>0</v>
      </c>
      <c r="U23" s="9"/>
      <c r="V23" s="9"/>
      <c r="W23" s="9">
        <v>473364.85000000003</v>
      </c>
      <c r="X23" s="9">
        <f t="shared" si="3"/>
        <v>4289.6999999999971</v>
      </c>
      <c r="Y23" s="9">
        <f t="shared" ref="Y23:Y114" si="12">S23+T23</f>
        <v>0</v>
      </c>
      <c r="Z23" s="9"/>
      <c r="AA23" s="9"/>
      <c r="AB23" s="9">
        <f t="shared" si="4"/>
        <v>4289.6999999999971</v>
      </c>
      <c r="AC23" s="9">
        <f t="shared" si="5"/>
        <v>0</v>
      </c>
      <c r="AD23" s="9">
        <v>0</v>
      </c>
      <c r="AE23" s="9"/>
      <c r="AF23" s="9"/>
      <c r="AG23" s="9">
        <v>0</v>
      </c>
      <c r="AH23" s="9">
        <f t="shared" si="6"/>
        <v>0</v>
      </c>
      <c r="AI23" s="9"/>
      <c r="AJ23" s="9">
        <f t="shared" si="7"/>
        <v>0</v>
      </c>
    </row>
    <row r="24" spans="1:41" ht="117.75" customHeight="1">
      <c r="A24" s="14" t="s">
        <v>184</v>
      </c>
      <c r="B24" s="34" t="s">
        <v>81</v>
      </c>
      <c r="C24" s="23" t="s">
        <v>5</v>
      </c>
      <c r="D24" s="23" t="s">
        <v>7</v>
      </c>
      <c r="E24" s="23" t="s">
        <v>14</v>
      </c>
      <c r="F24" s="23" t="s">
        <v>16</v>
      </c>
      <c r="G24" s="9">
        <v>238051.1</v>
      </c>
      <c r="H24" s="9">
        <f>15000+17938.4+9719.5</f>
        <v>42657.9</v>
      </c>
      <c r="I24" s="9">
        <f>G24+H24</f>
        <v>280709</v>
      </c>
      <c r="J24" s="9">
        <v>8409.5</v>
      </c>
      <c r="K24" s="9">
        <v>22219</v>
      </c>
      <c r="L24" s="9"/>
      <c r="M24" s="9">
        <f t="shared" ref="M24:M116" si="13">K24+L24</f>
        <v>22219</v>
      </c>
      <c r="N24" s="9">
        <v>13933.2</v>
      </c>
      <c r="O24" s="9"/>
      <c r="P24" s="9"/>
      <c r="Q24" s="9">
        <v>22219</v>
      </c>
      <c r="R24" s="9">
        <f t="shared" si="11"/>
        <v>13933.2</v>
      </c>
      <c r="S24" s="9">
        <v>0</v>
      </c>
      <c r="T24" s="9">
        <v>0</v>
      </c>
      <c r="U24" s="9"/>
      <c r="V24" s="9"/>
      <c r="W24" s="9">
        <v>22219</v>
      </c>
      <c r="X24" s="9">
        <f t="shared" si="3"/>
        <v>13933.2</v>
      </c>
      <c r="Y24" s="9">
        <f t="shared" si="12"/>
        <v>0</v>
      </c>
      <c r="Z24" s="9"/>
      <c r="AA24" s="9"/>
      <c r="AB24" s="9">
        <f t="shared" si="4"/>
        <v>13933.2</v>
      </c>
      <c r="AC24" s="9">
        <f t="shared" si="5"/>
        <v>0</v>
      </c>
      <c r="AD24" s="9">
        <v>0</v>
      </c>
      <c r="AE24" s="9"/>
      <c r="AF24" s="9"/>
      <c r="AG24" s="9">
        <v>0</v>
      </c>
      <c r="AH24" s="9">
        <f t="shared" si="6"/>
        <v>0</v>
      </c>
      <c r="AI24" s="9"/>
      <c r="AJ24" s="9">
        <f t="shared" si="7"/>
        <v>0</v>
      </c>
    </row>
    <row r="25" spans="1:41" ht="121.5" customHeight="1">
      <c r="A25" s="14" t="s">
        <v>70</v>
      </c>
      <c r="B25" s="23" t="s">
        <v>147</v>
      </c>
      <c r="C25" s="23" t="s">
        <v>20</v>
      </c>
      <c r="D25" s="23" t="s">
        <v>7</v>
      </c>
      <c r="E25" s="23" t="s">
        <v>146</v>
      </c>
      <c r="F25" s="23" t="s">
        <v>51</v>
      </c>
      <c r="G25" s="9"/>
      <c r="H25" s="9"/>
      <c r="I25" s="9"/>
      <c r="J25" s="9"/>
      <c r="K25" s="9">
        <v>59108.5</v>
      </c>
      <c r="L25" s="9"/>
      <c r="M25" s="9">
        <f t="shared" si="13"/>
        <v>59108.5</v>
      </c>
      <c r="N25" s="9">
        <v>33753.9</v>
      </c>
      <c r="O25" s="9"/>
      <c r="P25" s="9"/>
      <c r="Q25" s="9">
        <v>59108.5</v>
      </c>
      <c r="R25" s="9">
        <f t="shared" si="11"/>
        <v>33753.9</v>
      </c>
      <c r="S25" s="9">
        <v>0</v>
      </c>
      <c r="T25" s="9">
        <v>0</v>
      </c>
      <c r="U25" s="9"/>
      <c r="V25" s="9"/>
      <c r="W25" s="9">
        <v>59108.5</v>
      </c>
      <c r="X25" s="9">
        <f t="shared" si="3"/>
        <v>33753.9</v>
      </c>
      <c r="Y25" s="9">
        <f t="shared" si="12"/>
        <v>0</v>
      </c>
      <c r="Z25" s="9"/>
      <c r="AA25" s="9"/>
      <c r="AB25" s="9">
        <f t="shared" si="4"/>
        <v>33753.9</v>
      </c>
      <c r="AC25" s="9">
        <f t="shared" si="5"/>
        <v>0</v>
      </c>
      <c r="AD25" s="9">
        <v>0</v>
      </c>
      <c r="AE25" s="9"/>
      <c r="AF25" s="9"/>
      <c r="AG25" s="9">
        <v>0</v>
      </c>
      <c r="AH25" s="9">
        <f t="shared" si="6"/>
        <v>0</v>
      </c>
      <c r="AI25" s="9"/>
      <c r="AJ25" s="9">
        <f t="shared" si="7"/>
        <v>0</v>
      </c>
    </row>
    <row r="26" spans="1:41" ht="121.5" customHeight="1">
      <c r="A26" s="14" t="s">
        <v>183</v>
      </c>
      <c r="B26" s="23" t="s">
        <v>52</v>
      </c>
      <c r="C26" s="23" t="s">
        <v>20</v>
      </c>
      <c r="D26" s="23" t="s">
        <v>7</v>
      </c>
      <c r="E26" s="23" t="s">
        <v>148</v>
      </c>
      <c r="F26" s="23" t="s">
        <v>100</v>
      </c>
      <c r="G26" s="9"/>
      <c r="H26" s="9"/>
      <c r="I26" s="9"/>
      <c r="J26" s="9"/>
      <c r="K26" s="9">
        <v>4237022.4000000004</v>
      </c>
      <c r="L26" s="9"/>
      <c r="M26" s="9">
        <f t="shared" si="13"/>
        <v>4237022.4000000004</v>
      </c>
      <c r="N26" s="33">
        <v>42250</v>
      </c>
      <c r="O26" s="33"/>
      <c r="P26" s="9"/>
      <c r="Q26" s="33">
        <v>4237022.4000000004</v>
      </c>
      <c r="R26" s="9">
        <f t="shared" si="11"/>
        <v>42250</v>
      </c>
      <c r="S26" s="11">
        <v>52050</v>
      </c>
      <c r="T26" s="11"/>
      <c r="U26" s="9"/>
      <c r="V26" s="9"/>
      <c r="W26" s="9">
        <v>4237022.4000000004</v>
      </c>
      <c r="X26" s="9">
        <f t="shared" si="3"/>
        <v>42250</v>
      </c>
      <c r="Y26" s="9">
        <f t="shared" si="12"/>
        <v>52050</v>
      </c>
      <c r="Z26" s="9"/>
      <c r="AA26" s="9"/>
      <c r="AB26" s="9">
        <f t="shared" si="4"/>
        <v>42250</v>
      </c>
      <c r="AC26" s="9">
        <f t="shared" si="5"/>
        <v>52050</v>
      </c>
      <c r="AD26" s="11">
        <v>60410</v>
      </c>
      <c r="AE26" s="11"/>
      <c r="AF26" s="11"/>
      <c r="AG26" s="9">
        <v>52050</v>
      </c>
      <c r="AH26" s="9">
        <f t="shared" si="6"/>
        <v>60410</v>
      </c>
      <c r="AI26" s="9"/>
      <c r="AJ26" s="9">
        <f t="shared" si="7"/>
        <v>60410</v>
      </c>
    </row>
    <row r="27" spans="1:41" ht="123.75" customHeight="1">
      <c r="A27" s="14" t="s">
        <v>182</v>
      </c>
      <c r="B27" s="23" t="s">
        <v>68</v>
      </c>
      <c r="C27" s="23" t="s">
        <v>20</v>
      </c>
      <c r="D27" s="23" t="s">
        <v>7</v>
      </c>
      <c r="E27" s="23" t="s">
        <v>148</v>
      </c>
      <c r="F27" s="23" t="s">
        <v>101</v>
      </c>
      <c r="G27" s="9"/>
      <c r="H27" s="9"/>
      <c r="I27" s="9"/>
      <c r="J27" s="9"/>
      <c r="K27" s="35">
        <v>807409.2</v>
      </c>
      <c r="L27" s="35"/>
      <c r="M27" s="9">
        <f t="shared" si="13"/>
        <v>807409.2</v>
      </c>
      <c r="N27" s="33">
        <v>21110</v>
      </c>
      <c r="O27" s="33"/>
      <c r="P27" s="9"/>
      <c r="Q27" s="33">
        <v>807409.2</v>
      </c>
      <c r="R27" s="9">
        <f t="shared" si="11"/>
        <v>21110</v>
      </c>
      <c r="S27" s="11">
        <v>3820</v>
      </c>
      <c r="T27" s="11"/>
      <c r="U27" s="9"/>
      <c r="V27" s="9"/>
      <c r="W27" s="9">
        <v>807409.2</v>
      </c>
      <c r="X27" s="9">
        <f t="shared" si="3"/>
        <v>21110</v>
      </c>
      <c r="Y27" s="9">
        <f t="shared" si="12"/>
        <v>3820</v>
      </c>
      <c r="Z27" s="9"/>
      <c r="AA27" s="9"/>
      <c r="AB27" s="9">
        <f t="shared" si="4"/>
        <v>21110</v>
      </c>
      <c r="AC27" s="9">
        <f t="shared" si="5"/>
        <v>3820</v>
      </c>
      <c r="AD27" s="11">
        <v>0</v>
      </c>
      <c r="AE27" s="11"/>
      <c r="AF27" s="11"/>
      <c r="AG27" s="9">
        <v>3820</v>
      </c>
      <c r="AH27" s="9">
        <f t="shared" si="6"/>
        <v>0</v>
      </c>
      <c r="AI27" s="9"/>
      <c r="AJ27" s="9">
        <f t="shared" si="7"/>
        <v>0</v>
      </c>
    </row>
    <row r="28" spans="1:41" ht="137.25" customHeight="1">
      <c r="A28" s="14" t="s">
        <v>113</v>
      </c>
      <c r="B28" s="34" t="s">
        <v>91</v>
      </c>
      <c r="C28" s="23" t="s">
        <v>13</v>
      </c>
      <c r="D28" s="23" t="s">
        <v>7</v>
      </c>
      <c r="E28" s="23" t="s">
        <v>14</v>
      </c>
      <c r="F28" s="23" t="s">
        <v>90</v>
      </c>
      <c r="G28" s="9">
        <v>205680.1</v>
      </c>
      <c r="H28" s="9">
        <f>-17922.3-11000-1875.3-9719.5-755</f>
        <v>-41272.1</v>
      </c>
      <c r="I28" s="9">
        <f>G28+H28</f>
        <v>164408</v>
      </c>
      <c r="J28" s="9">
        <v>73166</v>
      </c>
      <c r="K28" s="35">
        <v>237754</v>
      </c>
      <c r="L28" s="35"/>
      <c r="M28" s="9">
        <f t="shared" si="13"/>
        <v>237754</v>
      </c>
      <c r="N28" s="9">
        <v>0</v>
      </c>
      <c r="O28" s="9"/>
      <c r="P28" s="9"/>
      <c r="Q28" s="9">
        <f>M28+P28</f>
        <v>237754</v>
      </c>
      <c r="R28" s="9">
        <f t="shared" si="11"/>
        <v>0</v>
      </c>
      <c r="S28" s="9">
        <v>7459.7</v>
      </c>
      <c r="T28" s="9"/>
      <c r="U28" s="9"/>
      <c r="V28" s="9"/>
      <c r="W28" s="9">
        <v>237754</v>
      </c>
      <c r="X28" s="9">
        <f t="shared" si="3"/>
        <v>0</v>
      </c>
      <c r="Y28" s="9">
        <f t="shared" si="12"/>
        <v>7459.7</v>
      </c>
      <c r="Z28" s="9"/>
      <c r="AA28" s="9"/>
      <c r="AB28" s="9">
        <f t="shared" si="4"/>
        <v>0</v>
      </c>
      <c r="AC28" s="9">
        <f t="shared" si="5"/>
        <v>7459.7</v>
      </c>
      <c r="AD28" s="9">
        <v>22385.4</v>
      </c>
      <c r="AE28" s="9"/>
      <c r="AF28" s="9">
        <v>-6000</v>
      </c>
      <c r="AG28" s="9">
        <f>AC28+AF28</f>
        <v>1459.6999999999998</v>
      </c>
      <c r="AH28" s="9">
        <f t="shared" si="6"/>
        <v>22385.4</v>
      </c>
      <c r="AI28" s="9">
        <v>-22385.4</v>
      </c>
      <c r="AJ28" s="9">
        <f t="shared" si="7"/>
        <v>0</v>
      </c>
    </row>
    <row r="29" spans="1:41" ht="135" customHeight="1">
      <c r="A29" s="36" t="s">
        <v>199</v>
      </c>
      <c r="B29" s="34" t="s">
        <v>185</v>
      </c>
      <c r="C29" s="23" t="s">
        <v>13</v>
      </c>
      <c r="D29" s="23" t="s">
        <v>7</v>
      </c>
      <c r="E29" s="23" t="s">
        <v>14</v>
      </c>
      <c r="F29" s="23" t="s">
        <v>90</v>
      </c>
      <c r="G29" s="9"/>
      <c r="H29" s="9"/>
      <c r="I29" s="9"/>
      <c r="J29" s="9"/>
      <c r="K29" s="35"/>
      <c r="L29" s="35"/>
      <c r="M29" s="9"/>
      <c r="N29" s="9"/>
      <c r="O29" s="9"/>
      <c r="P29" s="9">
        <v>2702.3</v>
      </c>
      <c r="Q29" s="9">
        <f>M29+P29</f>
        <v>2702.3</v>
      </c>
      <c r="R29" s="9"/>
      <c r="S29" s="9"/>
      <c r="T29" s="9"/>
      <c r="U29" s="9">
        <v>2.2999999999999998</v>
      </c>
      <c r="V29" s="9"/>
      <c r="W29" s="9">
        <v>2702.3</v>
      </c>
      <c r="X29" s="9">
        <f t="shared" si="3"/>
        <v>2.2999999999999998</v>
      </c>
      <c r="Y29" s="9">
        <v>0</v>
      </c>
      <c r="Z29" s="9"/>
      <c r="AA29" s="9"/>
      <c r="AB29" s="9">
        <f t="shared" si="4"/>
        <v>2.2999999999999998</v>
      </c>
      <c r="AC29" s="9">
        <v>0</v>
      </c>
      <c r="AD29" s="9">
        <v>0</v>
      </c>
      <c r="AE29" s="9"/>
      <c r="AF29" s="9"/>
      <c r="AG29" s="9">
        <v>0</v>
      </c>
      <c r="AH29" s="9">
        <f t="shared" si="6"/>
        <v>0</v>
      </c>
      <c r="AI29" s="9"/>
      <c r="AJ29" s="9">
        <f t="shared" si="7"/>
        <v>0</v>
      </c>
    </row>
    <row r="30" spans="1:41" ht="27.75" customHeight="1">
      <c r="A30" s="69" t="s">
        <v>156</v>
      </c>
      <c r="B30" s="73"/>
      <c r="C30" s="73"/>
      <c r="D30" s="74"/>
      <c r="E30" s="23"/>
      <c r="F30" s="23"/>
      <c r="G30" s="9"/>
      <c r="H30" s="9"/>
      <c r="I30" s="9"/>
      <c r="J30" s="9"/>
      <c r="K30" s="9" t="e">
        <f>#REF!+K31</f>
        <v>#REF!</v>
      </c>
      <c r="L30" s="9" t="e">
        <f>#REF!+L31</f>
        <v>#REF!</v>
      </c>
      <c r="M30" s="9">
        <f>M31</f>
        <v>287582.3</v>
      </c>
      <c r="N30" s="9" t="e">
        <f>#REF!+N31</f>
        <v>#REF!</v>
      </c>
      <c r="O30" s="9" t="e">
        <f>#REF!+O31</f>
        <v>#REF!</v>
      </c>
      <c r="P30" s="9">
        <f>P31</f>
        <v>0</v>
      </c>
      <c r="Q30" s="9">
        <f>M30+P30</f>
        <v>287582.3</v>
      </c>
      <c r="R30" s="9">
        <f>R31</f>
        <v>21042.6</v>
      </c>
      <c r="S30" s="9" t="e">
        <f>#REF!+S31</f>
        <v>#REF!</v>
      </c>
      <c r="T30" s="9" t="e">
        <f>#REF!+T31</f>
        <v>#REF!</v>
      </c>
      <c r="U30" s="9">
        <f>U31</f>
        <v>-80.099999999999994</v>
      </c>
      <c r="V30" s="9"/>
      <c r="W30" s="9">
        <v>287582.3</v>
      </c>
      <c r="X30" s="9">
        <f t="shared" si="3"/>
        <v>20962.5</v>
      </c>
      <c r="Y30" s="9">
        <f>Y31</f>
        <v>110729.8</v>
      </c>
      <c r="Z30" s="9">
        <f>Z31</f>
        <v>0</v>
      </c>
      <c r="AA30" s="9"/>
      <c r="AB30" s="9">
        <f t="shared" si="4"/>
        <v>20962.5</v>
      </c>
      <c r="AC30" s="9">
        <f t="shared" si="5"/>
        <v>110729.8</v>
      </c>
      <c r="AD30" s="9">
        <f>AD31</f>
        <v>0</v>
      </c>
      <c r="AE30" s="9"/>
      <c r="AF30" s="9"/>
      <c r="AG30" s="9">
        <v>110729.8</v>
      </c>
      <c r="AH30" s="9">
        <f>AE30+AD30</f>
        <v>0</v>
      </c>
      <c r="AI30" s="9"/>
      <c r="AJ30" s="9">
        <f t="shared" si="7"/>
        <v>0</v>
      </c>
    </row>
    <row r="31" spans="1:41" ht="109.5" customHeight="1">
      <c r="A31" s="14" t="s">
        <v>164</v>
      </c>
      <c r="B31" s="34" t="s">
        <v>84</v>
      </c>
      <c r="C31" s="23" t="s">
        <v>20</v>
      </c>
      <c r="D31" s="23" t="s">
        <v>18</v>
      </c>
      <c r="E31" s="23" t="s">
        <v>36</v>
      </c>
      <c r="F31" s="23" t="s">
        <v>26</v>
      </c>
      <c r="G31" s="9"/>
      <c r="H31" s="9"/>
      <c r="I31" s="9"/>
      <c r="J31" s="9"/>
      <c r="K31" s="9"/>
      <c r="L31" s="9">
        <v>287582.3</v>
      </c>
      <c r="M31" s="9">
        <f t="shared" si="13"/>
        <v>287582.3</v>
      </c>
      <c r="N31" s="9"/>
      <c r="O31" s="9">
        <v>21042.6</v>
      </c>
      <c r="P31" s="9"/>
      <c r="Q31" s="9">
        <v>287582.3</v>
      </c>
      <c r="R31" s="9">
        <f t="shared" si="11"/>
        <v>21042.6</v>
      </c>
      <c r="S31" s="9"/>
      <c r="T31" s="9">
        <v>147298.20000000001</v>
      </c>
      <c r="U31" s="9">
        <v>-80.099999999999994</v>
      </c>
      <c r="V31" s="9"/>
      <c r="W31" s="9">
        <v>287582.3</v>
      </c>
      <c r="X31" s="9">
        <f t="shared" si="3"/>
        <v>20962.5</v>
      </c>
      <c r="Y31" s="9">
        <v>110729.8</v>
      </c>
      <c r="Z31" s="9"/>
      <c r="AA31" s="9"/>
      <c r="AB31" s="9">
        <f t="shared" si="4"/>
        <v>20962.5</v>
      </c>
      <c r="AC31" s="9">
        <f>Y31+Z31</f>
        <v>110729.8</v>
      </c>
      <c r="AD31" s="9">
        <v>0</v>
      </c>
      <c r="AE31" s="9"/>
      <c r="AF31" s="9"/>
      <c r="AG31" s="9">
        <v>110729.8</v>
      </c>
      <c r="AH31" s="9">
        <f>AE31+AD31</f>
        <v>0</v>
      </c>
      <c r="AI31" s="9"/>
      <c r="AJ31" s="9">
        <f t="shared" si="7"/>
        <v>0</v>
      </c>
    </row>
    <row r="32" spans="1:41" ht="50.25" customHeight="1">
      <c r="A32" s="69" t="s">
        <v>120</v>
      </c>
      <c r="B32" s="70"/>
      <c r="C32" s="70"/>
      <c r="D32" s="71"/>
      <c r="E32" s="23"/>
      <c r="F32" s="23"/>
      <c r="G32" s="9">
        <f>G33</f>
        <v>0</v>
      </c>
      <c r="H32" s="9">
        <f>H33</f>
        <v>0</v>
      </c>
      <c r="I32" s="9">
        <f>G32+H32</f>
        <v>0</v>
      </c>
      <c r="J32" s="9">
        <f>J33</f>
        <v>0</v>
      </c>
      <c r="K32" s="9">
        <f>SUM(K33:K34)</f>
        <v>0</v>
      </c>
      <c r="L32" s="9">
        <f>SUM(L33:L34)</f>
        <v>0</v>
      </c>
      <c r="M32" s="9">
        <f>M33+M34</f>
        <v>15628.8</v>
      </c>
      <c r="N32" s="9">
        <f t="shared" ref="N32:AD32" si="14">N33+N34</f>
        <v>0</v>
      </c>
      <c r="O32" s="9">
        <f t="shared" si="14"/>
        <v>0</v>
      </c>
      <c r="P32" s="9">
        <f>P33+P34</f>
        <v>0</v>
      </c>
      <c r="Q32" s="9">
        <v>15628.8</v>
      </c>
      <c r="R32" s="9">
        <f t="shared" si="14"/>
        <v>9461.7999999999993</v>
      </c>
      <c r="S32" s="9">
        <f t="shared" si="14"/>
        <v>0</v>
      </c>
      <c r="T32" s="9">
        <f t="shared" si="14"/>
        <v>0</v>
      </c>
      <c r="U32" s="9">
        <f t="shared" ref="U32" si="15">U33+U34</f>
        <v>5583</v>
      </c>
      <c r="V32" s="9"/>
      <c r="W32" s="9">
        <v>15628.8</v>
      </c>
      <c r="X32" s="9">
        <f t="shared" si="3"/>
        <v>15044.8</v>
      </c>
      <c r="Y32" s="9">
        <f t="shared" si="14"/>
        <v>0</v>
      </c>
      <c r="Z32" s="9">
        <f t="shared" si="14"/>
        <v>0</v>
      </c>
      <c r="AA32" s="9"/>
      <c r="AB32" s="9">
        <f t="shared" si="4"/>
        <v>15044.8</v>
      </c>
      <c r="AC32" s="9">
        <v>0</v>
      </c>
      <c r="AD32" s="9">
        <f t="shared" si="14"/>
        <v>0</v>
      </c>
      <c r="AE32" s="9">
        <f>SUM(AE33:AE34)</f>
        <v>0</v>
      </c>
      <c r="AF32" s="9"/>
      <c r="AG32" s="9">
        <v>0</v>
      </c>
      <c r="AH32" s="9">
        <f t="shared" si="6"/>
        <v>0</v>
      </c>
      <c r="AI32" s="9"/>
      <c r="AJ32" s="9">
        <f t="shared" si="7"/>
        <v>0</v>
      </c>
    </row>
    <row r="33" spans="1:36" ht="135" customHeight="1">
      <c r="A33" s="31" t="s">
        <v>162</v>
      </c>
      <c r="B33" s="20" t="s">
        <v>163</v>
      </c>
      <c r="C33" s="20" t="s">
        <v>149</v>
      </c>
      <c r="D33" s="20" t="s">
        <v>7</v>
      </c>
      <c r="E33" s="20" t="s">
        <v>14</v>
      </c>
      <c r="F33" s="20" t="s">
        <v>42</v>
      </c>
      <c r="G33" s="9"/>
      <c r="H33" s="9"/>
      <c r="I33" s="9"/>
      <c r="J33" s="9"/>
      <c r="K33" s="9"/>
      <c r="L33" s="9"/>
      <c r="M33" s="33">
        <v>3961.8</v>
      </c>
      <c r="N33" s="9"/>
      <c r="O33" s="9"/>
      <c r="P33" s="33"/>
      <c r="Q33" s="9">
        <v>3961.8</v>
      </c>
      <c r="R33" s="35">
        <v>3961.8</v>
      </c>
      <c r="S33" s="9"/>
      <c r="T33" s="9"/>
      <c r="U33" s="35"/>
      <c r="V33" s="35"/>
      <c r="W33" s="35">
        <v>3961.8</v>
      </c>
      <c r="X33" s="9">
        <f t="shared" si="3"/>
        <v>3961.8</v>
      </c>
      <c r="Y33" s="9">
        <v>0</v>
      </c>
      <c r="Z33" s="35"/>
      <c r="AA33" s="35"/>
      <c r="AB33" s="9">
        <f t="shared" si="4"/>
        <v>3961.8</v>
      </c>
      <c r="AC33" s="9">
        <v>0</v>
      </c>
      <c r="AD33" s="9">
        <v>0</v>
      </c>
      <c r="AE33" s="9"/>
      <c r="AF33" s="9"/>
      <c r="AG33" s="9">
        <v>0</v>
      </c>
      <c r="AH33" s="9">
        <f t="shared" si="6"/>
        <v>0</v>
      </c>
      <c r="AI33" s="9"/>
      <c r="AJ33" s="9">
        <f t="shared" si="7"/>
        <v>0</v>
      </c>
    </row>
    <row r="34" spans="1:36" ht="125.25" customHeight="1">
      <c r="A34" s="14" t="s">
        <v>191</v>
      </c>
      <c r="B34" s="23" t="s">
        <v>126</v>
      </c>
      <c r="C34" s="23" t="s">
        <v>20</v>
      </c>
      <c r="D34" s="23" t="s">
        <v>7</v>
      </c>
      <c r="E34" s="23" t="s">
        <v>127</v>
      </c>
      <c r="F34" s="23" t="s">
        <v>53</v>
      </c>
      <c r="G34" s="9"/>
      <c r="H34" s="9"/>
      <c r="I34" s="9"/>
      <c r="J34" s="9"/>
      <c r="K34" s="29"/>
      <c r="L34" s="29"/>
      <c r="M34" s="29">
        <v>11667</v>
      </c>
      <c r="N34" s="29"/>
      <c r="O34" s="29"/>
      <c r="P34" s="29"/>
      <c r="Q34" s="29">
        <v>11667</v>
      </c>
      <c r="R34" s="9">
        <v>5500</v>
      </c>
      <c r="S34" s="9"/>
      <c r="T34" s="9"/>
      <c r="U34" s="9">
        <v>5583</v>
      </c>
      <c r="V34" s="9"/>
      <c r="W34" s="9">
        <v>11667</v>
      </c>
      <c r="X34" s="9">
        <f t="shared" si="3"/>
        <v>11083</v>
      </c>
      <c r="Y34" s="9">
        <v>0</v>
      </c>
      <c r="Z34" s="9"/>
      <c r="AA34" s="9"/>
      <c r="AB34" s="9">
        <f t="shared" si="4"/>
        <v>11083</v>
      </c>
      <c r="AC34" s="9">
        <v>0</v>
      </c>
      <c r="AD34" s="9">
        <v>0</v>
      </c>
      <c r="AE34" s="9"/>
      <c r="AF34" s="9"/>
      <c r="AG34" s="9">
        <v>0</v>
      </c>
      <c r="AH34" s="9">
        <f t="shared" si="6"/>
        <v>0</v>
      </c>
      <c r="AI34" s="9"/>
      <c r="AJ34" s="9">
        <f t="shared" si="7"/>
        <v>0</v>
      </c>
    </row>
    <row r="35" spans="1:36" ht="40.5" customHeight="1">
      <c r="A35" s="67" t="s">
        <v>96</v>
      </c>
      <c r="B35" s="68"/>
      <c r="C35" s="68"/>
      <c r="D35" s="68"/>
      <c r="E35" s="23"/>
      <c r="F35" s="14"/>
      <c r="G35" s="9">
        <f t="shared" ref="G35:AD35" si="16">G36+G45</f>
        <v>728943.5</v>
      </c>
      <c r="H35" s="9" t="e">
        <f t="shared" si="16"/>
        <v>#REF!</v>
      </c>
      <c r="I35" s="9" t="e">
        <f t="shared" si="16"/>
        <v>#REF!</v>
      </c>
      <c r="J35" s="9" t="e">
        <f t="shared" si="16"/>
        <v>#REF!</v>
      </c>
      <c r="K35" s="9">
        <f t="shared" si="16"/>
        <v>2038937.5</v>
      </c>
      <c r="L35" s="9">
        <f t="shared" ref="L35" si="17">L36+L45</f>
        <v>0</v>
      </c>
      <c r="M35" s="9">
        <f>M36+M45</f>
        <v>3112030.3</v>
      </c>
      <c r="N35" s="9">
        <f t="shared" si="16"/>
        <v>129114.37999999999</v>
      </c>
      <c r="O35" s="9">
        <f t="shared" ref="O35" si="18">O36+O45</f>
        <v>7381.6</v>
      </c>
      <c r="P35" s="9">
        <f>P36+P45</f>
        <v>245842.7</v>
      </c>
      <c r="Q35" s="9">
        <f>M35+P35</f>
        <v>3357873</v>
      </c>
      <c r="R35" s="9">
        <f>R36+R45</f>
        <v>136496</v>
      </c>
      <c r="S35" s="9">
        <f t="shared" si="16"/>
        <v>75506.399999999994</v>
      </c>
      <c r="T35" s="9">
        <f t="shared" ref="T35" si="19">T36+T45</f>
        <v>0</v>
      </c>
      <c r="U35" s="9">
        <f>U36+U45</f>
        <v>0</v>
      </c>
      <c r="V35" s="9"/>
      <c r="W35" s="9">
        <v>3357873</v>
      </c>
      <c r="X35" s="9">
        <f t="shared" si="3"/>
        <v>136496</v>
      </c>
      <c r="Y35" s="9">
        <f>Y36+Y45</f>
        <v>112074.75</v>
      </c>
      <c r="Z35" s="9">
        <f>Z36+Z45</f>
        <v>0</v>
      </c>
      <c r="AA35" s="9">
        <f>AA36+AA45</f>
        <v>92884.3</v>
      </c>
      <c r="AB35" s="9">
        <f t="shared" si="4"/>
        <v>229380.3</v>
      </c>
      <c r="AC35" s="9">
        <v>75506.399999999994</v>
      </c>
      <c r="AD35" s="9">
        <f t="shared" si="16"/>
        <v>182834.5</v>
      </c>
      <c r="AE35" s="9">
        <f t="shared" ref="AE35" si="20">AE36+AE45</f>
        <v>0</v>
      </c>
      <c r="AF35" s="9">
        <f>AF45</f>
        <v>-0.1</v>
      </c>
      <c r="AG35" s="9">
        <v>112074.7</v>
      </c>
      <c r="AH35" s="9">
        <f t="shared" si="6"/>
        <v>182834.5</v>
      </c>
      <c r="AI35" s="9">
        <f>AI36+AI45</f>
        <v>-131011</v>
      </c>
      <c r="AJ35" s="9">
        <f t="shared" si="7"/>
        <v>51823.5</v>
      </c>
    </row>
    <row r="36" spans="1:36" ht="36.75" customHeight="1">
      <c r="A36" s="67" t="s">
        <v>19</v>
      </c>
      <c r="B36" s="90"/>
      <c r="C36" s="90"/>
      <c r="D36" s="90"/>
      <c r="E36" s="23"/>
      <c r="F36" s="14"/>
      <c r="G36" s="9">
        <f>SUM(G37:G37)</f>
        <v>79058</v>
      </c>
      <c r="H36" s="9" t="e">
        <f>#REF!+#REF!+#REF!+#REF!</f>
        <v>#REF!</v>
      </c>
      <c r="I36" s="9" t="e">
        <f>#REF!+#REF!+#REF!+#REF!</f>
        <v>#REF!</v>
      </c>
      <c r="J36" s="9" t="e">
        <f>#REF!+#REF!+#REF!+#REF!</f>
        <v>#REF!</v>
      </c>
      <c r="K36" s="9">
        <f>SUM(K37:K39)</f>
        <v>301422.09999999998</v>
      </c>
      <c r="L36" s="9">
        <f>SUM(L37:L39)</f>
        <v>0</v>
      </c>
      <c r="M36" s="9">
        <f>SUM(M37:M44)</f>
        <v>1374514.9</v>
      </c>
      <c r="N36" s="9">
        <f t="shared" ref="N36:O36" si="21">SUM(N37:N44)</f>
        <v>59711.7</v>
      </c>
      <c r="O36" s="9">
        <f t="shared" si="21"/>
        <v>7381.6</v>
      </c>
      <c r="P36" s="9">
        <f>SUM(P37:P44)</f>
        <v>71250.3</v>
      </c>
      <c r="Q36" s="9">
        <f>P36+M36</f>
        <v>1445765.2</v>
      </c>
      <c r="R36" s="9">
        <f>SUM(R37:R44)</f>
        <v>64153.5</v>
      </c>
      <c r="S36" s="9">
        <f t="shared" ref="S36:T36" si="22">SUM(S37:S44)</f>
        <v>31247</v>
      </c>
      <c r="T36" s="9">
        <f t="shared" si="22"/>
        <v>0</v>
      </c>
      <c r="U36" s="9">
        <f>SUM(U37:U44)</f>
        <v>0</v>
      </c>
      <c r="V36" s="9"/>
      <c r="W36" s="9">
        <v>1445765.2</v>
      </c>
      <c r="X36" s="9">
        <f>R36+U36</f>
        <v>64153.5</v>
      </c>
      <c r="Y36" s="9">
        <f>SUM(Y37:Y44)</f>
        <v>67815.350000000006</v>
      </c>
      <c r="Z36" s="9">
        <f>SUM(Z37:Z44)</f>
        <v>0</v>
      </c>
      <c r="AA36" s="9">
        <f>AA37+AA38+AA39+AA40+AA41+AA42+AA43+AA44</f>
        <v>1.8474111129762605E-13</v>
      </c>
      <c r="AB36" s="9">
        <f t="shared" si="4"/>
        <v>64153.5</v>
      </c>
      <c r="AC36" s="9">
        <f>AC37+AC38+AC39+AC40+AC41+AC42+AC43+AC44</f>
        <v>67815.400000000009</v>
      </c>
      <c r="AD36" s="9">
        <f t="shared" ref="AD36" si="23">SUM(AD37:AD39)</f>
        <v>131011</v>
      </c>
      <c r="AE36" s="9">
        <f t="shared" ref="AE36" si="24">SUM(AE37:AE39)</f>
        <v>0</v>
      </c>
      <c r="AF36" s="9">
        <f>AF37+AF38+AF39+AF40+AF41+AF42+AF43+AF44</f>
        <v>0</v>
      </c>
      <c r="AG36" s="9">
        <f>AC36+AF36</f>
        <v>67815.400000000009</v>
      </c>
      <c r="AH36" s="9">
        <f t="shared" si="6"/>
        <v>131011</v>
      </c>
      <c r="AI36" s="9">
        <f>AI38+AI39</f>
        <v>-131011</v>
      </c>
      <c r="AJ36" s="9">
        <f t="shared" si="7"/>
        <v>0</v>
      </c>
    </row>
    <row r="37" spans="1:36" ht="123" customHeight="1" outlineLevel="1">
      <c r="A37" s="14" t="s">
        <v>173</v>
      </c>
      <c r="B37" s="23" t="s">
        <v>24</v>
      </c>
      <c r="C37" s="23" t="s">
        <v>203</v>
      </c>
      <c r="D37" s="23" t="s">
        <v>7</v>
      </c>
      <c r="E37" s="23" t="s">
        <v>85</v>
      </c>
      <c r="F37" s="23" t="s">
        <v>16</v>
      </c>
      <c r="G37" s="35">
        <v>79058</v>
      </c>
      <c r="H37" s="35"/>
      <c r="I37" s="35">
        <v>79058</v>
      </c>
      <c r="J37" s="35"/>
      <c r="K37" s="35">
        <v>67764.2</v>
      </c>
      <c r="L37" s="35"/>
      <c r="M37" s="9">
        <f t="shared" si="13"/>
        <v>67764.2</v>
      </c>
      <c r="N37" s="9">
        <v>29705</v>
      </c>
      <c r="O37" s="9">
        <v>7381.6</v>
      </c>
      <c r="P37" s="9"/>
      <c r="Q37" s="9">
        <v>67764.2</v>
      </c>
      <c r="R37" s="9">
        <v>4000</v>
      </c>
      <c r="S37" s="35">
        <v>0</v>
      </c>
      <c r="T37" s="35">
        <v>0</v>
      </c>
      <c r="U37" s="9"/>
      <c r="V37" s="9"/>
      <c r="W37" s="9">
        <v>67764.2</v>
      </c>
      <c r="X37" s="9">
        <f t="shared" si="3"/>
        <v>4000</v>
      </c>
      <c r="Y37" s="9">
        <f t="shared" si="12"/>
        <v>0</v>
      </c>
      <c r="Z37" s="9"/>
      <c r="AA37" s="9"/>
      <c r="AB37" s="9">
        <f t="shared" si="4"/>
        <v>4000</v>
      </c>
      <c r="AC37" s="9">
        <v>0</v>
      </c>
      <c r="AD37" s="35">
        <v>0</v>
      </c>
      <c r="AE37" s="35">
        <v>0</v>
      </c>
      <c r="AF37" s="35"/>
      <c r="AG37" s="9">
        <f t="shared" ref="AG37:AG44" si="25">AC37+AF37</f>
        <v>0</v>
      </c>
      <c r="AH37" s="9">
        <f t="shared" si="6"/>
        <v>0</v>
      </c>
      <c r="AI37" s="9"/>
      <c r="AJ37" s="9">
        <f t="shared" si="7"/>
        <v>0</v>
      </c>
    </row>
    <row r="38" spans="1:36" ht="127.5" customHeight="1" outlineLevel="1">
      <c r="A38" s="14" t="s">
        <v>119</v>
      </c>
      <c r="B38" s="23" t="s">
        <v>17</v>
      </c>
      <c r="C38" s="23" t="s">
        <v>203</v>
      </c>
      <c r="D38" s="23" t="s">
        <v>7</v>
      </c>
      <c r="E38" s="20" t="s">
        <v>88</v>
      </c>
      <c r="F38" s="23" t="s">
        <v>89</v>
      </c>
      <c r="G38" s="9">
        <v>101257.9</v>
      </c>
      <c r="H38" s="35"/>
      <c r="I38" s="9">
        <v>101257.9</v>
      </c>
      <c r="J38" s="35"/>
      <c r="K38" s="9">
        <v>101257.9</v>
      </c>
      <c r="L38" s="9"/>
      <c r="M38" s="9">
        <f t="shared" si="13"/>
        <v>101257.9</v>
      </c>
      <c r="N38" s="9">
        <v>20006.7</v>
      </c>
      <c r="O38" s="9"/>
      <c r="P38" s="9"/>
      <c r="Q38" s="9">
        <v>101257.9</v>
      </c>
      <c r="R38" s="9">
        <v>5555.6</v>
      </c>
      <c r="S38" s="9">
        <v>19247</v>
      </c>
      <c r="T38" s="9"/>
      <c r="U38" s="9"/>
      <c r="V38" s="9"/>
      <c r="W38" s="9">
        <v>101257.9</v>
      </c>
      <c r="X38" s="9">
        <f t="shared" si="3"/>
        <v>5555.6</v>
      </c>
      <c r="Y38" s="9">
        <v>2800.4</v>
      </c>
      <c r="Z38" s="9"/>
      <c r="AA38" s="9">
        <v>2455.4</v>
      </c>
      <c r="AB38" s="9">
        <f t="shared" si="4"/>
        <v>8011</v>
      </c>
      <c r="AC38" s="9">
        <f>Y38+Z38</f>
        <v>2800.4</v>
      </c>
      <c r="AD38" s="35">
        <v>32231</v>
      </c>
      <c r="AE38" s="35"/>
      <c r="AF38" s="35">
        <v>-2396.9</v>
      </c>
      <c r="AG38" s="9">
        <f t="shared" si="25"/>
        <v>403.5</v>
      </c>
      <c r="AH38" s="9">
        <f t="shared" si="6"/>
        <v>32231</v>
      </c>
      <c r="AI38" s="9">
        <v>-32231</v>
      </c>
      <c r="AJ38" s="9">
        <f t="shared" si="7"/>
        <v>0</v>
      </c>
    </row>
    <row r="39" spans="1:36" ht="121.5" customHeight="1" outlineLevel="1">
      <c r="A39" s="14" t="s">
        <v>200</v>
      </c>
      <c r="B39" s="23" t="s">
        <v>17</v>
      </c>
      <c r="C39" s="23" t="s">
        <v>203</v>
      </c>
      <c r="D39" s="23" t="s">
        <v>7</v>
      </c>
      <c r="E39" s="23" t="s">
        <v>204</v>
      </c>
      <c r="F39" s="23" t="s">
        <v>92</v>
      </c>
      <c r="G39" s="35">
        <v>79058</v>
      </c>
      <c r="H39" s="35"/>
      <c r="I39" s="35">
        <v>79058</v>
      </c>
      <c r="J39" s="35"/>
      <c r="K39" s="35">
        <v>132400</v>
      </c>
      <c r="L39" s="35"/>
      <c r="M39" s="9">
        <f t="shared" si="13"/>
        <v>132400</v>
      </c>
      <c r="N39" s="9">
        <v>10000</v>
      </c>
      <c r="O39" s="9"/>
      <c r="P39" s="9"/>
      <c r="Q39" s="9">
        <f>M39+P39</f>
        <v>132400</v>
      </c>
      <c r="R39" s="9">
        <v>6700</v>
      </c>
      <c r="S39" s="35">
        <v>12000</v>
      </c>
      <c r="T39" s="35"/>
      <c r="U39" s="9"/>
      <c r="V39" s="9"/>
      <c r="W39" s="9">
        <v>132400</v>
      </c>
      <c r="X39" s="9">
        <f t="shared" si="3"/>
        <v>6700</v>
      </c>
      <c r="Y39" s="9">
        <v>5247.3</v>
      </c>
      <c r="Z39" s="9"/>
      <c r="AA39" s="9">
        <v>5284.6</v>
      </c>
      <c r="AB39" s="9">
        <f t="shared" si="4"/>
        <v>11984.6</v>
      </c>
      <c r="AC39" s="9">
        <f>Z39+Y39</f>
        <v>5247.3</v>
      </c>
      <c r="AD39" s="35">
        <v>98780</v>
      </c>
      <c r="AE39" s="35"/>
      <c r="AF39" s="35">
        <v>-5247.3</v>
      </c>
      <c r="AG39" s="9">
        <f t="shared" si="25"/>
        <v>0</v>
      </c>
      <c r="AH39" s="9">
        <f t="shared" si="6"/>
        <v>98780</v>
      </c>
      <c r="AI39" s="9">
        <v>-98780</v>
      </c>
      <c r="AJ39" s="9">
        <f t="shared" si="7"/>
        <v>0</v>
      </c>
    </row>
    <row r="40" spans="1:36" ht="127.5" customHeight="1" outlineLevel="1">
      <c r="A40" s="14" t="s">
        <v>205</v>
      </c>
      <c r="B40" s="23" t="s">
        <v>206</v>
      </c>
      <c r="C40" s="23" t="s">
        <v>203</v>
      </c>
      <c r="D40" s="23" t="s">
        <v>7</v>
      </c>
      <c r="E40" s="23" t="s">
        <v>85</v>
      </c>
      <c r="F40" s="23" t="s">
        <v>26</v>
      </c>
      <c r="G40" s="35"/>
      <c r="H40" s="35"/>
      <c r="I40" s="35"/>
      <c r="J40" s="35"/>
      <c r="K40" s="35"/>
      <c r="L40" s="35"/>
      <c r="M40" s="9">
        <v>90000</v>
      </c>
      <c r="N40" s="9"/>
      <c r="O40" s="9"/>
      <c r="P40" s="9"/>
      <c r="Q40" s="9">
        <f t="shared" ref="Q40:Q44" si="26">M40+P40</f>
        <v>90000</v>
      </c>
      <c r="R40" s="9">
        <v>6700</v>
      </c>
      <c r="S40" s="35"/>
      <c r="T40" s="35"/>
      <c r="U40" s="9"/>
      <c r="V40" s="9"/>
      <c r="W40" s="9">
        <v>90000</v>
      </c>
      <c r="X40" s="9">
        <f t="shared" si="3"/>
        <v>6700</v>
      </c>
      <c r="Y40" s="9">
        <v>2310</v>
      </c>
      <c r="Z40" s="9"/>
      <c r="AA40" s="9"/>
      <c r="AB40" s="9">
        <f t="shared" si="4"/>
        <v>6700</v>
      </c>
      <c r="AC40" s="9">
        <v>8732.7000000000007</v>
      </c>
      <c r="AD40" s="35">
        <v>0</v>
      </c>
      <c r="AE40" s="35"/>
      <c r="AF40" s="35"/>
      <c r="AG40" s="9">
        <f t="shared" si="25"/>
        <v>8732.7000000000007</v>
      </c>
      <c r="AH40" s="9">
        <f t="shared" si="6"/>
        <v>0</v>
      </c>
      <c r="AI40" s="9"/>
      <c r="AJ40" s="9">
        <f t="shared" si="7"/>
        <v>0</v>
      </c>
    </row>
    <row r="41" spans="1:36" ht="122.25" customHeight="1" outlineLevel="1">
      <c r="A41" s="14" t="s">
        <v>207</v>
      </c>
      <c r="B41" s="23" t="s">
        <v>84</v>
      </c>
      <c r="C41" s="23" t="s">
        <v>203</v>
      </c>
      <c r="D41" s="23" t="s">
        <v>7</v>
      </c>
      <c r="E41" s="23" t="s">
        <v>85</v>
      </c>
      <c r="F41" s="23" t="s">
        <v>26</v>
      </c>
      <c r="G41" s="35"/>
      <c r="H41" s="35"/>
      <c r="I41" s="35"/>
      <c r="J41" s="35"/>
      <c r="K41" s="35"/>
      <c r="L41" s="35"/>
      <c r="M41" s="9">
        <v>287128.09999999998</v>
      </c>
      <c r="N41" s="9"/>
      <c r="O41" s="9"/>
      <c r="P41" s="9"/>
      <c r="Q41" s="9">
        <f t="shared" si="26"/>
        <v>287128.09999999998</v>
      </c>
      <c r="R41" s="9">
        <v>10000</v>
      </c>
      <c r="S41" s="35"/>
      <c r="T41" s="35"/>
      <c r="U41" s="9"/>
      <c r="V41" s="9"/>
      <c r="W41" s="9">
        <v>287128.09999999998</v>
      </c>
      <c r="X41" s="9">
        <f t="shared" si="3"/>
        <v>10000</v>
      </c>
      <c r="Y41" s="9">
        <v>18687.75</v>
      </c>
      <c r="Z41" s="9"/>
      <c r="AA41" s="9"/>
      <c r="AB41" s="9">
        <f t="shared" si="4"/>
        <v>10000</v>
      </c>
      <c r="AC41" s="9">
        <v>12265.1</v>
      </c>
      <c r="AD41" s="35">
        <v>0</v>
      </c>
      <c r="AE41" s="35"/>
      <c r="AF41" s="35"/>
      <c r="AG41" s="9">
        <f t="shared" si="25"/>
        <v>12265.1</v>
      </c>
      <c r="AH41" s="9">
        <f t="shared" si="6"/>
        <v>0</v>
      </c>
      <c r="AI41" s="9"/>
      <c r="AJ41" s="9">
        <f t="shared" si="7"/>
        <v>0</v>
      </c>
    </row>
    <row r="42" spans="1:36" ht="120" customHeight="1" outlineLevel="1">
      <c r="A42" s="14" t="s">
        <v>171</v>
      </c>
      <c r="B42" s="23" t="s">
        <v>84</v>
      </c>
      <c r="C42" s="23" t="s">
        <v>203</v>
      </c>
      <c r="D42" s="23" t="s">
        <v>7</v>
      </c>
      <c r="E42" s="23" t="s">
        <v>41</v>
      </c>
      <c r="F42" s="23" t="s">
        <v>26</v>
      </c>
      <c r="G42" s="35"/>
      <c r="H42" s="35"/>
      <c r="I42" s="35"/>
      <c r="J42" s="35"/>
      <c r="K42" s="35"/>
      <c r="L42" s="35"/>
      <c r="M42" s="9">
        <v>264506</v>
      </c>
      <c r="N42" s="9"/>
      <c r="O42" s="9"/>
      <c r="P42" s="9"/>
      <c r="Q42" s="9">
        <f t="shared" si="26"/>
        <v>264506</v>
      </c>
      <c r="R42" s="9">
        <v>11111.1</v>
      </c>
      <c r="S42" s="35"/>
      <c r="T42" s="35"/>
      <c r="U42" s="9"/>
      <c r="V42" s="9"/>
      <c r="W42" s="9">
        <v>264506</v>
      </c>
      <c r="X42" s="9">
        <f t="shared" si="3"/>
        <v>11111.1</v>
      </c>
      <c r="Y42" s="9">
        <v>15725.9</v>
      </c>
      <c r="Z42" s="9"/>
      <c r="AA42" s="9"/>
      <c r="AB42" s="9">
        <f t="shared" si="4"/>
        <v>11111.1</v>
      </c>
      <c r="AC42" s="9">
        <f t="shared" ref="AC42:AC44" si="27">Z42+Y42</f>
        <v>15725.9</v>
      </c>
      <c r="AD42" s="35">
        <v>0</v>
      </c>
      <c r="AE42" s="35"/>
      <c r="AF42" s="35">
        <v>-7179.2</v>
      </c>
      <c r="AG42" s="9">
        <f t="shared" si="25"/>
        <v>8546.7000000000007</v>
      </c>
      <c r="AH42" s="9">
        <f t="shared" si="6"/>
        <v>0</v>
      </c>
      <c r="AI42" s="9"/>
      <c r="AJ42" s="9">
        <f t="shared" si="7"/>
        <v>0</v>
      </c>
    </row>
    <row r="43" spans="1:36" ht="121.5" customHeight="1" outlineLevel="1">
      <c r="A43" s="14" t="s">
        <v>170</v>
      </c>
      <c r="B43" s="23" t="s">
        <v>84</v>
      </c>
      <c r="C43" s="23" t="s">
        <v>203</v>
      </c>
      <c r="D43" s="23" t="s">
        <v>7</v>
      </c>
      <c r="E43" s="23" t="s">
        <v>49</v>
      </c>
      <c r="F43" s="23" t="s">
        <v>26</v>
      </c>
      <c r="G43" s="35"/>
      <c r="H43" s="35"/>
      <c r="I43" s="35"/>
      <c r="J43" s="35"/>
      <c r="K43" s="35"/>
      <c r="L43" s="35"/>
      <c r="M43" s="9">
        <v>287128.09999999998</v>
      </c>
      <c r="N43" s="9"/>
      <c r="O43" s="9"/>
      <c r="P43" s="9"/>
      <c r="Q43" s="9">
        <f t="shared" si="26"/>
        <v>287128.09999999998</v>
      </c>
      <c r="R43" s="9">
        <v>13386.8</v>
      </c>
      <c r="S43" s="35"/>
      <c r="T43" s="35"/>
      <c r="U43" s="9"/>
      <c r="V43" s="9"/>
      <c r="W43" s="9">
        <v>287128.09999999998</v>
      </c>
      <c r="X43" s="9">
        <f t="shared" si="3"/>
        <v>13386.8</v>
      </c>
      <c r="Y43" s="9">
        <v>15300.9</v>
      </c>
      <c r="Z43" s="9"/>
      <c r="AA43" s="9">
        <v>-7706.7</v>
      </c>
      <c r="AB43" s="9">
        <f t="shared" si="4"/>
        <v>5680.0999999999995</v>
      </c>
      <c r="AC43" s="9">
        <f t="shared" si="27"/>
        <v>15300.9</v>
      </c>
      <c r="AD43" s="35">
        <v>0</v>
      </c>
      <c r="AE43" s="35"/>
      <c r="AF43" s="35">
        <v>7698.4</v>
      </c>
      <c r="AG43" s="9">
        <f t="shared" si="25"/>
        <v>22999.3</v>
      </c>
      <c r="AH43" s="9">
        <f t="shared" si="6"/>
        <v>0</v>
      </c>
      <c r="AI43" s="9"/>
      <c r="AJ43" s="9">
        <f t="shared" si="7"/>
        <v>0</v>
      </c>
    </row>
    <row r="44" spans="1:36" ht="124.5" customHeight="1" outlineLevel="1">
      <c r="A44" s="14" t="s">
        <v>198</v>
      </c>
      <c r="B44" s="23" t="s">
        <v>172</v>
      </c>
      <c r="C44" s="23" t="s">
        <v>203</v>
      </c>
      <c r="D44" s="23" t="s">
        <v>7</v>
      </c>
      <c r="E44" s="23" t="s">
        <v>146</v>
      </c>
      <c r="F44" s="23" t="s">
        <v>26</v>
      </c>
      <c r="G44" s="35"/>
      <c r="H44" s="35"/>
      <c r="I44" s="35"/>
      <c r="J44" s="35"/>
      <c r="K44" s="35"/>
      <c r="L44" s="35"/>
      <c r="M44" s="9">
        <v>144330.6</v>
      </c>
      <c r="N44" s="9"/>
      <c r="O44" s="9"/>
      <c r="P44" s="9">
        <v>71250.3</v>
      </c>
      <c r="Q44" s="9">
        <f t="shared" si="26"/>
        <v>215580.90000000002</v>
      </c>
      <c r="R44" s="9">
        <v>6700</v>
      </c>
      <c r="S44" s="35"/>
      <c r="T44" s="35"/>
      <c r="U44" s="9"/>
      <c r="V44" s="9"/>
      <c r="W44" s="9">
        <v>215580.90000000002</v>
      </c>
      <c r="X44" s="9">
        <f t="shared" si="3"/>
        <v>6700</v>
      </c>
      <c r="Y44" s="9">
        <v>7743.1</v>
      </c>
      <c r="Z44" s="9"/>
      <c r="AA44" s="9">
        <v>-33.299999999999997</v>
      </c>
      <c r="AB44" s="9">
        <f t="shared" si="4"/>
        <v>6666.7</v>
      </c>
      <c r="AC44" s="9">
        <f t="shared" si="27"/>
        <v>7743.1</v>
      </c>
      <c r="AD44" s="35">
        <v>0</v>
      </c>
      <c r="AE44" s="35"/>
      <c r="AF44" s="35">
        <v>7125</v>
      </c>
      <c r="AG44" s="9">
        <f t="shared" si="25"/>
        <v>14868.1</v>
      </c>
      <c r="AH44" s="9">
        <f t="shared" si="6"/>
        <v>0</v>
      </c>
      <c r="AI44" s="9"/>
      <c r="AJ44" s="9">
        <f t="shared" si="7"/>
        <v>0</v>
      </c>
    </row>
    <row r="45" spans="1:36" ht="24.75" customHeight="1">
      <c r="A45" s="67" t="s">
        <v>21</v>
      </c>
      <c r="B45" s="90"/>
      <c r="C45" s="90"/>
      <c r="D45" s="90"/>
      <c r="E45" s="23"/>
      <c r="F45" s="14"/>
      <c r="G45" s="9">
        <f>SUM(G46:G47)</f>
        <v>649885.5</v>
      </c>
      <c r="H45" s="9">
        <f>H46+H47</f>
        <v>17147.099999999999</v>
      </c>
      <c r="I45" s="9" t="e">
        <f>I46+I47+#REF!</f>
        <v>#REF!</v>
      </c>
      <c r="J45" s="9" t="e">
        <f>J46+J47+#REF!</f>
        <v>#REF!</v>
      </c>
      <c r="K45" s="9">
        <f>SUM(K46:K49)</f>
        <v>1737515.4</v>
      </c>
      <c r="L45" s="9">
        <f>SUM(L46:L49)</f>
        <v>0</v>
      </c>
      <c r="M45" s="9">
        <f>SUM(M46:M50)</f>
        <v>1737515.4</v>
      </c>
      <c r="N45" s="9">
        <f t="shared" ref="N45:P45" si="28">SUM(N46:N50)</f>
        <v>69402.679999999993</v>
      </c>
      <c r="O45" s="9">
        <f t="shared" si="28"/>
        <v>0</v>
      </c>
      <c r="P45" s="9">
        <f t="shared" si="28"/>
        <v>174592.4</v>
      </c>
      <c r="Q45" s="9">
        <f>M45+P45</f>
        <v>1912107.7999999998</v>
      </c>
      <c r="R45" s="9">
        <f>SUM(R46:R50)</f>
        <v>72342.5</v>
      </c>
      <c r="S45" s="9">
        <f t="shared" ref="S45:AD45" si="29">SUM(S46:S49)</f>
        <v>44259.4</v>
      </c>
      <c r="T45" s="9">
        <f t="shared" ref="T45" si="30">SUM(T46:T49)</f>
        <v>0</v>
      </c>
      <c r="U45" s="9">
        <f>SUM(U46:U50)</f>
        <v>0</v>
      </c>
      <c r="V45" s="9"/>
      <c r="W45" s="9">
        <v>1912107.7999999998</v>
      </c>
      <c r="X45" s="9">
        <f>R45+U45</f>
        <v>72342.5</v>
      </c>
      <c r="Y45" s="9">
        <f t="shared" si="12"/>
        <v>44259.4</v>
      </c>
      <c r="Z45" s="9">
        <f>SUM(Z46:Z50)</f>
        <v>0</v>
      </c>
      <c r="AA45" s="9">
        <f>AA46+AA47+AA48+AA49+AA50</f>
        <v>92884.3</v>
      </c>
      <c r="AB45" s="9">
        <f t="shared" si="4"/>
        <v>165226.79999999999</v>
      </c>
      <c r="AC45" s="9">
        <f>AC46+AC47+AC48+AC49+AC50</f>
        <v>44259.4</v>
      </c>
      <c r="AD45" s="9">
        <f t="shared" si="29"/>
        <v>51823.5</v>
      </c>
      <c r="AE45" s="9">
        <f>SUM(AE46:AE50)</f>
        <v>0</v>
      </c>
      <c r="AF45" s="9">
        <f>AF48</f>
        <v>-0.1</v>
      </c>
      <c r="AG45" s="9">
        <f>AC45+AF45</f>
        <v>44259.3</v>
      </c>
      <c r="AH45" s="9">
        <f t="shared" si="6"/>
        <v>51823.5</v>
      </c>
      <c r="AI45" s="9"/>
      <c r="AJ45" s="9">
        <f t="shared" si="7"/>
        <v>51823.5</v>
      </c>
    </row>
    <row r="46" spans="1:36" ht="114" customHeight="1" outlineLevel="1">
      <c r="A46" s="14" t="s">
        <v>114</v>
      </c>
      <c r="B46" s="23" t="s">
        <v>22</v>
      </c>
      <c r="C46" s="23" t="s">
        <v>20</v>
      </c>
      <c r="D46" s="23" t="s">
        <v>7</v>
      </c>
      <c r="E46" s="23" t="s">
        <v>37</v>
      </c>
      <c r="F46" s="23" t="s">
        <v>57</v>
      </c>
      <c r="G46" s="9">
        <v>316480</v>
      </c>
      <c r="H46" s="9"/>
      <c r="I46" s="9">
        <v>316480</v>
      </c>
      <c r="J46" s="9"/>
      <c r="K46" s="9">
        <v>316480</v>
      </c>
      <c r="L46" s="9"/>
      <c r="M46" s="9">
        <f t="shared" si="13"/>
        <v>316480</v>
      </c>
      <c r="N46" s="9">
        <v>3741.28</v>
      </c>
      <c r="O46" s="9"/>
      <c r="P46" s="9"/>
      <c r="Q46" s="9">
        <f>M46+P46</f>
        <v>316480</v>
      </c>
      <c r="R46" s="9">
        <f>3741.3</f>
        <v>3741.3</v>
      </c>
      <c r="S46" s="35">
        <v>0</v>
      </c>
      <c r="T46" s="35">
        <v>0</v>
      </c>
      <c r="U46" s="9">
        <v>748.1</v>
      </c>
      <c r="V46" s="9"/>
      <c r="W46" s="9">
        <v>316480</v>
      </c>
      <c r="X46" s="9">
        <f t="shared" si="3"/>
        <v>4489.4000000000005</v>
      </c>
      <c r="Y46" s="9">
        <f t="shared" si="12"/>
        <v>0</v>
      </c>
      <c r="Z46" s="9"/>
      <c r="AA46" s="9">
        <v>6700</v>
      </c>
      <c r="AB46" s="9">
        <f t="shared" si="4"/>
        <v>11189.400000000001</v>
      </c>
      <c r="AC46" s="9">
        <v>0</v>
      </c>
      <c r="AD46" s="35">
        <v>0</v>
      </c>
      <c r="AE46" s="35"/>
      <c r="AF46" s="35"/>
      <c r="AG46" s="9">
        <v>0</v>
      </c>
      <c r="AH46" s="9">
        <f t="shared" si="6"/>
        <v>0</v>
      </c>
      <c r="AI46" s="9"/>
      <c r="AJ46" s="9">
        <f t="shared" si="7"/>
        <v>0</v>
      </c>
    </row>
    <row r="47" spans="1:36" ht="113.25" customHeight="1" outlineLevel="1">
      <c r="A47" s="14" t="s">
        <v>48</v>
      </c>
      <c r="B47" s="23" t="s">
        <v>23</v>
      </c>
      <c r="C47" s="23" t="s">
        <v>5</v>
      </c>
      <c r="D47" s="23" t="s">
        <v>7</v>
      </c>
      <c r="E47" s="23" t="s">
        <v>14</v>
      </c>
      <c r="F47" s="23" t="s">
        <v>16</v>
      </c>
      <c r="G47" s="9">
        <v>333405.5</v>
      </c>
      <c r="H47" s="35">
        <v>17147.099999999999</v>
      </c>
      <c r="I47" s="9">
        <f>G47+H47</f>
        <v>350552.6</v>
      </c>
      <c r="J47" s="35"/>
      <c r="K47" s="9">
        <v>352526.8</v>
      </c>
      <c r="L47" s="9"/>
      <c r="M47" s="9">
        <f t="shared" si="13"/>
        <v>352526.8</v>
      </c>
      <c r="N47" s="9">
        <v>65661.399999999994</v>
      </c>
      <c r="O47" s="9"/>
      <c r="P47" s="9"/>
      <c r="Q47" s="9">
        <f t="shared" ref="Q47:Q50" si="31">M47+P47</f>
        <v>352526.8</v>
      </c>
      <c r="R47" s="9">
        <v>65661.36</v>
      </c>
      <c r="S47" s="35">
        <v>0</v>
      </c>
      <c r="T47" s="35">
        <v>0</v>
      </c>
      <c r="U47" s="9">
        <v>-2958.9</v>
      </c>
      <c r="V47" s="9"/>
      <c r="W47" s="9">
        <v>352526.8</v>
      </c>
      <c r="X47" s="9">
        <f>R47+U47</f>
        <v>62702.46</v>
      </c>
      <c r="Y47" s="9">
        <f t="shared" si="12"/>
        <v>0</v>
      </c>
      <c r="Z47" s="9">
        <v>7898.7</v>
      </c>
      <c r="AA47" s="9"/>
      <c r="AB47" s="9">
        <f t="shared" si="4"/>
        <v>62702.46</v>
      </c>
      <c r="AC47" s="9">
        <v>7898.6</v>
      </c>
      <c r="AD47" s="35">
        <v>0</v>
      </c>
      <c r="AE47" s="35"/>
      <c r="AF47" s="35"/>
      <c r="AG47" s="9">
        <v>7898.6</v>
      </c>
      <c r="AH47" s="9">
        <f t="shared" si="6"/>
        <v>0</v>
      </c>
      <c r="AI47" s="9"/>
      <c r="AJ47" s="9">
        <f t="shared" si="7"/>
        <v>0</v>
      </c>
    </row>
    <row r="48" spans="1:36" ht="105.75" customHeight="1" outlineLevel="1">
      <c r="A48" s="14" t="s">
        <v>115</v>
      </c>
      <c r="B48" s="23" t="s">
        <v>116</v>
      </c>
      <c r="C48" s="23" t="s">
        <v>20</v>
      </c>
      <c r="D48" s="23" t="s">
        <v>7</v>
      </c>
      <c r="E48" s="23" t="s">
        <v>118</v>
      </c>
      <c r="F48" s="23" t="s">
        <v>175</v>
      </c>
      <c r="G48" s="9"/>
      <c r="H48" s="35"/>
      <c r="I48" s="9"/>
      <c r="J48" s="35"/>
      <c r="K48" s="9">
        <v>374983.1</v>
      </c>
      <c r="L48" s="9"/>
      <c r="M48" s="9">
        <f t="shared" si="13"/>
        <v>374983.1</v>
      </c>
      <c r="N48" s="9">
        <v>0</v>
      </c>
      <c r="O48" s="9">
        <v>0</v>
      </c>
      <c r="P48" s="9"/>
      <c r="Q48" s="9">
        <f t="shared" si="31"/>
        <v>374983.1</v>
      </c>
      <c r="R48" s="9">
        <v>2939.84</v>
      </c>
      <c r="S48" s="35">
        <v>44259.4</v>
      </c>
      <c r="T48" s="35"/>
      <c r="U48" s="9">
        <v>958.9</v>
      </c>
      <c r="V48" s="9"/>
      <c r="W48" s="9">
        <v>374983.1</v>
      </c>
      <c r="X48" s="9">
        <f t="shared" si="3"/>
        <v>3898.7400000000002</v>
      </c>
      <c r="Y48" s="9">
        <f t="shared" si="12"/>
        <v>44259.4</v>
      </c>
      <c r="Z48" s="9">
        <v>-27248.1</v>
      </c>
      <c r="AA48" s="9">
        <v>58803.3</v>
      </c>
      <c r="AB48" s="9">
        <f t="shared" si="4"/>
        <v>62702.04</v>
      </c>
      <c r="AC48" s="9">
        <v>17011.400000000001</v>
      </c>
      <c r="AD48" s="35">
        <v>0</v>
      </c>
      <c r="AE48" s="35">
        <v>738.1</v>
      </c>
      <c r="AF48" s="35">
        <v>-0.1</v>
      </c>
      <c r="AG48" s="9">
        <f>AC48+AF48</f>
        <v>17011.300000000003</v>
      </c>
      <c r="AH48" s="9">
        <f t="shared" si="6"/>
        <v>738.1</v>
      </c>
      <c r="AI48" s="9"/>
      <c r="AJ48" s="9">
        <f t="shared" si="7"/>
        <v>738.1</v>
      </c>
    </row>
    <row r="49" spans="1:41" ht="107.25" customHeight="1" outlineLevel="1">
      <c r="A49" s="14" t="s">
        <v>165</v>
      </c>
      <c r="B49" s="23" t="s">
        <v>117</v>
      </c>
      <c r="C49" s="23" t="s">
        <v>20</v>
      </c>
      <c r="D49" s="23" t="s">
        <v>7</v>
      </c>
      <c r="E49" s="23" t="s">
        <v>38</v>
      </c>
      <c r="F49" s="23" t="s">
        <v>188</v>
      </c>
      <c r="G49" s="9"/>
      <c r="H49" s="35"/>
      <c r="I49" s="9"/>
      <c r="J49" s="35"/>
      <c r="K49" s="9">
        <v>693525.5</v>
      </c>
      <c r="L49" s="9"/>
      <c r="M49" s="9">
        <f t="shared" si="13"/>
        <v>693525.5</v>
      </c>
      <c r="N49" s="9">
        <v>0</v>
      </c>
      <c r="O49" s="9">
        <v>0</v>
      </c>
      <c r="P49" s="9"/>
      <c r="Q49" s="9">
        <f t="shared" si="31"/>
        <v>693525.5</v>
      </c>
      <c r="R49" s="9">
        <f t="shared" si="11"/>
        <v>0</v>
      </c>
      <c r="S49" s="35">
        <v>0</v>
      </c>
      <c r="T49" s="35">
        <v>0</v>
      </c>
      <c r="U49" s="9"/>
      <c r="V49" s="9"/>
      <c r="W49" s="9">
        <v>693525.5</v>
      </c>
      <c r="X49" s="9">
        <f t="shared" si="3"/>
        <v>0</v>
      </c>
      <c r="Y49" s="9">
        <v>0</v>
      </c>
      <c r="Z49" s="9">
        <v>11501</v>
      </c>
      <c r="AA49" s="9"/>
      <c r="AB49" s="9">
        <f t="shared" si="4"/>
        <v>0</v>
      </c>
      <c r="AC49" s="9">
        <f>Y49+Z49</f>
        <v>11501</v>
      </c>
      <c r="AD49" s="35">
        <v>51823.5</v>
      </c>
      <c r="AE49" s="35">
        <v>-7265.1</v>
      </c>
      <c r="AF49" s="35"/>
      <c r="AG49" s="9">
        <v>11501</v>
      </c>
      <c r="AH49" s="9">
        <f>AD49+AE49</f>
        <v>44558.400000000001</v>
      </c>
      <c r="AI49" s="9"/>
      <c r="AJ49" s="9">
        <f t="shared" si="7"/>
        <v>44558.400000000001</v>
      </c>
    </row>
    <row r="50" spans="1:41" ht="114.75" customHeight="1" outlineLevel="1">
      <c r="A50" s="14" t="s">
        <v>176</v>
      </c>
      <c r="B50" s="23" t="s">
        <v>135</v>
      </c>
      <c r="C50" s="23" t="s">
        <v>20</v>
      </c>
      <c r="D50" s="23" t="s">
        <v>7</v>
      </c>
      <c r="E50" s="23" t="s">
        <v>174</v>
      </c>
      <c r="F50" s="23" t="s">
        <v>61</v>
      </c>
      <c r="G50" s="9"/>
      <c r="H50" s="35"/>
      <c r="I50" s="9"/>
      <c r="J50" s="35"/>
      <c r="K50" s="9"/>
      <c r="L50" s="9"/>
      <c r="M50" s="9"/>
      <c r="N50" s="9"/>
      <c r="O50" s="9"/>
      <c r="P50" s="9">
        <v>174592.4</v>
      </c>
      <c r="Q50" s="9">
        <f t="shared" si="31"/>
        <v>174592.4</v>
      </c>
      <c r="R50" s="9">
        <f t="shared" si="11"/>
        <v>0</v>
      </c>
      <c r="S50" s="35"/>
      <c r="T50" s="35"/>
      <c r="U50" s="9">
        <v>1251.9000000000001</v>
      </c>
      <c r="V50" s="9"/>
      <c r="W50" s="9">
        <v>174592.4</v>
      </c>
      <c r="X50" s="9">
        <f t="shared" si="3"/>
        <v>1251.9000000000001</v>
      </c>
      <c r="Y50" s="9">
        <v>0</v>
      </c>
      <c r="Z50" s="9">
        <v>7848.4</v>
      </c>
      <c r="AA50" s="9">
        <v>27381</v>
      </c>
      <c r="AB50" s="9">
        <f t="shared" si="4"/>
        <v>28632.9</v>
      </c>
      <c r="AC50" s="9">
        <f>Y50+Z50</f>
        <v>7848.4</v>
      </c>
      <c r="AD50" s="35">
        <v>0</v>
      </c>
      <c r="AE50" s="35">
        <v>6527</v>
      </c>
      <c r="AF50" s="35"/>
      <c r="AG50" s="9">
        <v>7848.4</v>
      </c>
      <c r="AH50" s="9">
        <f>AD50+AE50</f>
        <v>6527</v>
      </c>
      <c r="AI50" s="9"/>
      <c r="AJ50" s="9">
        <f t="shared" si="7"/>
        <v>6527</v>
      </c>
    </row>
    <row r="51" spans="1:41" ht="41.25" customHeight="1">
      <c r="A51" s="80" t="s">
        <v>39</v>
      </c>
      <c r="B51" s="80"/>
      <c r="C51" s="80"/>
      <c r="D51" s="80"/>
      <c r="E51" s="37"/>
      <c r="F51" s="37"/>
      <c r="G51" s="38">
        <f>SUM(G52:G54)</f>
        <v>724590.7</v>
      </c>
      <c r="H51" s="38">
        <f>H52+H53+H54</f>
        <v>29059.200000000001</v>
      </c>
      <c r="I51" s="38" t="e">
        <f>I52+I53+I54+#REF!</f>
        <v>#REF!</v>
      </c>
      <c r="J51" s="38" t="e">
        <f>J52+J53+J54+#REF!</f>
        <v>#REF!</v>
      </c>
      <c r="K51" s="38">
        <f>SUM(K52:K55)</f>
        <v>767376.64999999991</v>
      </c>
      <c r="L51" s="38">
        <f>SUM(L52:L56)</f>
        <v>251050.9</v>
      </c>
      <c r="M51" s="9">
        <f>M52+M53+M54+M55+M56+M57</f>
        <v>1025427.5</v>
      </c>
      <c r="N51" s="38">
        <f>SUM(N52:N55)</f>
        <v>262420.39999999997</v>
      </c>
      <c r="O51" s="38">
        <f>SUM(O52:O56)</f>
        <v>4622.6000000000004</v>
      </c>
      <c r="P51" s="9">
        <f>P52+P53+P54+P55+P56+P57</f>
        <v>-4080.8</v>
      </c>
      <c r="Q51" s="38">
        <f>M51+P51</f>
        <v>1021346.7</v>
      </c>
      <c r="R51" s="9">
        <f t="shared" ref="R51:AD51" si="32">R52+R53+R54+R55+R56+R57</f>
        <v>274042.99999999994</v>
      </c>
      <c r="S51" s="9">
        <f t="shared" si="32"/>
        <v>0</v>
      </c>
      <c r="T51" s="9">
        <f t="shared" si="32"/>
        <v>0</v>
      </c>
      <c r="U51" s="9">
        <f t="shared" ref="U51" si="33">U52+U53+U54+U55+U56+U57</f>
        <v>-16386.344000000001</v>
      </c>
      <c r="V51" s="9">
        <f>V52</f>
        <v>31615.8</v>
      </c>
      <c r="W51" s="9">
        <v>1053646.3999999999</v>
      </c>
      <c r="X51" s="9">
        <f t="shared" si="3"/>
        <v>257656.65599999993</v>
      </c>
      <c r="Y51" s="9">
        <f t="shared" si="32"/>
        <v>0</v>
      </c>
      <c r="Z51" s="9">
        <f t="shared" si="32"/>
        <v>0</v>
      </c>
      <c r="AA51" s="9">
        <f>AA53</f>
        <v>35000</v>
      </c>
      <c r="AB51" s="9">
        <f t="shared" si="4"/>
        <v>292656.65599999996</v>
      </c>
      <c r="AC51" s="9">
        <v>0</v>
      </c>
      <c r="AD51" s="9">
        <f t="shared" si="32"/>
        <v>0</v>
      </c>
      <c r="AE51" s="38">
        <f>SUM(AE52:AE55)</f>
        <v>0</v>
      </c>
      <c r="AF51" s="38"/>
      <c r="AG51" s="9">
        <v>0</v>
      </c>
      <c r="AH51" s="9">
        <f t="shared" si="6"/>
        <v>0</v>
      </c>
      <c r="AI51" s="9"/>
      <c r="AJ51" s="9">
        <f t="shared" si="7"/>
        <v>0</v>
      </c>
    </row>
    <row r="52" spans="1:41" ht="130.5" customHeight="1" outlineLevel="1">
      <c r="A52" s="14" t="s">
        <v>82</v>
      </c>
      <c r="B52" s="23" t="s">
        <v>9</v>
      </c>
      <c r="C52" s="23" t="s">
        <v>13</v>
      </c>
      <c r="D52" s="23" t="s">
        <v>7</v>
      </c>
      <c r="E52" s="23" t="s">
        <v>14</v>
      </c>
      <c r="F52" s="23" t="s">
        <v>57</v>
      </c>
      <c r="G52" s="35">
        <v>574511.9</v>
      </c>
      <c r="H52" s="35"/>
      <c r="I52" s="35">
        <v>574511.9</v>
      </c>
      <c r="J52" s="35"/>
      <c r="K52" s="35">
        <v>574511.9</v>
      </c>
      <c r="L52" s="35"/>
      <c r="M52" s="9">
        <f t="shared" si="13"/>
        <v>574511.9</v>
      </c>
      <c r="N52" s="9">
        <v>194634.4</v>
      </c>
      <c r="O52" s="9"/>
      <c r="P52" s="9"/>
      <c r="Q52" s="9">
        <v>574511.9</v>
      </c>
      <c r="R52" s="9">
        <f t="shared" si="11"/>
        <v>194634.4</v>
      </c>
      <c r="S52" s="35">
        <v>0</v>
      </c>
      <c r="T52" s="35">
        <v>0</v>
      </c>
      <c r="U52" s="9">
        <v>-12305.544</v>
      </c>
      <c r="V52" s="9">
        <v>31615.8</v>
      </c>
      <c r="W52" s="9">
        <f>Q52+V52</f>
        <v>606127.70000000007</v>
      </c>
      <c r="X52" s="9">
        <f t="shared" si="3"/>
        <v>182328.856</v>
      </c>
      <c r="Y52" s="9">
        <f t="shared" si="12"/>
        <v>0</v>
      </c>
      <c r="Z52" s="9"/>
      <c r="AA52" s="9"/>
      <c r="AB52" s="9">
        <f t="shared" si="4"/>
        <v>182328.856</v>
      </c>
      <c r="AC52" s="9">
        <v>0</v>
      </c>
      <c r="AD52" s="35">
        <v>0</v>
      </c>
      <c r="AE52" s="35"/>
      <c r="AF52" s="35"/>
      <c r="AG52" s="9">
        <v>0</v>
      </c>
      <c r="AH52" s="9">
        <f t="shared" si="6"/>
        <v>0</v>
      </c>
      <c r="AI52" s="9"/>
      <c r="AJ52" s="9">
        <f t="shared" si="7"/>
        <v>0</v>
      </c>
      <c r="AK52" s="2"/>
      <c r="AL52" s="2"/>
      <c r="AM52" s="2"/>
      <c r="AN52" s="2"/>
      <c r="AO52" s="2"/>
    </row>
    <row r="53" spans="1:41" ht="114.75" customHeight="1" outlineLevel="1">
      <c r="A53" s="14" t="s">
        <v>186</v>
      </c>
      <c r="B53" s="23" t="s">
        <v>17</v>
      </c>
      <c r="C53" s="23" t="s">
        <v>20</v>
      </c>
      <c r="D53" s="23" t="s">
        <v>18</v>
      </c>
      <c r="E53" s="23" t="s">
        <v>35</v>
      </c>
      <c r="F53" s="23" t="s">
        <v>16</v>
      </c>
      <c r="G53" s="35">
        <v>150078.79999999999</v>
      </c>
      <c r="H53" s="35"/>
      <c r="I53" s="35">
        <v>150078.79999999999</v>
      </c>
      <c r="J53" s="35"/>
      <c r="K53" s="35">
        <v>150078.79999999999</v>
      </c>
      <c r="L53" s="35"/>
      <c r="M53" s="9">
        <f t="shared" si="13"/>
        <v>150078.79999999999</v>
      </c>
      <c r="N53" s="9">
        <v>30000</v>
      </c>
      <c r="O53" s="9"/>
      <c r="P53" s="9"/>
      <c r="Q53" s="9">
        <v>150078.79999999999</v>
      </c>
      <c r="R53" s="9">
        <f t="shared" si="11"/>
        <v>30000</v>
      </c>
      <c r="S53" s="35">
        <v>0</v>
      </c>
      <c r="T53" s="35">
        <v>0</v>
      </c>
      <c r="U53" s="9"/>
      <c r="V53" s="9"/>
      <c r="W53" s="9">
        <v>150078.79999999999</v>
      </c>
      <c r="X53" s="9">
        <f t="shared" si="3"/>
        <v>30000</v>
      </c>
      <c r="Y53" s="9">
        <f t="shared" si="12"/>
        <v>0</v>
      </c>
      <c r="Z53" s="9"/>
      <c r="AA53" s="9">
        <v>35000</v>
      </c>
      <c r="AB53" s="9">
        <f t="shared" si="4"/>
        <v>65000</v>
      </c>
      <c r="AC53" s="9">
        <v>0</v>
      </c>
      <c r="AD53" s="35">
        <v>0</v>
      </c>
      <c r="AE53" s="35"/>
      <c r="AF53" s="35"/>
      <c r="AG53" s="9">
        <v>0</v>
      </c>
      <c r="AH53" s="9">
        <f t="shared" si="6"/>
        <v>0</v>
      </c>
      <c r="AI53" s="9"/>
      <c r="AJ53" s="9">
        <f t="shared" si="7"/>
        <v>0</v>
      </c>
      <c r="AK53" s="2"/>
      <c r="AL53" s="2"/>
      <c r="AM53" s="2"/>
      <c r="AN53" s="2"/>
      <c r="AO53" s="2"/>
    </row>
    <row r="54" spans="1:41" ht="130.5" customHeight="1" outlineLevel="1">
      <c r="A54" s="14" t="s">
        <v>150</v>
      </c>
      <c r="B54" s="23" t="s">
        <v>151</v>
      </c>
      <c r="C54" s="23" t="s">
        <v>13</v>
      </c>
      <c r="D54" s="23" t="s">
        <v>7</v>
      </c>
      <c r="E54" s="23" t="s">
        <v>14</v>
      </c>
      <c r="F54" s="23" t="s">
        <v>43</v>
      </c>
      <c r="G54" s="39">
        <v>0</v>
      </c>
      <c r="H54" s="39">
        <v>29059.200000000001</v>
      </c>
      <c r="I54" s="40"/>
      <c r="J54" s="35">
        <v>29059.200000000001</v>
      </c>
      <c r="K54" s="35">
        <v>26484.85</v>
      </c>
      <c r="L54" s="35"/>
      <c r="M54" s="9">
        <v>26484.799999999999</v>
      </c>
      <c r="N54" s="35">
        <f>26786-301.2</f>
        <v>26484.799999999999</v>
      </c>
      <c r="O54" s="35"/>
      <c r="P54" s="9">
        <v>-4080.8</v>
      </c>
      <c r="Q54" s="35">
        <f>M54+P54</f>
        <v>22404</v>
      </c>
      <c r="R54" s="9">
        <f t="shared" si="11"/>
        <v>26484.799999999999</v>
      </c>
      <c r="S54" s="35">
        <v>0</v>
      </c>
      <c r="T54" s="35">
        <v>0</v>
      </c>
      <c r="U54" s="9">
        <v>-4080.8</v>
      </c>
      <c r="V54" s="9"/>
      <c r="W54" s="9">
        <v>22404</v>
      </c>
      <c r="X54" s="9">
        <f t="shared" si="3"/>
        <v>22404</v>
      </c>
      <c r="Y54" s="9">
        <f t="shared" si="12"/>
        <v>0</v>
      </c>
      <c r="Z54" s="9"/>
      <c r="AA54" s="9"/>
      <c r="AB54" s="9">
        <f t="shared" si="4"/>
        <v>22404</v>
      </c>
      <c r="AC54" s="9">
        <v>0</v>
      </c>
      <c r="AD54" s="35">
        <v>0</v>
      </c>
      <c r="AE54" s="35"/>
      <c r="AF54" s="35"/>
      <c r="AG54" s="9">
        <v>0</v>
      </c>
      <c r="AH54" s="9">
        <f t="shared" si="6"/>
        <v>0</v>
      </c>
      <c r="AI54" s="9"/>
      <c r="AJ54" s="9">
        <f t="shared" si="7"/>
        <v>0</v>
      </c>
      <c r="AK54" s="2"/>
      <c r="AL54" s="2"/>
      <c r="AM54" s="2"/>
      <c r="AN54" s="2"/>
      <c r="AO54" s="2"/>
    </row>
    <row r="55" spans="1:41" ht="190.5" customHeight="1" outlineLevel="1">
      <c r="A55" s="14" t="s">
        <v>105</v>
      </c>
      <c r="B55" s="23" t="s">
        <v>25</v>
      </c>
      <c r="C55" s="23" t="s">
        <v>95</v>
      </c>
      <c r="D55" s="23" t="s">
        <v>79</v>
      </c>
      <c r="E55" s="23" t="s">
        <v>80</v>
      </c>
      <c r="F55" s="23" t="s">
        <v>63</v>
      </c>
      <c r="G55" s="39">
        <v>0</v>
      </c>
      <c r="H55" s="39">
        <v>29059.200000000001</v>
      </c>
      <c r="I55" s="40"/>
      <c r="J55" s="35">
        <v>29059.200000000001</v>
      </c>
      <c r="K55" s="35">
        <v>16301.1</v>
      </c>
      <c r="L55" s="35"/>
      <c r="M55" s="9">
        <f t="shared" si="13"/>
        <v>16301.1</v>
      </c>
      <c r="N55" s="35">
        <f>11000+301.2</f>
        <v>11301.2</v>
      </c>
      <c r="O55" s="35"/>
      <c r="P55" s="9"/>
      <c r="Q55" s="35">
        <v>16301.1</v>
      </c>
      <c r="R55" s="9">
        <f t="shared" si="11"/>
        <v>11301.2</v>
      </c>
      <c r="S55" s="35">
        <v>0</v>
      </c>
      <c r="T55" s="35">
        <v>0</v>
      </c>
      <c r="U55" s="9"/>
      <c r="V55" s="9"/>
      <c r="W55" s="9">
        <v>16985</v>
      </c>
      <c r="X55" s="9">
        <f t="shared" si="3"/>
        <v>11301.2</v>
      </c>
      <c r="Y55" s="9">
        <f t="shared" si="12"/>
        <v>0</v>
      </c>
      <c r="Z55" s="9"/>
      <c r="AA55" s="9"/>
      <c r="AB55" s="9">
        <f t="shared" si="4"/>
        <v>11301.2</v>
      </c>
      <c r="AC55" s="9">
        <v>0</v>
      </c>
      <c r="AD55" s="35">
        <v>0</v>
      </c>
      <c r="AE55" s="35"/>
      <c r="AF55" s="35"/>
      <c r="AG55" s="9">
        <v>0</v>
      </c>
      <c r="AH55" s="9">
        <f t="shared" si="6"/>
        <v>0</v>
      </c>
      <c r="AI55" s="9"/>
      <c r="AJ55" s="9">
        <f t="shared" si="7"/>
        <v>0</v>
      </c>
      <c r="AK55" s="2"/>
      <c r="AL55" s="2"/>
      <c r="AM55" s="2"/>
      <c r="AN55" s="2"/>
      <c r="AO55" s="2"/>
    </row>
    <row r="56" spans="1:41" ht="131.25" customHeight="1" outlineLevel="1">
      <c r="A56" s="14" t="s">
        <v>131</v>
      </c>
      <c r="B56" s="23" t="s">
        <v>129</v>
      </c>
      <c r="C56" s="23" t="s">
        <v>13</v>
      </c>
      <c r="D56" s="23" t="s">
        <v>7</v>
      </c>
      <c r="E56" s="23" t="s">
        <v>14</v>
      </c>
      <c r="F56" s="23" t="s">
        <v>130</v>
      </c>
      <c r="G56" s="40">
        <v>0</v>
      </c>
      <c r="H56" s="40">
        <v>251050.9</v>
      </c>
      <c r="I56" s="35">
        <f t="shared" ref="I56" si="34">G56+H56</f>
        <v>251050.9</v>
      </c>
      <c r="J56" s="35">
        <v>0</v>
      </c>
      <c r="K56" s="35"/>
      <c r="L56" s="33">
        <v>251050.9</v>
      </c>
      <c r="M56" s="9">
        <f t="shared" si="13"/>
        <v>251050.9</v>
      </c>
      <c r="N56" s="35">
        <v>0</v>
      </c>
      <c r="O56" s="35">
        <v>4622.6000000000004</v>
      </c>
      <c r="P56" s="9"/>
      <c r="Q56" s="35">
        <v>251050.9</v>
      </c>
      <c r="R56" s="9">
        <f t="shared" si="11"/>
        <v>4622.6000000000004</v>
      </c>
      <c r="S56" s="35"/>
      <c r="T56" s="35"/>
      <c r="U56" s="9"/>
      <c r="V56" s="9"/>
      <c r="W56" s="9">
        <v>251050.9</v>
      </c>
      <c r="X56" s="9">
        <f t="shared" si="3"/>
        <v>4622.6000000000004</v>
      </c>
      <c r="Y56" s="9">
        <v>0</v>
      </c>
      <c r="Z56" s="9"/>
      <c r="AA56" s="9"/>
      <c r="AB56" s="9">
        <f t="shared" si="4"/>
        <v>4622.6000000000004</v>
      </c>
      <c r="AC56" s="9">
        <v>0</v>
      </c>
      <c r="AD56" s="35">
        <v>0</v>
      </c>
      <c r="AE56" s="35"/>
      <c r="AF56" s="35"/>
      <c r="AG56" s="9">
        <v>0</v>
      </c>
      <c r="AH56" s="9">
        <f t="shared" si="6"/>
        <v>0</v>
      </c>
      <c r="AI56" s="9"/>
      <c r="AJ56" s="9">
        <f t="shared" si="7"/>
        <v>0</v>
      </c>
      <c r="AK56" s="2"/>
      <c r="AL56" s="2"/>
      <c r="AM56" s="2"/>
      <c r="AN56" s="2"/>
      <c r="AO56" s="2"/>
    </row>
    <row r="57" spans="1:41" ht="118.5" customHeight="1" outlineLevel="1">
      <c r="A57" s="14" t="s">
        <v>144</v>
      </c>
      <c r="B57" s="23" t="s">
        <v>145</v>
      </c>
      <c r="C57" s="23" t="s">
        <v>71</v>
      </c>
      <c r="D57" s="23" t="s">
        <v>79</v>
      </c>
      <c r="E57" s="23" t="s">
        <v>143</v>
      </c>
      <c r="F57" s="23" t="s">
        <v>128</v>
      </c>
      <c r="G57" s="40"/>
      <c r="H57" s="40"/>
      <c r="I57" s="35"/>
      <c r="J57" s="35"/>
      <c r="K57" s="35"/>
      <c r="L57" s="33"/>
      <c r="M57" s="9">
        <v>7000</v>
      </c>
      <c r="N57" s="35"/>
      <c r="O57" s="35"/>
      <c r="P57" s="9"/>
      <c r="Q57" s="35">
        <v>7000</v>
      </c>
      <c r="R57" s="9">
        <v>7000</v>
      </c>
      <c r="S57" s="35"/>
      <c r="T57" s="35"/>
      <c r="U57" s="9"/>
      <c r="V57" s="9"/>
      <c r="W57" s="9">
        <v>7000</v>
      </c>
      <c r="X57" s="9">
        <f t="shared" si="3"/>
        <v>7000</v>
      </c>
      <c r="Y57" s="9">
        <v>0</v>
      </c>
      <c r="Z57" s="9"/>
      <c r="AA57" s="9"/>
      <c r="AB57" s="9">
        <f t="shared" si="4"/>
        <v>7000</v>
      </c>
      <c r="AC57" s="9">
        <v>0</v>
      </c>
      <c r="AD57" s="35">
        <v>0</v>
      </c>
      <c r="AE57" s="35"/>
      <c r="AF57" s="35"/>
      <c r="AG57" s="9">
        <v>0</v>
      </c>
      <c r="AH57" s="9">
        <f t="shared" si="6"/>
        <v>0</v>
      </c>
      <c r="AI57" s="9"/>
      <c r="AJ57" s="9">
        <f t="shared" si="7"/>
        <v>0</v>
      </c>
      <c r="AK57" s="2"/>
      <c r="AL57" s="2"/>
      <c r="AM57" s="2"/>
      <c r="AN57" s="2"/>
      <c r="AO57" s="2"/>
    </row>
    <row r="58" spans="1:41" ht="37.5" customHeight="1">
      <c r="A58" s="80" t="s">
        <v>58</v>
      </c>
      <c r="B58" s="81"/>
      <c r="C58" s="81"/>
      <c r="D58" s="81"/>
      <c r="E58" s="23"/>
      <c r="F58" s="23"/>
      <c r="G58" s="41" t="e">
        <f>#REF!</f>
        <v>#REF!</v>
      </c>
      <c r="H58" s="41" t="e">
        <f>#REF!</f>
        <v>#REF!</v>
      </c>
      <c r="I58" s="41" t="e">
        <f>#REF!</f>
        <v>#REF!</v>
      </c>
      <c r="J58" s="41" t="e">
        <f>#REF!</f>
        <v>#REF!</v>
      </c>
      <c r="K58" s="41">
        <f>K59+K60+K61</f>
        <v>518867.60000000003</v>
      </c>
      <c r="L58" s="41">
        <f>L59+L60+L61</f>
        <v>0</v>
      </c>
      <c r="M58" s="9">
        <f>M59+M60+M61</f>
        <v>495323.4</v>
      </c>
      <c r="N58" s="41">
        <f t="shared" ref="N58:AD58" si="35">N59+N60+N61</f>
        <v>23000</v>
      </c>
      <c r="O58" s="41">
        <f t="shared" ref="O58" si="36">O59+O60+O61</f>
        <v>0</v>
      </c>
      <c r="P58" s="9">
        <f>P59+P60+P61</f>
        <v>-6342.1</v>
      </c>
      <c r="Q58" s="9">
        <f>Q59+Q60+Q61</f>
        <v>488981.30000000005</v>
      </c>
      <c r="R58" s="9">
        <f>R59+R60+R61</f>
        <v>33000</v>
      </c>
      <c r="S58" s="41">
        <f t="shared" si="35"/>
        <v>0</v>
      </c>
      <c r="T58" s="41">
        <f t="shared" ref="T58" si="37">T59+T60+T61</f>
        <v>0</v>
      </c>
      <c r="U58" s="9">
        <f>U59+U60+U61</f>
        <v>45.399999999999636</v>
      </c>
      <c r="V58" s="9">
        <f t="shared" ref="V58:W58" si="38">V59+V60+V61</f>
        <v>145945.20000000001</v>
      </c>
      <c r="W58" s="9">
        <f t="shared" si="38"/>
        <v>634926.5</v>
      </c>
      <c r="X58" s="9">
        <f>X59+X60+X61</f>
        <v>33045.4</v>
      </c>
      <c r="Y58" s="9">
        <f t="shared" si="12"/>
        <v>0</v>
      </c>
      <c r="Z58" s="9">
        <f>Z59+Z60</f>
        <v>0</v>
      </c>
      <c r="AA58" s="9">
        <f>AA59+AA60+AA61</f>
        <v>31425.200000000001</v>
      </c>
      <c r="AB58" s="9">
        <f t="shared" si="4"/>
        <v>64470.600000000006</v>
      </c>
      <c r="AC58" s="9">
        <v>0</v>
      </c>
      <c r="AD58" s="41">
        <f t="shared" si="35"/>
        <v>0</v>
      </c>
      <c r="AE58" s="41">
        <f t="shared" ref="AE58:AI58" si="39">AE59+AE60+AE61</f>
        <v>0</v>
      </c>
      <c r="AF58" s="9">
        <f t="shared" si="39"/>
        <v>142475.9</v>
      </c>
      <c r="AG58" s="9">
        <f>AC58+AF58</f>
        <v>142475.9</v>
      </c>
      <c r="AH58" s="9">
        <f t="shared" si="6"/>
        <v>0</v>
      </c>
      <c r="AI58" s="9">
        <f t="shared" si="39"/>
        <v>153396.4</v>
      </c>
      <c r="AJ58" s="9">
        <f t="shared" si="7"/>
        <v>153396.4</v>
      </c>
      <c r="AK58" s="2"/>
      <c r="AL58" s="2"/>
      <c r="AM58" s="2"/>
      <c r="AN58" s="2"/>
      <c r="AO58" s="2"/>
    </row>
    <row r="59" spans="1:41" ht="134.25" customHeight="1">
      <c r="A59" s="42" t="s">
        <v>102</v>
      </c>
      <c r="B59" s="20" t="s">
        <v>99</v>
      </c>
      <c r="C59" s="23" t="s">
        <v>13</v>
      </c>
      <c r="D59" s="23" t="s">
        <v>18</v>
      </c>
      <c r="E59" s="23" t="s">
        <v>10</v>
      </c>
      <c r="F59" s="23" t="s">
        <v>73</v>
      </c>
      <c r="G59" s="41"/>
      <c r="H59" s="41"/>
      <c r="I59" s="41"/>
      <c r="J59" s="41"/>
      <c r="K59" s="9">
        <v>231024.2</v>
      </c>
      <c r="L59" s="9"/>
      <c r="M59" s="9">
        <v>202000</v>
      </c>
      <c r="N59" s="9">
        <v>6000</v>
      </c>
      <c r="O59" s="9"/>
      <c r="P59" s="9">
        <v>3617.9</v>
      </c>
      <c r="Q59" s="9">
        <f t="shared" ref="Q59:Q63" si="40">M59+P59</f>
        <v>205617.9</v>
      </c>
      <c r="R59" s="9">
        <v>16000</v>
      </c>
      <c r="S59" s="41">
        <v>0</v>
      </c>
      <c r="T59" s="41">
        <v>0</v>
      </c>
      <c r="U59" s="9">
        <v>4525.3999999999996</v>
      </c>
      <c r="V59" s="9"/>
      <c r="W59" s="9">
        <v>205617.9</v>
      </c>
      <c r="X59" s="9">
        <f t="shared" si="3"/>
        <v>20525.400000000001</v>
      </c>
      <c r="Y59" s="9">
        <f t="shared" si="12"/>
        <v>0</v>
      </c>
      <c r="Z59" s="9"/>
      <c r="AA59" s="9">
        <v>30000</v>
      </c>
      <c r="AB59" s="9">
        <f t="shared" si="4"/>
        <v>50525.4</v>
      </c>
      <c r="AC59" s="9">
        <v>0</v>
      </c>
      <c r="AD59" s="41">
        <v>0</v>
      </c>
      <c r="AE59" s="41">
        <v>0</v>
      </c>
      <c r="AF59" s="41">
        <v>67675.899999999994</v>
      </c>
      <c r="AG59" s="9">
        <f>AC59+AF59</f>
        <v>67675.899999999994</v>
      </c>
      <c r="AH59" s="9">
        <f t="shared" si="6"/>
        <v>0</v>
      </c>
      <c r="AI59" s="9">
        <v>83676.399999999994</v>
      </c>
      <c r="AJ59" s="9">
        <f t="shared" si="7"/>
        <v>83676.399999999994</v>
      </c>
      <c r="AK59" s="2"/>
      <c r="AL59" s="2"/>
      <c r="AM59" s="2"/>
      <c r="AN59" s="2"/>
      <c r="AO59" s="2"/>
    </row>
    <row r="60" spans="1:41" ht="130.5" customHeight="1">
      <c r="A60" s="42" t="s">
        <v>121</v>
      </c>
      <c r="B60" s="20" t="s">
        <v>122</v>
      </c>
      <c r="C60" s="23" t="s">
        <v>13</v>
      </c>
      <c r="D60" s="23" t="s">
        <v>18</v>
      </c>
      <c r="E60" s="23" t="s">
        <v>10</v>
      </c>
      <c r="F60" s="23" t="s">
        <v>90</v>
      </c>
      <c r="G60" s="41"/>
      <c r="H60" s="41"/>
      <c r="I60" s="41"/>
      <c r="J60" s="41"/>
      <c r="K60" s="9">
        <v>275843.40000000002</v>
      </c>
      <c r="L60" s="9"/>
      <c r="M60" s="9">
        <f t="shared" si="13"/>
        <v>275843.40000000002</v>
      </c>
      <c r="N60" s="9">
        <v>5000</v>
      </c>
      <c r="O60" s="9"/>
      <c r="P60" s="9"/>
      <c r="Q60" s="9">
        <f t="shared" si="40"/>
        <v>275843.40000000002</v>
      </c>
      <c r="R60" s="9">
        <f t="shared" si="11"/>
        <v>5000</v>
      </c>
      <c r="S60" s="41">
        <v>0</v>
      </c>
      <c r="T60" s="41">
        <v>0</v>
      </c>
      <c r="U60" s="9"/>
      <c r="V60" s="9"/>
      <c r="W60" s="9">
        <v>275843.40000000002</v>
      </c>
      <c r="X60" s="9">
        <f t="shared" si="3"/>
        <v>5000</v>
      </c>
      <c r="Y60" s="9">
        <f t="shared" si="12"/>
        <v>0</v>
      </c>
      <c r="Z60" s="9"/>
      <c r="AA60" s="9"/>
      <c r="AB60" s="9">
        <f t="shared" si="4"/>
        <v>5000</v>
      </c>
      <c r="AC60" s="9">
        <v>0</v>
      </c>
      <c r="AD60" s="41">
        <v>0</v>
      </c>
      <c r="AE60" s="41"/>
      <c r="AF60" s="41"/>
      <c r="AG60" s="9">
        <f t="shared" ref="AG60:AG78" si="41">AC60+AF60</f>
        <v>0</v>
      </c>
      <c r="AH60" s="9">
        <f t="shared" si="6"/>
        <v>0</v>
      </c>
      <c r="AI60" s="9"/>
      <c r="AJ60" s="9">
        <f t="shared" si="7"/>
        <v>0</v>
      </c>
      <c r="AK60" s="2"/>
      <c r="AL60" s="2"/>
      <c r="AM60" s="2"/>
      <c r="AN60" s="2"/>
      <c r="AO60" s="2"/>
    </row>
    <row r="61" spans="1:41" ht="22.5" customHeight="1">
      <c r="A61" s="87" t="s">
        <v>210</v>
      </c>
      <c r="B61" s="88"/>
      <c r="C61" s="88"/>
      <c r="D61" s="88"/>
      <c r="E61" s="43"/>
      <c r="F61" s="23"/>
      <c r="G61" s="41"/>
      <c r="H61" s="41"/>
      <c r="I61" s="41"/>
      <c r="J61" s="41"/>
      <c r="K61" s="9">
        <f>K62+K63</f>
        <v>12000</v>
      </c>
      <c r="L61" s="9">
        <f>L62+L63</f>
        <v>0</v>
      </c>
      <c r="M61" s="9">
        <f t="shared" ref="M61:O61" si="42">M62+M63</f>
        <v>17480</v>
      </c>
      <c r="N61" s="9">
        <f t="shared" si="42"/>
        <v>12000</v>
      </c>
      <c r="O61" s="9">
        <f t="shared" si="42"/>
        <v>0</v>
      </c>
      <c r="P61" s="9">
        <f>P62+P63</f>
        <v>-9960</v>
      </c>
      <c r="Q61" s="9">
        <f t="shared" si="40"/>
        <v>7520</v>
      </c>
      <c r="R61" s="9">
        <f t="shared" si="11"/>
        <v>12000</v>
      </c>
      <c r="S61" s="9">
        <f t="shared" ref="S61:AD61" si="43">S62+S63</f>
        <v>0</v>
      </c>
      <c r="T61" s="9">
        <f t="shared" ref="T61" si="44">T62+T63</f>
        <v>0</v>
      </c>
      <c r="U61" s="9">
        <f>U62+U63</f>
        <v>-4480</v>
      </c>
      <c r="V61" s="9">
        <f>V62+V63+V78+V64+V65+V66+V67+V68+V69+V70+V71+V72+V73+V74+V75+V76+V77</f>
        <v>145945.20000000001</v>
      </c>
      <c r="W61" s="9">
        <f>Q61+V61</f>
        <v>153465.20000000001</v>
      </c>
      <c r="X61" s="9">
        <f t="shared" si="3"/>
        <v>7520</v>
      </c>
      <c r="Y61" s="9">
        <f t="shared" si="12"/>
        <v>0</v>
      </c>
      <c r="Z61" s="9">
        <f>Z62+Z63</f>
        <v>0</v>
      </c>
      <c r="AA61" s="9">
        <f>AA62+AA63+AA78</f>
        <v>1425.2</v>
      </c>
      <c r="AB61" s="9">
        <f t="shared" si="4"/>
        <v>8945.2000000000007</v>
      </c>
      <c r="AC61" s="9">
        <v>0</v>
      </c>
      <c r="AD61" s="9">
        <f t="shared" si="43"/>
        <v>0</v>
      </c>
      <c r="AE61" s="9">
        <f t="shared" ref="AE61" si="45">AE62+AE63</f>
        <v>0</v>
      </c>
      <c r="AF61" s="9">
        <f>AF62+AF63+AF64+AF65+AF66+AF67+AF68+AF69+AF70+AF71+AF72+AF73+AF74+AF75+AF76+AF77+AF78</f>
        <v>74800</v>
      </c>
      <c r="AG61" s="9">
        <f t="shared" si="41"/>
        <v>74800</v>
      </c>
      <c r="AH61" s="9">
        <f t="shared" si="6"/>
        <v>0</v>
      </c>
      <c r="AI61" s="9">
        <f>AI62+AI63+AI64+AI65+AI66+AI67+AI68+AI69+AI70+AI71+AI72+AI73+AI74+AI75+AI76+AI77+AI78</f>
        <v>69720</v>
      </c>
      <c r="AJ61" s="9">
        <f t="shared" si="7"/>
        <v>69720</v>
      </c>
      <c r="AK61" s="2"/>
      <c r="AL61" s="2"/>
      <c r="AM61" s="2"/>
      <c r="AN61" s="2"/>
      <c r="AO61" s="2"/>
    </row>
    <row r="62" spans="1:41" ht="102" customHeight="1">
      <c r="A62" s="42" t="s">
        <v>166</v>
      </c>
      <c r="B62" s="20" t="s">
        <v>123</v>
      </c>
      <c r="C62" s="23" t="s">
        <v>124</v>
      </c>
      <c r="D62" s="23" t="s">
        <v>18</v>
      </c>
      <c r="E62" s="23" t="s">
        <v>10</v>
      </c>
      <c r="F62" s="23" t="s">
        <v>53</v>
      </c>
      <c r="G62" s="41"/>
      <c r="H62" s="41"/>
      <c r="I62" s="41"/>
      <c r="J62" s="41"/>
      <c r="K62" s="9">
        <v>6000</v>
      </c>
      <c r="L62" s="9"/>
      <c r="M62" s="9">
        <v>7520</v>
      </c>
      <c r="N62" s="9">
        <v>6000</v>
      </c>
      <c r="O62" s="9"/>
      <c r="P62" s="9"/>
      <c r="Q62" s="9">
        <f t="shared" si="40"/>
        <v>7520</v>
      </c>
      <c r="R62" s="9">
        <f t="shared" si="11"/>
        <v>6000</v>
      </c>
      <c r="S62" s="41">
        <v>0</v>
      </c>
      <c r="T62" s="41">
        <v>0</v>
      </c>
      <c r="U62" s="9">
        <v>1520</v>
      </c>
      <c r="V62" s="9"/>
      <c r="W62" s="9">
        <f t="shared" ref="W62:W77" si="46">Q62+V62</f>
        <v>7520</v>
      </c>
      <c r="X62" s="9">
        <f t="shared" si="3"/>
        <v>7520</v>
      </c>
      <c r="Y62" s="9">
        <f t="shared" si="12"/>
        <v>0</v>
      </c>
      <c r="Z62" s="9"/>
      <c r="AA62" s="9"/>
      <c r="AB62" s="9">
        <f t="shared" si="4"/>
        <v>7520</v>
      </c>
      <c r="AC62" s="9">
        <v>0</v>
      </c>
      <c r="AD62" s="41">
        <v>0</v>
      </c>
      <c r="AE62" s="41">
        <v>0</v>
      </c>
      <c r="AF62" s="41"/>
      <c r="AG62" s="9">
        <f t="shared" si="41"/>
        <v>0</v>
      </c>
      <c r="AH62" s="9">
        <f t="shared" si="6"/>
        <v>0</v>
      </c>
      <c r="AI62" s="9"/>
      <c r="AJ62" s="9">
        <f t="shared" si="7"/>
        <v>0</v>
      </c>
      <c r="AK62" s="2"/>
      <c r="AL62" s="2"/>
      <c r="AM62" s="2"/>
      <c r="AN62" s="2"/>
      <c r="AO62" s="2"/>
    </row>
    <row r="63" spans="1:41" ht="106.5" customHeight="1">
      <c r="A63" s="42" t="s">
        <v>223</v>
      </c>
      <c r="B63" s="20" t="s">
        <v>123</v>
      </c>
      <c r="C63" s="23" t="s">
        <v>124</v>
      </c>
      <c r="D63" s="23" t="s">
        <v>18</v>
      </c>
      <c r="E63" s="23" t="s">
        <v>10</v>
      </c>
      <c r="F63" s="23" t="s">
        <v>224</v>
      </c>
      <c r="G63" s="41"/>
      <c r="H63" s="41"/>
      <c r="I63" s="41"/>
      <c r="J63" s="41"/>
      <c r="K63" s="9">
        <v>6000</v>
      </c>
      <c r="L63" s="9"/>
      <c r="M63" s="9">
        <v>9960</v>
      </c>
      <c r="N63" s="9">
        <v>6000</v>
      </c>
      <c r="O63" s="9"/>
      <c r="P63" s="9">
        <v>-9960</v>
      </c>
      <c r="Q63" s="9">
        <f t="shared" si="40"/>
        <v>0</v>
      </c>
      <c r="R63" s="9">
        <f t="shared" si="11"/>
        <v>6000</v>
      </c>
      <c r="S63" s="41">
        <v>0</v>
      </c>
      <c r="T63" s="41">
        <v>0</v>
      </c>
      <c r="U63" s="9">
        <v>-6000</v>
      </c>
      <c r="V63" s="9">
        <v>9960</v>
      </c>
      <c r="W63" s="9">
        <f t="shared" si="46"/>
        <v>9960</v>
      </c>
      <c r="X63" s="9">
        <f t="shared" si="3"/>
        <v>0</v>
      </c>
      <c r="Y63" s="9">
        <f t="shared" si="12"/>
        <v>0</v>
      </c>
      <c r="Z63" s="9"/>
      <c r="AA63" s="9"/>
      <c r="AB63" s="9">
        <f t="shared" si="4"/>
        <v>0</v>
      </c>
      <c r="AC63" s="9">
        <v>0</v>
      </c>
      <c r="AD63" s="41">
        <v>0</v>
      </c>
      <c r="AE63" s="41">
        <v>0</v>
      </c>
      <c r="AF63" s="9">
        <v>9960</v>
      </c>
      <c r="AG63" s="9">
        <f t="shared" si="41"/>
        <v>9960</v>
      </c>
      <c r="AH63" s="9">
        <f t="shared" si="6"/>
        <v>0</v>
      </c>
      <c r="AI63" s="9"/>
      <c r="AJ63" s="9">
        <f t="shared" si="7"/>
        <v>0</v>
      </c>
      <c r="AK63" s="2"/>
      <c r="AL63" s="2"/>
      <c r="AM63" s="2"/>
      <c r="AN63" s="2"/>
      <c r="AO63" s="2"/>
    </row>
    <row r="64" spans="1:41" ht="106.5" customHeight="1">
      <c r="A64" s="42" t="s">
        <v>225</v>
      </c>
      <c r="B64" s="20" t="s">
        <v>123</v>
      </c>
      <c r="C64" s="23" t="s">
        <v>124</v>
      </c>
      <c r="D64" s="23" t="s">
        <v>18</v>
      </c>
      <c r="E64" s="23" t="s">
        <v>10</v>
      </c>
      <c r="F64" s="23" t="s">
        <v>224</v>
      </c>
      <c r="G64" s="41"/>
      <c r="H64" s="41"/>
      <c r="I64" s="41"/>
      <c r="J64" s="41"/>
      <c r="K64" s="9"/>
      <c r="L64" s="9"/>
      <c r="M64" s="9"/>
      <c r="N64" s="9"/>
      <c r="O64" s="9"/>
      <c r="P64" s="9"/>
      <c r="Q64" s="9"/>
      <c r="R64" s="9"/>
      <c r="S64" s="41"/>
      <c r="T64" s="41"/>
      <c r="U64" s="9"/>
      <c r="V64" s="9">
        <v>9960</v>
      </c>
      <c r="W64" s="9">
        <f t="shared" si="46"/>
        <v>9960</v>
      </c>
      <c r="X64" s="9"/>
      <c r="Y64" s="9"/>
      <c r="Z64" s="9"/>
      <c r="AA64" s="9"/>
      <c r="AB64" s="9"/>
      <c r="AC64" s="9"/>
      <c r="AD64" s="41"/>
      <c r="AE64" s="41"/>
      <c r="AF64" s="9">
        <v>9960</v>
      </c>
      <c r="AG64" s="9">
        <f t="shared" si="41"/>
        <v>9960</v>
      </c>
      <c r="AH64" s="9"/>
      <c r="AI64" s="9"/>
      <c r="AJ64" s="9">
        <f t="shared" si="7"/>
        <v>0</v>
      </c>
      <c r="AK64" s="2"/>
      <c r="AL64" s="2"/>
      <c r="AM64" s="2"/>
      <c r="AN64" s="2"/>
      <c r="AO64" s="2"/>
    </row>
    <row r="65" spans="1:41" ht="106.5" customHeight="1">
      <c r="A65" s="42" t="s">
        <v>226</v>
      </c>
      <c r="B65" s="20" t="s">
        <v>123</v>
      </c>
      <c r="C65" s="23" t="s">
        <v>124</v>
      </c>
      <c r="D65" s="23" t="s">
        <v>18</v>
      </c>
      <c r="E65" s="23" t="s">
        <v>10</v>
      </c>
      <c r="F65" s="23" t="s">
        <v>224</v>
      </c>
      <c r="G65" s="41"/>
      <c r="H65" s="41"/>
      <c r="I65" s="41"/>
      <c r="J65" s="41"/>
      <c r="K65" s="9"/>
      <c r="L65" s="9"/>
      <c r="M65" s="9"/>
      <c r="N65" s="9"/>
      <c r="O65" s="9"/>
      <c r="P65" s="9"/>
      <c r="Q65" s="9"/>
      <c r="R65" s="9"/>
      <c r="S65" s="41"/>
      <c r="T65" s="41"/>
      <c r="U65" s="9"/>
      <c r="V65" s="9">
        <v>9960</v>
      </c>
      <c r="W65" s="9">
        <f t="shared" si="46"/>
        <v>9960</v>
      </c>
      <c r="X65" s="9"/>
      <c r="Y65" s="9"/>
      <c r="Z65" s="9"/>
      <c r="AA65" s="9"/>
      <c r="AB65" s="9"/>
      <c r="AC65" s="9"/>
      <c r="AD65" s="41"/>
      <c r="AE65" s="41"/>
      <c r="AF65" s="9">
        <v>9960</v>
      </c>
      <c r="AG65" s="9">
        <f t="shared" si="41"/>
        <v>9960</v>
      </c>
      <c r="AH65" s="9"/>
      <c r="AI65" s="9"/>
      <c r="AJ65" s="9">
        <f t="shared" si="7"/>
        <v>0</v>
      </c>
      <c r="AK65" s="2"/>
      <c r="AL65" s="2"/>
      <c r="AM65" s="2"/>
      <c r="AN65" s="2"/>
      <c r="AO65" s="2"/>
    </row>
    <row r="66" spans="1:41" ht="106.5" customHeight="1">
      <c r="A66" s="42" t="s">
        <v>227</v>
      </c>
      <c r="B66" s="20" t="s">
        <v>123</v>
      </c>
      <c r="C66" s="23" t="s">
        <v>124</v>
      </c>
      <c r="D66" s="23" t="s">
        <v>18</v>
      </c>
      <c r="E66" s="23" t="s">
        <v>10</v>
      </c>
      <c r="F66" s="23" t="s">
        <v>224</v>
      </c>
      <c r="G66" s="41"/>
      <c r="H66" s="41"/>
      <c r="I66" s="41"/>
      <c r="J66" s="41"/>
      <c r="K66" s="9"/>
      <c r="L66" s="9"/>
      <c r="M66" s="9"/>
      <c r="N66" s="9"/>
      <c r="O66" s="9"/>
      <c r="P66" s="9"/>
      <c r="Q66" s="9"/>
      <c r="R66" s="9"/>
      <c r="S66" s="41"/>
      <c r="T66" s="41"/>
      <c r="U66" s="9"/>
      <c r="V66" s="9">
        <v>7520</v>
      </c>
      <c r="W66" s="9">
        <f t="shared" si="46"/>
        <v>7520</v>
      </c>
      <c r="X66" s="9"/>
      <c r="Y66" s="9"/>
      <c r="Z66" s="9"/>
      <c r="AA66" s="9"/>
      <c r="AB66" s="9"/>
      <c r="AC66" s="9"/>
      <c r="AD66" s="41"/>
      <c r="AE66" s="41"/>
      <c r="AF66" s="9">
        <v>7520</v>
      </c>
      <c r="AG66" s="9">
        <f t="shared" si="41"/>
        <v>7520</v>
      </c>
      <c r="AH66" s="9"/>
      <c r="AI66" s="9"/>
      <c r="AJ66" s="9">
        <f t="shared" si="7"/>
        <v>0</v>
      </c>
      <c r="AK66" s="2"/>
      <c r="AL66" s="2"/>
      <c r="AM66" s="2"/>
      <c r="AN66" s="2"/>
      <c r="AO66" s="2"/>
    </row>
    <row r="67" spans="1:41" ht="106.5" customHeight="1">
      <c r="A67" s="42" t="s">
        <v>228</v>
      </c>
      <c r="B67" s="20" t="s">
        <v>123</v>
      </c>
      <c r="C67" s="23" t="s">
        <v>124</v>
      </c>
      <c r="D67" s="23" t="s">
        <v>18</v>
      </c>
      <c r="E67" s="23" t="s">
        <v>10</v>
      </c>
      <c r="F67" s="23" t="s">
        <v>224</v>
      </c>
      <c r="G67" s="41"/>
      <c r="H67" s="41"/>
      <c r="I67" s="41"/>
      <c r="J67" s="41"/>
      <c r="K67" s="9"/>
      <c r="L67" s="9"/>
      <c r="M67" s="9"/>
      <c r="N67" s="9"/>
      <c r="O67" s="9"/>
      <c r="P67" s="9"/>
      <c r="Q67" s="9"/>
      <c r="R67" s="9"/>
      <c r="S67" s="41"/>
      <c r="T67" s="41"/>
      <c r="U67" s="9"/>
      <c r="V67" s="9">
        <v>9960</v>
      </c>
      <c r="W67" s="9">
        <f t="shared" si="46"/>
        <v>9960</v>
      </c>
      <c r="X67" s="9"/>
      <c r="Y67" s="9"/>
      <c r="Z67" s="9"/>
      <c r="AA67" s="9"/>
      <c r="AB67" s="9"/>
      <c r="AC67" s="9"/>
      <c r="AD67" s="41"/>
      <c r="AE67" s="41"/>
      <c r="AF67" s="9">
        <v>9960</v>
      </c>
      <c r="AG67" s="9">
        <f t="shared" si="41"/>
        <v>9960</v>
      </c>
      <c r="AH67" s="9"/>
      <c r="AI67" s="9"/>
      <c r="AJ67" s="9">
        <f t="shared" si="7"/>
        <v>0</v>
      </c>
      <c r="AK67" s="2"/>
      <c r="AL67" s="2"/>
      <c r="AM67" s="2"/>
      <c r="AN67" s="2"/>
      <c r="AO67" s="2"/>
    </row>
    <row r="68" spans="1:41" ht="106.5" customHeight="1">
      <c r="A68" s="42" t="s">
        <v>229</v>
      </c>
      <c r="B68" s="20" t="s">
        <v>123</v>
      </c>
      <c r="C68" s="23" t="s">
        <v>124</v>
      </c>
      <c r="D68" s="23" t="s">
        <v>18</v>
      </c>
      <c r="E68" s="23" t="s">
        <v>10</v>
      </c>
      <c r="F68" s="23" t="s">
        <v>224</v>
      </c>
      <c r="G68" s="41"/>
      <c r="H68" s="41"/>
      <c r="I68" s="41"/>
      <c r="J68" s="41"/>
      <c r="K68" s="9"/>
      <c r="L68" s="9"/>
      <c r="M68" s="9"/>
      <c r="N68" s="9"/>
      <c r="O68" s="9"/>
      <c r="P68" s="9"/>
      <c r="Q68" s="9"/>
      <c r="R68" s="9"/>
      <c r="S68" s="41"/>
      <c r="T68" s="41"/>
      <c r="U68" s="9"/>
      <c r="V68" s="9">
        <v>9960</v>
      </c>
      <c r="W68" s="9">
        <f t="shared" si="46"/>
        <v>9960</v>
      </c>
      <c r="X68" s="9"/>
      <c r="Y68" s="9"/>
      <c r="Z68" s="9"/>
      <c r="AA68" s="9"/>
      <c r="AB68" s="9"/>
      <c r="AC68" s="9"/>
      <c r="AD68" s="41"/>
      <c r="AE68" s="41"/>
      <c r="AF68" s="9">
        <v>9960</v>
      </c>
      <c r="AG68" s="9">
        <f t="shared" si="41"/>
        <v>9960</v>
      </c>
      <c r="AH68" s="9"/>
      <c r="AI68" s="9"/>
      <c r="AJ68" s="9">
        <f t="shared" si="7"/>
        <v>0</v>
      </c>
      <c r="AK68" s="2"/>
      <c r="AL68" s="2"/>
      <c r="AM68" s="2"/>
      <c r="AN68" s="2"/>
      <c r="AO68" s="2"/>
    </row>
    <row r="69" spans="1:41" ht="106.5" customHeight="1">
      <c r="A69" s="42" t="s">
        <v>230</v>
      </c>
      <c r="B69" s="20" t="s">
        <v>123</v>
      </c>
      <c r="C69" s="23" t="s">
        <v>124</v>
      </c>
      <c r="D69" s="23" t="s">
        <v>18</v>
      </c>
      <c r="E69" s="23" t="s">
        <v>10</v>
      </c>
      <c r="F69" s="23" t="s">
        <v>224</v>
      </c>
      <c r="G69" s="41"/>
      <c r="H69" s="41"/>
      <c r="I69" s="41"/>
      <c r="J69" s="41"/>
      <c r="K69" s="9"/>
      <c r="L69" s="9"/>
      <c r="M69" s="9"/>
      <c r="N69" s="9"/>
      <c r="O69" s="9"/>
      <c r="P69" s="9"/>
      <c r="Q69" s="9"/>
      <c r="R69" s="9"/>
      <c r="S69" s="41"/>
      <c r="T69" s="41"/>
      <c r="U69" s="9"/>
      <c r="V69" s="9">
        <v>9960</v>
      </c>
      <c r="W69" s="9">
        <f t="shared" si="46"/>
        <v>9960</v>
      </c>
      <c r="X69" s="9"/>
      <c r="Y69" s="9"/>
      <c r="Z69" s="9"/>
      <c r="AA69" s="9"/>
      <c r="AB69" s="9"/>
      <c r="AC69" s="9"/>
      <c r="AD69" s="41"/>
      <c r="AE69" s="41"/>
      <c r="AF69" s="9">
        <v>9960</v>
      </c>
      <c r="AG69" s="9">
        <f t="shared" si="41"/>
        <v>9960</v>
      </c>
      <c r="AH69" s="9"/>
      <c r="AI69" s="9"/>
      <c r="AJ69" s="9">
        <f t="shared" si="7"/>
        <v>0</v>
      </c>
      <c r="AK69" s="2"/>
      <c r="AL69" s="2"/>
      <c r="AM69" s="2"/>
      <c r="AN69" s="2"/>
      <c r="AO69" s="2"/>
    </row>
    <row r="70" spans="1:41" ht="106.5" customHeight="1">
      <c r="A70" s="42" t="s">
        <v>231</v>
      </c>
      <c r="B70" s="20" t="s">
        <v>123</v>
      </c>
      <c r="C70" s="23" t="s">
        <v>124</v>
      </c>
      <c r="D70" s="23" t="s">
        <v>18</v>
      </c>
      <c r="E70" s="23" t="s">
        <v>10</v>
      </c>
      <c r="F70" s="23" t="s">
        <v>224</v>
      </c>
      <c r="G70" s="41"/>
      <c r="H70" s="41"/>
      <c r="I70" s="41"/>
      <c r="J70" s="41"/>
      <c r="K70" s="9"/>
      <c r="L70" s="9"/>
      <c r="M70" s="9"/>
      <c r="N70" s="9"/>
      <c r="O70" s="9"/>
      <c r="P70" s="9"/>
      <c r="Q70" s="9"/>
      <c r="R70" s="9"/>
      <c r="S70" s="41"/>
      <c r="T70" s="41"/>
      <c r="U70" s="9"/>
      <c r="V70" s="9">
        <v>7520</v>
      </c>
      <c r="W70" s="9">
        <f t="shared" si="46"/>
        <v>7520</v>
      </c>
      <c r="X70" s="9"/>
      <c r="Y70" s="9"/>
      <c r="Z70" s="9"/>
      <c r="AA70" s="9"/>
      <c r="AB70" s="9"/>
      <c r="AC70" s="9"/>
      <c r="AD70" s="41"/>
      <c r="AE70" s="41"/>
      <c r="AF70" s="9">
        <v>7520</v>
      </c>
      <c r="AG70" s="9">
        <f t="shared" si="41"/>
        <v>7520</v>
      </c>
      <c r="AH70" s="9"/>
      <c r="AI70" s="9"/>
      <c r="AJ70" s="9">
        <f t="shared" si="7"/>
        <v>0</v>
      </c>
      <c r="AK70" s="2"/>
      <c r="AL70" s="2"/>
      <c r="AM70" s="2"/>
      <c r="AN70" s="2"/>
      <c r="AO70" s="2"/>
    </row>
    <row r="71" spans="1:41" ht="106.5" customHeight="1">
      <c r="A71" s="42" t="s">
        <v>232</v>
      </c>
      <c r="B71" s="20" t="s">
        <v>123</v>
      </c>
      <c r="C71" s="23" t="s">
        <v>124</v>
      </c>
      <c r="D71" s="23" t="s">
        <v>18</v>
      </c>
      <c r="E71" s="23" t="s">
        <v>10</v>
      </c>
      <c r="F71" s="23" t="s">
        <v>233</v>
      </c>
      <c r="G71" s="41"/>
      <c r="H71" s="41"/>
      <c r="I71" s="41"/>
      <c r="J71" s="41"/>
      <c r="K71" s="9"/>
      <c r="L71" s="9"/>
      <c r="M71" s="9"/>
      <c r="N71" s="9"/>
      <c r="O71" s="9"/>
      <c r="P71" s="9"/>
      <c r="Q71" s="9"/>
      <c r="R71" s="9"/>
      <c r="S71" s="41"/>
      <c r="T71" s="41"/>
      <c r="U71" s="9"/>
      <c r="V71" s="9">
        <v>9960</v>
      </c>
      <c r="W71" s="9">
        <f t="shared" si="46"/>
        <v>9960</v>
      </c>
      <c r="X71" s="9"/>
      <c r="Y71" s="9"/>
      <c r="Z71" s="9"/>
      <c r="AA71" s="9"/>
      <c r="AB71" s="9"/>
      <c r="AC71" s="9"/>
      <c r="AD71" s="41"/>
      <c r="AE71" s="41"/>
      <c r="AF71" s="9"/>
      <c r="AG71" s="9">
        <f t="shared" si="41"/>
        <v>0</v>
      </c>
      <c r="AH71" s="9"/>
      <c r="AI71" s="9">
        <v>9960</v>
      </c>
      <c r="AJ71" s="9">
        <f t="shared" si="7"/>
        <v>9960</v>
      </c>
      <c r="AK71" s="2"/>
      <c r="AL71" s="2"/>
      <c r="AM71" s="2"/>
      <c r="AN71" s="2"/>
      <c r="AO71" s="2"/>
    </row>
    <row r="72" spans="1:41" ht="106.5" customHeight="1">
      <c r="A72" s="42" t="s">
        <v>234</v>
      </c>
      <c r="B72" s="20" t="s">
        <v>123</v>
      </c>
      <c r="C72" s="23" t="s">
        <v>124</v>
      </c>
      <c r="D72" s="23" t="s">
        <v>18</v>
      </c>
      <c r="E72" s="23" t="s">
        <v>10</v>
      </c>
      <c r="F72" s="23" t="s">
        <v>233</v>
      </c>
      <c r="G72" s="41"/>
      <c r="H72" s="41"/>
      <c r="I72" s="41"/>
      <c r="J72" s="41"/>
      <c r="K72" s="9"/>
      <c r="L72" s="9"/>
      <c r="M72" s="9"/>
      <c r="N72" s="9"/>
      <c r="O72" s="9"/>
      <c r="P72" s="9"/>
      <c r="Q72" s="9"/>
      <c r="R72" s="9"/>
      <c r="S72" s="41"/>
      <c r="T72" s="41"/>
      <c r="U72" s="9"/>
      <c r="V72" s="9">
        <v>9960</v>
      </c>
      <c r="W72" s="9">
        <f t="shared" si="46"/>
        <v>9960</v>
      </c>
      <c r="X72" s="9"/>
      <c r="Y72" s="9"/>
      <c r="Z72" s="9"/>
      <c r="AA72" s="9"/>
      <c r="AB72" s="9"/>
      <c r="AC72" s="9"/>
      <c r="AD72" s="41"/>
      <c r="AE72" s="41"/>
      <c r="AF72" s="9"/>
      <c r="AG72" s="9">
        <f t="shared" si="41"/>
        <v>0</v>
      </c>
      <c r="AH72" s="9"/>
      <c r="AI72" s="9">
        <v>9960</v>
      </c>
      <c r="AJ72" s="9">
        <f t="shared" si="7"/>
        <v>9960</v>
      </c>
      <c r="AK72" s="2"/>
      <c r="AL72" s="2"/>
      <c r="AM72" s="2"/>
      <c r="AN72" s="2"/>
      <c r="AO72" s="2"/>
    </row>
    <row r="73" spans="1:41" ht="106.5" customHeight="1">
      <c r="A73" s="42" t="s">
        <v>235</v>
      </c>
      <c r="B73" s="20" t="s">
        <v>123</v>
      </c>
      <c r="C73" s="23" t="s">
        <v>124</v>
      </c>
      <c r="D73" s="23" t="s">
        <v>18</v>
      </c>
      <c r="E73" s="23" t="s">
        <v>10</v>
      </c>
      <c r="F73" s="23" t="s">
        <v>233</v>
      </c>
      <c r="G73" s="41"/>
      <c r="H73" s="41"/>
      <c r="I73" s="41"/>
      <c r="J73" s="41"/>
      <c r="K73" s="9"/>
      <c r="L73" s="9"/>
      <c r="M73" s="9"/>
      <c r="N73" s="9"/>
      <c r="O73" s="9"/>
      <c r="P73" s="9"/>
      <c r="Q73" s="9"/>
      <c r="R73" s="9"/>
      <c r="S73" s="41"/>
      <c r="T73" s="41"/>
      <c r="U73" s="9"/>
      <c r="V73" s="9">
        <v>9960</v>
      </c>
      <c r="W73" s="9">
        <f t="shared" si="46"/>
        <v>9960</v>
      </c>
      <c r="X73" s="9"/>
      <c r="Y73" s="9"/>
      <c r="Z73" s="9"/>
      <c r="AA73" s="9"/>
      <c r="AB73" s="9"/>
      <c r="AC73" s="9"/>
      <c r="AD73" s="41"/>
      <c r="AE73" s="41"/>
      <c r="AF73" s="9"/>
      <c r="AG73" s="9">
        <f t="shared" si="41"/>
        <v>0</v>
      </c>
      <c r="AH73" s="9"/>
      <c r="AI73" s="9">
        <v>9960</v>
      </c>
      <c r="AJ73" s="9">
        <f t="shared" si="7"/>
        <v>9960</v>
      </c>
      <c r="AK73" s="2"/>
      <c r="AL73" s="2"/>
      <c r="AM73" s="2"/>
      <c r="AN73" s="2"/>
      <c r="AO73" s="2"/>
    </row>
    <row r="74" spans="1:41" ht="106.5" customHeight="1">
      <c r="A74" s="42" t="s">
        <v>236</v>
      </c>
      <c r="B74" s="20" t="s">
        <v>123</v>
      </c>
      <c r="C74" s="23" t="s">
        <v>124</v>
      </c>
      <c r="D74" s="23" t="s">
        <v>18</v>
      </c>
      <c r="E74" s="23" t="s">
        <v>10</v>
      </c>
      <c r="F74" s="23" t="s">
        <v>233</v>
      </c>
      <c r="G74" s="41"/>
      <c r="H74" s="41"/>
      <c r="I74" s="41"/>
      <c r="J74" s="41"/>
      <c r="K74" s="9"/>
      <c r="L74" s="9"/>
      <c r="M74" s="9"/>
      <c r="N74" s="9"/>
      <c r="O74" s="9"/>
      <c r="P74" s="9"/>
      <c r="Q74" s="9"/>
      <c r="R74" s="9"/>
      <c r="S74" s="41"/>
      <c r="T74" s="41"/>
      <c r="U74" s="9"/>
      <c r="V74" s="9">
        <v>9960</v>
      </c>
      <c r="W74" s="9">
        <f t="shared" si="46"/>
        <v>9960</v>
      </c>
      <c r="X74" s="9"/>
      <c r="Y74" s="9"/>
      <c r="Z74" s="9"/>
      <c r="AA74" s="9"/>
      <c r="AB74" s="9"/>
      <c r="AC74" s="9"/>
      <c r="AD74" s="41"/>
      <c r="AE74" s="41"/>
      <c r="AF74" s="9"/>
      <c r="AG74" s="9">
        <f t="shared" si="41"/>
        <v>0</v>
      </c>
      <c r="AH74" s="9"/>
      <c r="AI74" s="9">
        <v>9960</v>
      </c>
      <c r="AJ74" s="9">
        <f t="shared" si="7"/>
        <v>9960</v>
      </c>
      <c r="AK74" s="2"/>
      <c r="AL74" s="2"/>
      <c r="AM74" s="2"/>
      <c r="AN74" s="2"/>
      <c r="AO74" s="2"/>
    </row>
    <row r="75" spans="1:41" ht="106.5" customHeight="1">
      <c r="A75" s="42" t="s">
        <v>237</v>
      </c>
      <c r="B75" s="20" t="s">
        <v>123</v>
      </c>
      <c r="C75" s="23" t="s">
        <v>124</v>
      </c>
      <c r="D75" s="23" t="s">
        <v>18</v>
      </c>
      <c r="E75" s="23" t="s">
        <v>10</v>
      </c>
      <c r="F75" s="23" t="s">
        <v>233</v>
      </c>
      <c r="G75" s="41"/>
      <c r="H75" s="41"/>
      <c r="I75" s="41"/>
      <c r="J75" s="41"/>
      <c r="K75" s="9"/>
      <c r="L75" s="9"/>
      <c r="M75" s="9"/>
      <c r="N75" s="9"/>
      <c r="O75" s="9"/>
      <c r="P75" s="9"/>
      <c r="Q75" s="9"/>
      <c r="R75" s="9"/>
      <c r="S75" s="41"/>
      <c r="T75" s="41"/>
      <c r="U75" s="9"/>
      <c r="V75" s="9">
        <v>9960</v>
      </c>
      <c r="W75" s="9">
        <f t="shared" si="46"/>
        <v>9960</v>
      </c>
      <c r="X75" s="9"/>
      <c r="Y75" s="9"/>
      <c r="Z75" s="9"/>
      <c r="AA75" s="9"/>
      <c r="AB75" s="9"/>
      <c r="AC75" s="9"/>
      <c r="AD75" s="41"/>
      <c r="AE75" s="41"/>
      <c r="AF75" s="9"/>
      <c r="AG75" s="9">
        <f t="shared" si="41"/>
        <v>0</v>
      </c>
      <c r="AH75" s="9"/>
      <c r="AI75" s="9">
        <v>9960</v>
      </c>
      <c r="AJ75" s="9">
        <f t="shared" si="7"/>
        <v>9960</v>
      </c>
      <c r="AK75" s="2"/>
      <c r="AL75" s="2"/>
      <c r="AM75" s="2"/>
      <c r="AN75" s="2"/>
      <c r="AO75" s="2"/>
    </row>
    <row r="76" spans="1:41" ht="106.5" customHeight="1">
      <c r="A76" s="42" t="s">
        <v>238</v>
      </c>
      <c r="B76" s="20" t="s">
        <v>123</v>
      </c>
      <c r="C76" s="23" t="s">
        <v>124</v>
      </c>
      <c r="D76" s="23" t="s">
        <v>18</v>
      </c>
      <c r="E76" s="23" t="s">
        <v>10</v>
      </c>
      <c r="F76" s="23" t="s">
        <v>233</v>
      </c>
      <c r="G76" s="41"/>
      <c r="H76" s="41"/>
      <c r="I76" s="41"/>
      <c r="J76" s="41"/>
      <c r="K76" s="9"/>
      <c r="L76" s="9"/>
      <c r="M76" s="9"/>
      <c r="N76" s="9"/>
      <c r="O76" s="9"/>
      <c r="P76" s="9"/>
      <c r="Q76" s="9"/>
      <c r="R76" s="9"/>
      <c r="S76" s="41"/>
      <c r="T76" s="41"/>
      <c r="U76" s="9"/>
      <c r="V76" s="9">
        <v>9960</v>
      </c>
      <c r="W76" s="9">
        <f t="shared" si="46"/>
        <v>9960</v>
      </c>
      <c r="X76" s="9"/>
      <c r="Y76" s="9"/>
      <c r="Z76" s="9"/>
      <c r="AA76" s="9"/>
      <c r="AB76" s="9"/>
      <c r="AC76" s="9"/>
      <c r="AD76" s="41"/>
      <c r="AE76" s="41"/>
      <c r="AF76" s="9"/>
      <c r="AG76" s="9">
        <f t="shared" si="41"/>
        <v>0</v>
      </c>
      <c r="AH76" s="9"/>
      <c r="AI76" s="9">
        <v>9960</v>
      </c>
      <c r="AJ76" s="9">
        <f t="shared" si="7"/>
        <v>9960</v>
      </c>
      <c r="AK76" s="2"/>
      <c r="AL76" s="2"/>
      <c r="AM76" s="2"/>
      <c r="AN76" s="2"/>
      <c r="AO76" s="2"/>
    </row>
    <row r="77" spans="1:41" ht="106.5" customHeight="1">
      <c r="A77" s="42" t="s">
        <v>239</v>
      </c>
      <c r="B77" s="20" t="s">
        <v>123</v>
      </c>
      <c r="C77" s="23" t="s">
        <v>124</v>
      </c>
      <c r="D77" s="23" t="s">
        <v>18</v>
      </c>
      <c r="E77" s="23" t="s">
        <v>10</v>
      </c>
      <c r="F77" s="23" t="s">
        <v>233</v>
      </c>
      <c r="G77" s="41"/>
      <c r="H77" s="41"/>
      <c r="I77" s="41"/>
      <c r="J77" s="41"/>
      <c r="K77" s="9"/>
      <c r="L77" s="9"/>
      <c r="M77" s="9"/>
      <c r="N77" s="9"/>
      <c r="O77" s="9"/>
      <c r="P77" s="9"/>
      <c r="Q77" s="9"/>
      <c r="R77" s="9"/>
      <c r="S77" s="41"/>
      <c r="T77" s="41"/>
      <c r="U77" s="9"/>
      <c r="V77" s="9">
        <v>9960</v>
      </c>
      <c r="W77" s="9">
        <f t="shared" si="46"/>
        <v>9960</v>
      </c>
      <c r="X77" s="9"/>
      <c r="Y77" s="9"/>
      <c r="Z77" s="9"/>
      <c r="AA77" s="9"/>
      <c r="AB77" s="9"/>
      <c r="AC77" s="9"/>
      <c r="AD77" s="41"/>
      <c r="AE77" s="41"/>
      <c r="AF77" s="9"/>
      <c r="AG77" s="9">
        <f t="shared" si="41"/>
        <v>0</v>
      </c>
      <c r="AH77" s="9"/>
      <c r="AI77" s="9">
        <v>9960</v>
      </c>
      <c r="AJ77" s="9">
        <f t="shared" si="7"/>
        <v>9960</v>
      </c>
      <c r="AK77" s="2"/>
      <c r="AL77" s="2"/>
      <c r="AM77" s="2"/>
      <c r="AN77" s="2"/>
      <c r="AO77" s="2"/>
    </row>
    <row r="78" spans="1:41" ht="137.25" customHeight="1">
      <c r="A78" s="42" t="s">
        <v>222</v>
      </c>
      <c r="B78" s="20"/>
      <c r="C78" s="23" t="s">
        <v>13</v>
      </c>
      <c r="D78" s="23" t="s">
        <v>18</v>
      </c>
      <c r="E78" s="23" t="s">
        <v>10</v>
      </c>
      <c r="F78" s="23" t="s">
        <v>53</v>
      </c>
      <c r="G78" s="41"/>
      <c r="H78" s="41"/>
      <c r="I78" s="41"/>
      <c r="J78" s="41"/>
      <c r="K78" s="9"/>
      <c r="L78" s="9"/>
      <c r="M78" s="9"/>
      <c r="N78" s="9"/>
      <c r="O78" s="9"/>
      <c r="P78" s="9"/>
      <c r="Q78" s="9"/>
      <c r="R78" s="9"/>
      <c r="S78" s="41"/>
      <c r="T78" s="41"/>
      <c r="U78" s="9"/>
      <c r="V78" s="9">
        <v>1425.2</v>
      </c>
      <c r="W78" s="9">
        <f>Q78+V78</f>
        <v>1425.2</v>
      </c>
      <c r="X78" s="9"/>
      <c r="Y78" s="9"/>
      <c r="Z78" s="9"/>
      <c r="AA78" s="9">
        <v>1425.2</v>
      </c>
      <c r="AB78" s="9">
        <f t="shared" si="4"/>
        <v>1425.2</v>
      </c>
      <c r="AC78" s="9"/>
      <c r="AD78" s="41"/>
      <c r="AE78" s="41"/>
      <c r="AF78" s="41"/>
      <c r="AG78" s="9">
        <f t="shared" si="41"/>
        <v>0</v>
      </c>
      <c r="AH78" s="9"/>
      <c r="AI78" s="9"/>
      <c r="AJ78" s="9">
        <f t="shared" si="7"/>
        <v>0</v>
      </c>
      <c r="AK78" s="2"/>
      <c r="AL78" s="2"/>
      <c r="AM78" s="2"/>
      <c r="AN78" s="2"/>
      <c r="AO78" s="2"/>
    </row>
    <row r="79" spans="1:41" ht="42" customHeight="1">
      <c r="A79" s="80" t="s">
        <v>59</v>
      </c>
      <c r="B79" s="80"/>
      <c r="C79" s="80"/>
      <c r="D79" s="80"/>
      <c r="E79" s="37"/>
      <c r="F79" s="37"/>
      <c r="G79" s="38">
        <f>SUM(G80:G85)</f>
        <v>255070.30000000002</v>
      </c>
      <c r="H79" s="38" t="e">
        <f>H80+#REF!+#REF!+H81+H85+#REF!+#REF!+#REF!+#REF!</f>
        <v>#REF!</v>
      </c>
      <c r="I79" s="38" t="e">
        <f>I80+#REF!+#REF!+I81+I85+#REF!+#REF!+#REF!+#REF!</f>
        <v>#REF!</v>
      </c>
      <c r="J79" s="38" t="e">
        <f>J80+#REF!+#REF!+J81+J85+#REF!+#REF!+#REF!+#REF!</f>
        <v>#REF!</v>
      </c>
      <c r="K79" s="9">
        <f>SUM(K80:K84)</f>
        <v>1690658</v>
      </c>
      <c r="L79" s="9">
        <f>SUM(L80:L84)</f>
        <v>338894.5</v>
      </c>
      <c r="M79" s="9">
        <f t="shared" si="13"/>
        <v>2029552.5</v>
      </c>
      <c r="N79" s="9">
        <f>SUM(N80:N84)</f>
        <v>362492.6</v>
      </c>
      <c r="O79" s="9">
        <f t="shared" ref="O79" si="47">SUM(O80:O84)</f>
        <v>140800</v>
      </c>
      <c r="P79" s="9">
        <f>P80+P81+P82+P83+P84</f>
        <v>0</v>
      </c>
      <c r="Q79" s="9">
        <v>2029552.5</v>
      </c>
      <c r="R79" s="9">
        <f>SUM(R80:R84)</f>
        <v>491928.5</v>
      </c>
      <c r="S79" s="9">
        <f t="shared" ref="S79:AD79" si="48">SUM(S80:S84)</f>
        <v>347929</v>
      </c>
      <c r="T79" s="9">
        <f t="shared" ref="T79" si="49">SUM(T80:T84)</f>
        <v>79054.5</v>
      </c>
      <c r="U79" s="9">
        <f>U80+U81+U82+U83+U84</f>
        <v>0</v>
      </c>
      <c r="V79" s="9"/>
      <c r="W79" s="9">
        <v>2029552.5</v>
      </c>
      <c r="X79" s="9">
        <f t="shared" si="3"/>
        <v>491928.5</v>
      </c>
      <c r="Y79" s="9">
        <f>S79+T79</f>
        <v>426983.5</v>
      </c>
      <c r="Z79" s="9">
        <f>Z80+Z81+Z82+Z83+Z84</f>
        <v>0</v>
      </c>
      <c r="AA79" s="9">
        <f>AA80</f>
        <v>7354.1</v>
      </c>
      <c r="AB79" s="9">
        <f t="shared" si="4"/>
        <v>499282.6</v>
      </c>
      <c r="AC79" s="9">
        <v>426983.5</v>
      </c>
      <c r="AD79" s="9">
        <f t="shared" si="48"/>
        <v>294730.2</v>
      </c>
      <c r="AE79" s="9">
        <f t="shared" ref="AE79" si="50">SUM(AE80:AE84)</f>
        <v>0</v>
      </c>
      <c r="AF79" s="9"/>
      <c r="AG79" s="9">
        <v>426983.5</v>
      </c>
      <c r="AH79" s="9">
        <f t="shared" si="6"/>
        <v>294730.2</v>
      </c>
      <c r="AI79" s="9"/>
      <c r="AJ79" s="9">
        <f t="shared" si="7"/>
        <v>294730.2</v>
      </c>
      <c r="AK79" s="2"/>
      <c r="AL79" s="2"/>
      <c r="AM79" s="2"/>
      <c r="AN79" s="2"/>
      <c r="AO79" s="2"/>
    </row>
    <row r="80" spans="1:41" ht="114.75" customHeight="1">
      <c r="A80" s="17" t="s">
        <v>106</v>
      </c>
      <c r="B80" s="34" t="s">
        <v>107</v>
      </c>
      <c r="C80" s="23" t="s">
        <v>60</v>
      </c>
      <c r="D80" s="23" t="s">
        <v>6</v>
      </c>
      <c r="E80" s="23" t="s">
        <v>69</v>
      </c>
      <c r="F80" s="23" t="s">
        <v>54</v>
      </c>
      <c r="G80" s="9">
        <v>190401</v>
      </c>
      <c r="H80" s="9">
        <v>-33531.1</v>
      </c>
      <c r="I80" s="9">
        <f>G80+H80</f>
        <v>156869.9</v>
      </c>
      <c r="J80" s="9"/>
      <c r="K80" s="44">
        <v>1074428.8999999999</v>
      </c>
      <c r="L80" s="44"/>
      <c r="M80" s="9">
        <f t="shared" si="13"/>
        <v>1074428.8999999999</v>
      </c>
      <c r="N80" s="22">
        <v>183158.5</v>
      </c>
      <c r="O80" s="22"/>
      <c r="P80" s="9"/>
      <c r="Q80" s="22">
        <v>1074428.8999999999</v>
      </c>
      <c r="R80" s="9">
        <v>171794.4</v>
      </c>
      <c r="S80" s="22">
        <v>191929</v>
      </c>
      <c r="T80" s="22"/>
      <c r="U80" s="9"/>
      <c r="V80" s="9"/>
      <c r="W80" s="9">
        <v>1074428.8999999999</v>
      </c>
      <c r="X80" s="9">
        <f t="shared" si="3"/>
        <v>171794.4</v>
      </c>
      <c r="Y80" s="9">
        <f t="shared" si="12"/>
        <v>191929</v>
      </c>
      <c r="Z80" s="9"/>
      <c r="AA80" s="9">
        <v>7354.1</v>
      </c>
      <c r="AB80" s="9">
        <f t="shared" si="4"/>
        <v>179148.5</v>
      </c>
      <c r="AC80" s="9">
        <v>191929</v>
      </c>
      <c r="AD80" s="22">
        <v>199730.2</v>
      </c>
      <c r="AE80" s="22"/>
      <c r="AF80" s="22"/>
      <c r="AG80" s="9">
        <v>191929</v>
      </c>
      <c r="AH80" s="9">
        <f t="shared" si="6"/>
        <v>199730.2</v>
      </c>
      <c r="AI80" s="9"/>
      <c r="AJ80" s="9">
        <f t="shared" si="7"/>
        <v>199730.2</v>
      </c>
      <c r="AK80" s="2"/>
      <c r="AL80" s="2"/>
      <c r="AM80" s="2"/>
      <c r="AN80" s="2"/>
      <c r="AO80" s="2"/>
    </row>
    <row r="81" spans="1:46" ht="126" customHeight="1">
      <c r="A81" s="17" t="s">
        <v>108</v>
      </c>
      <c r="B81" s="23" t="s">
        <v>25</v>
      </c>
      <c r="C81" s="23" t="s">
        <v>45</v>
      </c>
      <c r="D81" s="23" t="s">
        <v>6</v>
      </c>
      <c r="E81" s="23" t="s">
        <v>36</v>
      </c>
      <c r="F81" s="21" t="s">
        <v>97</v>
      </c>
      <c r="G81" s="9">
        <v>30358.9</v>
      </c>
      <c r="H81" s="9"/>
      <c r="I81" s="9">
        <v>30358.9</v>
      </c>
      <c r="J81" s="9"/>
      <c r="K81" s="45">
        <v>25793.8</v>
      </c>
      <c r="L81" s="45"/>
      <c r="M81" s="9">
        <f t="shared" si="13"/>
        <v>25793.8</v>
      </c>
      <c r="N81" s="45">
        <v>21676.9</v>
      </c>
      <c r="O81" s="45"/>
      <c r="P81" s="9"/>
      <c r="Q81" s="45">
        <v>25793.8</v>
      </c>
      <c r="R81" s="9">
        <f t="shared" si="11"/>
        <v>21676.9</v>
      </c>
      <c r="S81" s="9">
        <v>0</v>
      </c>
      <c r="T81" s="9">
        <v>0</v>
      </c>
      <c r="U81" s="9"/>
      <c r="V81" s="9"/>
      <c r="W81" s="9">
        <v>25793.8</v>
      </c>
      <c r="X81" s="9">
        <f t="shared" si="3"/>
        <v>21676.9</v>
      </c>
      <c r="Y81" s="9">
        <f t="shared" si="12"/>
        <v>0</v>
      </c>
      <c r="Z81" s="9"/>
      <c r="AA81" s="9"/>
      <c r="AB81" s="9">
        <f t="shared" si="4"/>
        <v>21676.9</v>
      </c>
      <c r="AC81" s="9">
        <v>0</v>
      </c>
      <c r="AD81" s="9">
        <v>0</v>
      </c>
      <c r="AE81" s="9">
        <v>0</v>
      </c>
      <c r="AF81" s="9"/>
      <c r="AG81" s="9">
        <v>0</v>
      </c>
      <c r="AH81" s="9">
        <f t="shared" si="6"/>
        <v>0</v>
      </c>
      <c r="AI81" s="9"/>
      <c r="AJ81" s="9">
        <f t="shared" si="7"/>
        <v>0</v>
      </c>
    </row>
    <row r="82" spans="1:46" ht="132" customHeight="1">
      <c r="A82" s="17" t="s">
        <v>109</v>
      </c>
      <c r="B82" s="23" t="s">
        <v>25</v>
      </c>
      <c r="C82" s="23" t="s">
        <v>45</v>
      </c>
      <c r="D82" s="23" t="s">
        <v>6</v>
      </c>
      <c r="E82" s="23" t="s">
        <v>36</v>
      </c>
      <c r="F82" s="21" t="s">
        <v>97</v>
      </c>
      <c r="G82" s="9">
        <v>17155.2</v>
      </c>
      <c r="H82" s="9"/>
      <c r="I82" s="9">
        <v>17155.2</v>
      </c>
      <c r="J82" s="9"/>
      <c r="K82" s="45">
        <v>9435.2999999999993</v>
      </c>
      <c r="L82" s="45"/>
      <c r="M82" s="9">
        <f t="shared" si="13"/>
        <v>9435.2999999999993</v>
      </c>
      <c r="N82" s="45">
        <v>7657.2</v>
      </c>
      <c r="O82" s="45"/>
      <c r="P82" s="9"/>
      <c r="Q82" s="45">
        <v>9435.2999999999993</v>
      </c>
      <c r="R82" s="9">
        <f t="shared" si="11"/>
        <v>7657.2</v>
      </c>
      <c r="S82" s="9">
        <v>0</v>
      </c>
      <c r="T82" s="9">
        <v>0</v>
      </c>
      <c r="U82" s="9"/>
      <c r="V82" s="9"/>
      <c r="W82" s="9">
        <v>9435.2999999999993</v>
      </c>
      <c r="X82" s="9">
        <f t="shared" si="3"/>
        <v>7657.2</v>
      </c>
      <c r="Y82" s="9">
        <f t="shared" si="12"/>
        <v>0</v>
      </c>
      <c r="Z82" s="9"/>
      <c r="AA82" s="9"/>
      <c r="AB82" s="9">
        <f t="shared" si="4"/>
        <v>7657.2</v>
      </c>
      <c r="AC82" s="9">
        <v>0</v>
      </c>
      <c r="AD82" s="9">
        <v>0</v>
      </c>
      <c r="AE82" s="9">
        <v>0</v>
      </c>
      <c r="AF82" s="9"/>
      <c r="AG82" s="9">
        <v>0</v>
      </c>
      <c r="AH82" s="9">
        <f t="shared" si="6"/>
        <v>0</v>
      </c>
      <c r="AI82" s="9"/>
      <c r="AJ82" s="9">
        <f t="shared" si="7"/>
        <v>0</v>
      </c>
    </row>
    <row r="83" spans="1:46" ht="133.5" customHeight="1">
      <c r="A83" s="46" t="s">
        <v>138</v>
      </c>
      <c r="B83" s="47" t="s">
        <v>137</v>
      </c>
      <c r="C83" s="47" t="s">
        <v>45</v>
      </c>
      <c r="D83" s="47" t="s">
        <v>6</v>
      </c>
      <c r="E83" s="47" t="s">
        <v>36</v>
      </c>
      <c r="F83" s="48" t="s">
        <v>26</v>
      </c>
      <c r="G83" s="49"/>
      <c r="H83" s="50"/>
      <c r="I83" s="50"/>
      <c r="J83" s="50"/>
      <c r="K83" s="51"/>
      <c r="L83" s="51">
        <v>338894.5</v>
      </c>
      <c r="M83" s="9">
        <f t="shared" si="13"/>
        <v>338894.5</v>
      </c>
      <c r="N83" s="51"/>
      <c r="O83" s="51">
        <v>140800</v>
      </c>
      <c r="P83" s="9"/>
      <c r="Q83" s="51">
        <v>338894.5</v>
      </c>
      <c r="R83" s="9">
        <f t="shared" si="11"/>
        <v>140800</v>
      </c>
      <c r="S83" s="50"/>
      <c r="T83" s="50">
        <v>79054.5</v>
      </c>
      <c r="U83" s="9"/>
      <c r="V83" s="9"/>
      <c r="W83" s="9">
        <v>338894.5</v>
      </c>
      <c r="X83" s="9">
        <f t="shared" si="3"/>
        <v>140800</v>
      </c>
      <c r="Y83" s="9">
        <f t="shared" si="12"/>
        <v>79054.5</v>
      </c>
      <c r="Z83" s="9"/>
      <c r="AA83" s="9"/>
      <c r="AB83" s="9">
        <f t="shared" si="4"/>
        <v>140800</v>
      </c>
      <c r="AC83" s="9">
        <v>79054.5</v>
      </c>
      <c r="AD83" s="50">
        <v>0</v>
      </c>
      <c r="AE83" s="50"/>
      <c r="AF83" s="50"/>
      <c r="AG83" s="9">
        <v>79054.5</v>
      </c>
      <c r="AH83" s="9">
        <f t="shared" si="6"/>
        <v>0</v>
      </c>
      <c r="AI83" s="9"/>
      <c r="AJ83" s="9">
        <f t="shared" si="7"/>
        <v>0</v>
      </c>
    </row>
    <row r="84" spans="1:46" ht="32.25" customHeight="1">
      <c r="A84" s="93" t="s">
        <v>152</v>
      </c>
      <c r="B84" s="94"/>
      <c r="C84" s="94"/>
      <c r="D84" s="94"/>
      <c r="E84" s="52"/>
      <c r="F84" s="52"/>
      <c r="G84" s="9"/>
      <c r="H84" s="9"/>
      <c r="I84" s="9"/>
      <c r="J84" s="9"/>
      <c r="K84" s="45">
        <f>K85</f>
        <v>581000</v>
      </c>
      <c r="L84" s="45">
        <f>L85</f>
        <v>0</v>
      </c>
      <c r="M84" s="9">
        <f t="shared" si="13"/>
        <v>581000</v>
      </c>
      <c r="N84" s="45">
        <f t="shared" ref="N84:AE84" si="51">N85</f>
        <v>150000</v>
      </c>
      <c r="O84" s="45">
        <f t="shared" si="51"/>
        <v>0</v>
      </c>
      <c r="P84" s="9">
        <f>P85</f>
        <v>0</v>
      </c>
      <c r="Q84" s="45">
        <v>581000</v>
      </c>
      <c r="R84" s="9">
        <f t="shared" si="11"/>
        <v>150000</v>
      </c>
      <c r="S84" s="45">
        <f t="shared" si="51"/>
        <v>156000</v>
      </c>
      <c r="T84" s="45">
        <f t="shared" si="51"/>
        <v>0</v>
      </c>
      <c r="U84" s="9">
        <f>U85</f>
        <v>0</v>
      </c>
      <c r="V84" s="9"/>
      <c r="W84" s="9">
        <v>581000</v>
      </c>
      <c r="X84" s="9">
        <f t="shared" si="3"/>
        <v>150000</v>
      </c>
      <c r="Y84" s="9">
        <f t="shared" si="12"/>
        <v>156000</v>
      </c>
      <c r="Z84" s="9">
        <f>Z85</f>
        <v>0</v>
      </c>
      <c r="AA84" s="9"/>
      <c r="AB84" s="9">
        <f t="shared" si="4"/>
        <v>150000</v>
      </c>
      <c r="AC84" s="9">
        <v>156000</v>
      </c>
      <c r="AD84" s="45">
        <f t="shared" si="51"/>
        <v>95000</v>
      </c>
      <c r="AE84" s="45">
        <f t="shared" si="51"/>
        <v>0</v>
      </c>
      <c r="AF84" s="45"/>
      <c r="AG84" s="9">
        <v>156000</v>
      </c>
      <c r="AH84" s="9">
        <f t="shared" si="6"/>
        <v>95000</v>
      </c>
      <c r="AI84" s="9"/>
      <c r="AJ84" s="9">
        <f t="shared" si="7"/>
        <v>95000</v>
      </c>
    </row>
    <row r="85" spans="1:46" ht="133.5" customHeight="1">
      <c r="A85" s="17" t="s">
        <v>98</v>
      </c>
      <c r="B85" s="23" t="s">
        <v>72</v>
      </c>
      <c r="C85" s="23" t="s">
        <v>71</v>
      </c>
      <c r="D85" s="23" t="s">
        <v>6</v>
      </c>
      <c r="E85" s="23" t="s">
        <v>36</v>
      </c>
      <c r="F85" s="21" t="s">
        <v>73</v>
      </c>
      <c r="G85" s="9">
        <v>17155.2</v>
      </c>
      <c r="H85" s="9"/>
      <c r="I85" s="9">
        <v>17155.2</v>
      </c>
      <c r="J85" s="9"/>
      <c r="K85" s="45">
        <v>581000</v>
      </c>
      <c r="L85" s="45"/>
      <c r="M85" s="9">
        <f t="shared" si="13"/>
        <v>581000</v>
      </c>
      <c r="N85" s="45">
        <v>150000</v>
      </c>
      <c r="O85" s="45"/>
      <c r="P85" s="9"/>
      <c r="Q85" s="45">
        <v>581000</v>
      </c>
      <c r="R85" s="9">
        <f t="shared" si="11"/>
        <v>150000</v>
      </c>
      <c r="S85" s="9">
        <v>156000</v>
      </c>
      <c r="T85" s="9"/>
      <c r="U85" s="9"/>
      <c r="V85" s="9"/>
      <c r="W85" s="9">
        <v>581000</v>
      </c>
      <c r="X85" s="9">
        <f t="shared" si="3"/>
        <v>150000</v>
      </c>
      <c r="Y85" s="9">
        <f t="shared" si="12"/>
        <v>156000</v>
      </c>
      <c r="Z85" s="9"/>
      <c r="AA85" s="9"/>
      <c r="AB85" s="9">
        <f t="shared" si="4"/>
        <v>150000</v>
      </c>
      <c r="AC85" s="9">
        <v>156000</v>
      </c>
      <c r="AD85" s="9">
        <v>95000</v>
      </c>
      <c r="AE85" s="9"/>
      <c r="AF85" s="9"/>
      <c r="AG85" s="9">
        <v>156000</v>
      </c>
      <c r="AH85" s="9">
        <f t="shared" si="6"/>
        <v>95000</v>
      </c>
      <c r="AI85" s="9"/>
      <c r="AJ85" s="9">
        <f t="shared" si="7"/>
        <v>95000</v>
      </c>
    </row>
    <row r="86" spans="1:46" ht="35.25" customHeight="1">
      <c r="A86" s="92" t="s">
        <v>110</v>
      </c>
      <c r="B86" s="92"/>
      <c r="C86" s="92"/>
      <c r="D86" s="92"/>
      <c r="E86" s="52"/>
      <c r="F86" s="53"/>
      <c r="G86" s="9"/>
      <c r="H86" s="9"/>
      <c r="I86" s="9"/>
      <c r="J86" s="9"/>
      <c r="K86" s="45">
        <f>K87</f>
        <v>291567.3</v>
      </c>
      <c r="L86" s="45">
        <f>L87+L88</f>
        <v>2777777.8</v>
      </c>
      <c r="M86" s="9">
        <f>SUM(M87:M89)</f>
        <v>3069345.0999999996</v>
      </c>
      <c r="N86" s="9">
        <f t="shared" ref="N86:P86" si="52">SUM(N87:N89)</f>
        <v>23512.400000000001</v>
      </c>
      <c r="O86" s="9">
        <f t="shared" si="52"/>
        <v>33333.300000000003</v>
      </c>
      <c r="P86" s="9">
        <f t="shared" si="52"/>
        <v>110000</v>
      </c>
      <c r="Q86" s="45">
        <f>M86+P86</f>
        <v>3179345.0999999996</v>
      </c>
      <c r="R86" s="9">
        <f>SUM(R87:R89)</f>
        <v>56845.700000000004</v>
      </c>
      <c r="S86" s="9">
        <f t="shared" ref="S86:U86" si="53">SUM(S87:S89)</f>
        <v>0</v>
      </c>
      <c r="T86" s="9">
        <f t="shared" si="53"/>
        <v>0</v>
      </c>
      <c r="U86" s="9">
        <f t="shared" si="53"/>
        <v>91324.2</v>
      </c>
      <c r="V86" s="9">
        <f>V90+V91</f>
        <v>114388.15699999999</v>
      </c>
      <c r="W86" s="9">
        <f>Q86+V86</f>
        <v>3293733.2569999998</v>
      </c>
      <c r="X86" s="9">
        <f>R86+U86</f>
        <v>148169.9</v>
      </c>
      <c r="Y86" s="9">
        <f>SUM(Y87:Y89)</f>
        <v>0</v>
      </c>
      <c r="Z86" s="9">
        <f>SUM(Z87:Z89)</f>
        <v>0</v>
      </c>
      <c r="AA86" s="9">
        <f>AA90+AA91+AA89</f>
        <v>19704.8</v>
      </c>
      <c r="AB86" s="9">
        <f t="shared" si="4"/>
        <v>167874.69999999998</v>
      </c>
      <c r="AC86" s="9">
        <v>0</v>
      </c>
      <c r="AD86" s="9">
        <f>SUM(AD87:AD89)</f>
        <v>0</v>
      </c>
      <c r="AE86" s="9">
        <f>SUM(AE87:AE89)</f>
        <v>0</v>
      </c>
      <c r="AF86" s="9"/>
      <c r="AG86" s="9">
        <v>0</v>
      </c>
      <c r="AH86" s="9">
        <f t="shared" si="6"/>
        <v>0</v>
      </c>
      <c r="AI86" s="9"/>
      <c r="AJ86" s="9">
        <f t="shared" si="7"/>
        <v>0</v>
      </c>
    </row>
    <row r="87" spans="1:46" ht="120" customHeight="1">
      <c r="A87" s="19" t="s">
        <v>242</v>
      </c>
      <c r="B87" s="20" t="s">
        <v>74</v>
      </c>
      <c r="C87" s="23" t="s">
        <v>20</v>
      </c>
      <c r="D87" s="23" t="s">
        <v>75</v>
      </c>
      <c r="E87" s="23" t="s">
        <v>111</v>
      </c>
      <c r="F87" s="21" t="s">
        <v>57</v>
      </c>
      <c r="G87" s="9"/>
      <c r="H87" s="9"/>
      <c r="I87" s="9"/>
      <c r="J87" s="9"/>
      <c r="K87" s="35">
        <v>291567.3</v>
      </c>
      <c r="L87" s="35"/>
      <c r="M87" s="9">
        <f t="shared" si="13"/>
        <v>291567.3</v>
      </c>
      <c r="N87" s="45">
        <v>23512.400000000001</v>
      </c>
      <c r="O87" s="45"/>
      <c r="P87" s="9"/>
      <c r="Q87" s="45">
        <f t="shared" ref="Q87:Q89" si="54">M87+P87</f>
        <v>291567.3</v>
      </c>
      <c r="R87" s="9">
        <f t="shared" si="11"/>
        <v>23512.400000000001</v>
      </c>
      <c r="S87" s="9">
        <v>0</v>
      </c>
      <c r="T87" s="9">
        <v>0</v>
      </c>
      <c r="U87" s="9"/>
      <c r="V87" s="9"/>
      <c r="W87" s="9">
        <v>291567.3</v>
      </c>
      <c r="X87" s="9">
        <f t="shared" si="3"/>
        <v>23512.400000000001</v>
      </c>
      <c r="Y87" s="9">
        <f t="shared" si="12"/>
        <v>0</v>
      </c>
      <c r="Z87" s="9"/>
      <c r="AA87" s="9"/>
      <c r="AB87" s="9">
        <f t="shared" si="4"/>
        <v>23512.400000000001</v>
      </c>
      <c r="AC87" s="9">
        <v>0</v>
      </c>
      <c r="AD87" s="9">
        <v>0</v>
      </c>
      <c r="AE87" s="9">
        <v>0</v>
      </c>
      <c r="AF87" s="9"/>
      <c r="AG87" s="9">
        <v>0</v>
      </c>
      <c r="AH87" s="9">
        <f t="shared" si="6"/>
        <v>0</v>
      </c>
      <c r="AI87" s="9"/>
      <c r="AJ87" s="9">
        <f t="shared" si="7"/>
        <v>0</v>
      </c>
    </row>
    <row r="88" spans="1:46" ht="147" customHeight="1">
      <c r="A88" s="19" t="s">
        <v>153</v>
      </c>
      <c r="B88" s="20" t="s">
        <v>132</v>
      </c>
      <c r="C88" s="23" t="s">
        <v>60</v>
      </c>
      <c r="D88" s="23" t="s">
        <v>18</v>
      </c>
      <c r="E88" s="23" t="s">
        <v>10</v>
      </c>
      <c r="F88" s="21" t="s">
        <v>61</v>
      </c>
      <c r="G88" s="9"/>
      <c r="H88" s="9"/>
      <c r="I88" s="9"/>
      <c r="J88" s="9"/>
      <c r="K88" s="35"/>
      <c r="L88" s="9">
        <v>2777777.8</v>
      </c>
      <c r="M88" s="9">
        <f t="shared" si="13"/>
        <v>2777777.8</v>
      </c>
      <c r="N88" s="45"/>
      <c r="O88" s="22">
        <v>33333.300000000003</v>
      </c>
      <c r="P88" s="9"/>
      <c r="Q88" s="45">
        <f t="shared" si="54"/>
        <v>2777777.8</v>
      </c>
      <c r="R88" s="9">
        <f t="shared" si="11"/>
        <v>33333.300000000003</v>
      </c>
      <c r="S88" s="9"/>
      <c r="T88" s="9"/>
      <c r="U88" s="9"/>
      <c r="V88" s="9"/>
      <c r="W88" s="9">
        <v>2777777.8</v>
      </c>
      <c r="X88" s="9">
        <f t="shared" si="3"/>
        <v>33333.300000000003</v>
      </c>
      <c r="Y88" s="9">
        <v>0</v>
      </c>
      <c r="Z88" s="9"/>
      <c r="AA88" s="9"/>
      <c r="AB88" s="9">
        <f t="shared" si="4"/>
        <v>33333.300000000003</v>
      </c>
      <c r="AC88" s="9">
        <v>0</v>
      </c>
      <c r="AD88" s="9">
        <v>0</v>
      </c>
      <c r="AE88" s="9"/>
      <c r="AF88" s="9"/>
      <c r="AG88" s="9">
        <v>0</v>
      </c>
      <c r="AH88" s="9">
        <f t="shared" si="6"/>
        <v>0</v>
      </c>
      <c r="AI88" s="9"/>
      <c r="AJ88" s="9">
        <f t="shared" si="7"/>
        <v>0</v>
      </c>
    </row>
    <row r="89" spans="1:46" ht="147" customHeight="1">
      <c r="A89" s="19" t="s">
        <v>208</v>
      </c>
      <c r="B89" s="20" t="s">
        <v>209</v>
      </c>
      <c r="C89" s="23" t="s">
        <v>189</v>
      </c>
      <c r="D89" s="23" t="s">
        <v>18</v>
      </c>
      <c r="E89" s="23" t="s">
        <v>10</v>
      </c>
      <c r="F89" s="21" t="s">
        <v>53</v>
      </c>
      <c r="G89" s="9"/>
      <c r="H89" s="9"/>
      <c r="I89" s="9"/>
      <c r="J89" s="9"/>
      <c r="K89" s="35"/>
      <c r="L89" s="9"/>
      <c r="M89" s="9"/>
      <c r="N89" s="45"/>
      <c r="O89" s="22"/>
      <c r="P89" s="9">
        <v>110000</v>
      </c>
      <c r="Q89" s="45">
        <f t="shared" si="54"/>
        <v>110000</v>
      </c>
      <c r="R89" s="9"/>
      <c r="S89" s="9"/>
      <c r="T89" s="9"/>
      <c r="U89" s="9">
        <v>91324.2</v>
      </c>
      <c r="V89" s="9"/>
      <c r="W89" s="9">
        <v>110000</v>
      </c>
      <c r="X89" s="9">
        <f t="shared" si="3"/>
        <v>91324.2</v>
      </c>
      <c r="Y89" s="9">
        <v>0</v>
      </c>
      <c r="Z89" s="9"/>
      <c r="AA89" s="9">
        <v>18675.8</v>
      </c>
      <c r="AB89" s="9">
        <f t="shared" si="4"/>
        <v>110000</v>
      </c>
      <c r="AC89" s="9">
        <v>0</v>
      </c>
      <c r="AD89" s="9">
        <v>0</v>
      </c>
      <c r="AE89" s="9"/>
      <c r="AF89" s="9"/>
      <c r="AG89" s="9">
        <v>0</v>
      </c>
      <c r="AH89" s="9">
        <f t="shared" si="6"/>
        <v>0</v>
      </c>
      <c r="AI89" s="9"/>
      <c r="AJ89" s="9">
        <f t="shared" si="7"/>
        <v>0</v>
      </c>
    </row>
    <row r="90" spans="1:46" ht="147" customHeight="1">
      <c r="A90" s="19" t="s">
        <v>216</v>
      </c>
      <c r="B90" s="20" t="s">
        <v>217</v>
      </c>
      <c r="C90" s="23" t="s">
        <v>218</v>
      </c>
      <c r="D90" s="23" t="s">
        <v>75</v>
      </c>
      <c r="E90" s="23" t="s">
        <v>220</v>
      </c>
      <c r="F90" s="21" t="s">
        <v>215</v>
      </c>
      <c r="G90" s="9"/>
      <c r="H90" s="9"/>
      <c r="I90" s="9"/>
      <c r="J90" s="9"/>
      <c r="K90" s="35"/>
      <c r="L90" s="9"/>
      <c r="M90" s="9"/>
      <c r="N90" s="45"/>
      <c r="O90" s="22"/>
      <c r="P90" s="9"/>
      <c r="Q90" s="23"/>
      <c r="R90" s="9"/>
      <c r="S90" s="9"/>
      <c r="T90" s="9"/>
      <c r="U90" s="9"/>
      <c r="V90" s="22">
        <f>3238.4+333.357</f>
        <v>3571.7570000000001</v>
      </c>
      <c r="W90" s="9">
        <f>-Q90+V90</f>
        <v>3571.7570000000001</v>
      </c>
      <c r="X90" s="9"/>
      <c r="Y90" s="9"/>
      <c r="Z90" s="9"/>
      <c r="AA90" s="9">
        <v>333.4</v>
      </c>
      <c r="AB90" s="9">
        <f t="shared" si="4"/>
        <v>333.4</v>
      </c>
      <c r="AC90" s="9"/>
      <c r="AD90" s="9"/>
      <c r="AE90" s="9"/>
      <c r="AF90" s="9"/>
      <c r="AG90" s="9"/>
      <c r="AH90" s="9"/>
      <c r="AI90" s="9"/>
      <c r="AJ90" s="9">
        <f t="shared" si="7"/>
        <v>0</v>
      </c>
    </row>
    <row r="91" spans="1:46" ht="147" customHeight="1">
      <c r="A91" s="19" t="s">
        <v>212</v>
      </c>
      <c r="B91" s="32" t="s">
        <v>213</v>
      </c>
      <c r="C91" s="23" t="s">
        <v>214</v>
      </c>
      <c r="D91" s="23" t="s">
        <v>75</v>
      </c>
      <c r="E91" s="23" t="s">
        <v>219</v>
      </c>
      <c r="F91" s="21" t="s">
        <v>221</v>
      </c>
      <c r="G91" s="9"/>
      <c r="H91" s="9"/>
      <c r="I91" s="9"/>
      <c r="J91" s="9"/>
      <c r="K91" s="35"/>
      <c r="L91" s="9"/>
      <c r="M91" s="9"/>
      <c r="N91" s="45"/>
      <c r="O91" s="22"/>
      <c r="P91" s="9"/>
      <c r="Q91" s="45"/>
      <c r="R91" s="9"/>
      <c r="S91" s="9"/>
      <c r="T91" s="9"/>
      <c r="U91" s="9"/>
      <c r="V91" s="22">
        <v>110816.4</v>
      </c>
      <c r="W91" s="9">
        <f>-Q91+V91</f>
        <v>110816.4</v>
      </c>
      <c r="X91" s="9"/>
      <c r="Y91" s="9"/>
      <c r="Z91" s="9"/>
      <c r="AA91" s="9">
        <v>695.6</v>
      </c>
      <c r="AB91" s="9">
        <f t="shared" si="4"/>
        <v>695.6</v>
      </c>
      <c r="AC91" s="9"/>
      <c r="AD91" s="9"/>
      <c r="AE91" s="9"/>
      <c r="AF91" s="9"/>
      <c r="AG91" s="9"/>
      <c r="AH91" s="9"/>
      <c r="AI91" s="9"/>
      <c r="AJ91" s="9">
        <f t="shared" si="7"/>
        <v>0</v>
      </c>
    </row>
    <row r="92" spans="1:46" ht="48.75" customHeight="1">
      <c r="A92" s="80" t="s">
        <v>181</v>
      </c>
      <c r="B92" s="80"/>
      <c r="C92" s="80"/>
      <c r="D92" s="80"/>
      <c r="E92" s="54"/>
      <c r="F92" s="54"/>
      <c r="G92" s="38" t="e">
        <f>#REF!+G94+G95</f>
        <v>#REF!</v>
      </c>
      <c r="H92" s="38" t="e">
        <f>H93+#REF!+H95</f>
        <v>#REF!</v>
      </c>
      <c r="I92" s="38" t="e">
        <f>I93+#REF!+I95+#REF!</f>
        <v>#REF!</v>
      </c>
      <c r="J92" s="38" t="e">
        <f>J93+#REF!+J95</f>
        <v>#REF!</v>
      </c>
      <c r="K92" s="38">
        <f>K93+K95</f>
        <v>209641.84999999998</v>
      </c>
      <c r="L92" s="38">
        <f>L93+L95+L99</f>
        <v>128914.7</v>
      </c>
      <c r="M92" s="9">
        <f t="shared" ref="M92:O92" si="55">M93+M95+M99+M101</f>
        <v>337030.95</v>
      </c>
      <c r="N92" s="9">
        <f t="shared" si="55"/>
        <v>23312.7</v>
      </c>
      <c r="O92" s="9">
        <f t="shared" si="55"/>
        <v>7010.2</v>
      </c>
      <c r="P92" s="9">
        <f>P93+P95+P99+P101</f>
        <v>0</v>
      </c>
      <c r="Q92" s="9">
        <f>M92+P92</f>
        <v>337030.95</v>
      </c>
      <c r="R92" s="9">
        <f t="shared" ref="R92:T92" si="56">R93+R95+R99+R101</f>
        <v>34332.9</v>
      </c>
      <c r="S92" s="9">
        <f t="shared" si="56"/>
        <v>23020</v>
      </c>
      <c r="T92" s="9">
        <f t="shared" si="56"/>
        <v>0</v>
      </c>
      <c r="U92" s="9">
        <f>U93+U95+U99+U101</f>
        <v>0</v>
      </c>
      <c r="V92" s="9"/>
      <c r="W92" s="9">
        <v>337030.95</v>
      </c>
      <c r="X92" s="9">
        <f t="shared" si="3"/>
        <v>34332.9</v>
      </c>
      <c r="Y92" s="9">
        <f>Y93+Y95+Y99+Y101</f>
        <v>28080</v>
      </c>
      <c r="Z92" s="9">
        <f>Z93+Z95+Z99+Z101</f>
        <v>0</v>
      </c>
      <c r="AA92" s="9">
        <f>AA95</f>
        <v>11768.5</v>
      </c>
      <c r="AB92" s="9">
        <f t="shared" si="4"/>
        <v>46101.4</v>
      </c>
      <c r="AC92" s="9">
        <f>Y92+Z92</f>
        <v>28080</v>
      </c>
      <c r="AD92" s="38">
        <f>AD93+AD95</f>
        <v>17800</v>
      </c>
      <c r="AE92" s="38">
        <f>AE93+AE95</f>
        <v>0</v>
      </c>
      <c r="AF92" s="38"/>
      <c r="AG92" s="9">
        <v>28080</v>
      </c>
      <c r="AH92" s="9">
        <f t="shared" si="6"/>
        <v>17800</v>
      </c>
      <c r="AI92" s="9"/>
      <c r="AJ92" s="9">
        <f t="shared" si="7"/>
        <v>17800</v>
      </c>
    </row>
    <row r="93" spans="1:46" ht="30.75" customHeight="1">
      <c r="A93" s="80" t="s">
        <v>29</v>
      </c>
      <c r="B93" s="72"/>
      <c r="C93" s="72"/>
      <c r="D93" s="72"/>
      <c r="E93" s="54"/>
      <c r="F93" s="54"/>
      <c r="G93" s="38">
        <f>G94</f>
        <v>121674.15</v>
      </c>
      <c r="H93" s="38">
        <v>0</v>
      </c>
      <c r="I93" s="38">
        <f>I94</f>
        <v>121674.15</v>
      </c>
      <c r="J93" s="38">
        <v>0</v>
      </c>
      <c r="K93" s="38">
        <f>K94</f>
        <v>121674.15</v>
      </c>
      <c r="L93" s="38">
        <f>L94</f>
        <v>0</v>
      </c>
      <c r="M93" s="9">
        <f t="shared" si="13"/>
        <v>121674.15</v>
      </c>
      <c r="N93" s="38">
        <f>N94</f>
        <v>20000</v>
      </c>
      <c r="O93" s="38">
        <f t="shared" ref="O93" si="57">O94</f>
        <v>0</v>
      </c>
      <c r="P93" s="9">
        <f>P94</f>
        <v>0</v>
      </c>
      <c r="Q93" s="38">
        <v>121674.15</v>
      </c>
      <c r="R93" s="9">
        <f t="shared" si="11"/>
        <v>20000</v>
      </c>
      <c r="S93" s="38">
        <f>S94</f>
        <v>20000</v>
      </c>
      <c r="T93" s="38">
        <f>T94</f>
        <v>0</v>
      </c>
      <c r="U93" s="9">
        <f>U94</f>
        <v>0</v>
      </c>
      <c r="V93" s="9"/>
      <c r="W93" s="9">
        <v>121674.15</v>
      </c>
      <c r="X93" s="9">
        <f t="shared" si="3"/>
        <v>20000</v>
      </c>
      <c r="Y93" s="9">
        <f t="shared" si="12"/>
        <v>20000</v>
      </c>
      <c r="Z93" s="9">
        <f>Z94</f>
        <v>0</v>
      </c>
      <c r="AA93" s="9"/>
      <c r="AB93" s="9">
        <f t="shared" si="4"/>
        <v>20000</v>
      </c>
      <c r="AC93" s="9">
        <v>20000</v>
      </c>
      <c r="AD93" s="38">
        <f>AD94</f>
        <v>17800</v>
      </c>
      <c r="AE93" s="38">
        <f>AE94</f>
        <v>0</v>
      </c>
      <c r="AF93" s="38"/>
      <c r="AG93" s="9">
        <v>20000</v>
      </c>
      <c r="AH93" s="9">
        <f t="shared" si="6"/>
        <v>17800</v>
      </c>
      <c r="AI93" s="9"/>
      <c r="AJ93" s="9">
        <f t="shared" si="7"/>
        <v>17800</v>
      </c>
    </row>
    <row r="94" spans="1:46" ht="111.75" customHeight="1">
      <c r="A94" s="14" t="s">
        <v>93</v>
      </c>
      <c r="B94" s="23" t="s">
        <v>17</v>
      </c>
      <c r="C94" s="23" t="s">
        <v>20</v>
      </c>
      <c r="D94" s="23" t="s">
        <v>18</v>
      </c>
      <c r="E94" s="23" t="s">
        <v>40</v>
      </c>
      <c r="F94" s="23" t="s">
        <v>61</v>
      </c>
      <c r="G94" s="35">
        <v>121674.15</v>
      </c>
      <c r="H94" s="35">
        <v>0</v>
      </c>
      <c r="I94" s="35">
        <v>121674.15</v>
      </c>
      <c r="J94" s="35">
        <v>0</v>
      </c>
      <c r="K94" s="35">
        <v>121674.15</v>
      </c>
      <c r="L94" s="35"/>
      <c r="M94" s="9">
        <f t="shared" si="13"/>
        <v>121674.15</v>
      </c>
      <c r="N94" s="9">
        <v>20000</v>
      </c>
      <c r="O94" s="9"/>
      <c r="P94" s="9"/>
      <c r="Q94" s="9">
        <v>121674.15</v>
      </c>
      <c r="R94" s="9">
        <f t="shared" si="11"/>
        <v>20000</v>
      </c>
      <c r="S94" s="35">
        <v>20000</v>
      </c>
      <c r="T94" s="35"/>
      <c r="U94" s="9"/>
      <c r="V94" s="9"/>
      <c r="W94" s="9">
        <v>121674.15</v>
      </c>
      <c r="X94" s="9">
        <f t="shared" si="3"/>
        <v>20000</v>
      </c>
      <c r="Y94" s="9">
        <f t="shared" si="12"/>
        <v>20000</v>
      </c>
      <c r="Z94" s="9"/>
      <c r="AA94" s="9"/>
      <c r="AB94" s="9">
        <f t="shared" si="4"/>
        <v>20000</v>
      </c>
      <c r="AC94" s="9">
        <v>20000</v>
      </c>
      <c r="AD94" s="35">
        <v>17800</v>
      </c>
      <c r="AE94" s="35"/>
      <c r="AF94" s="35"/>
      <c r="AG94" s="9">
        <v>20000</v>
      </c>
      <c r="AH94" s="9">
        <f t="shared" si="6"/>
        <v>17800</v>
      </c>
      <c r="AI94" s="9"/>
      <c r="AJ94" s="9">
        <f t="shared" si="7"/>
        <v>17800</v>
      </c>
    </row>
    <row r="95" spans="1:46" ht="29.25" customHeight="1">
      <c r="A95" s="87" t="s">
        <v>62</v>
      </c>
      <c r="B95" s="88"/>
      <c r="C95" s="88"/>
      <c r="D95" s="89"/>
      <c r="E95" s="42"/>
      <c r="F95" s="42"/>
      <c r="G95" s="55">
        <f>SUM(G96:G98)</f>
        <v>29046.6</v>
      </c>
      <c r="H95" s="55">
        <f>H96+H98</f>
        <v>0</v>
      </c>
      <c r="I95" s="55">
        <f>I96+I98</f>
        <v>29046.6</v>
      </c>
      <c r="J95" s="55">
        <f>J96+J98</f>
        <v>0</v>
      </c>
      <c r="K95" s="55">
        <f>SUM(K96:K98)</f>
        <v>87967.7</v>
      </c>
      <c r="L95" s="55">
        <f>SUM(L96:L98)</f>
        <v>0</v>
      </c>
      <c r="M95" s="9">
        <f t="shared" ref="M95:O95" si="58">M96+M97+M98</f>
        <v>77372.100000000006</v>
      </c>
      <c r="N95" s="9">
        <f t="shared" si="58"/>
        <v>3312.7</v>
      </c>
      <c r="O95" s="9">
        <f t="shared" si="58"/>
        <v>0</v>
      </c>
      <c r="P95" s="9">
        <f>P96+P97+P98</f>
        <v>0</v>
      </c>
      <c r="Q95" s="9">
        <f>M95+P95</f>
        <v>77372.100000000006</v>
      </c>
      <c r="R95" s="9">
        <f t="shared" si="11"/>
        <v>3312.7</v>
      </c>
      <c r="S95" s="55">
        <f>SUM(S96:S98)</f>
        <v>3020</v>
      </c>
      <c r="T95" s="55">
        <f>SUM(T96:T98)</f>
        <v>0</v>
      </c>
      <c r="U95" s="9">
        <f>U96+U97+U98</f>
        <v>0</v>
      </c>
      <c r="V95" s="9"/>
      <c r="W95" s="9">
        <v>77372.100000000006</v>
      </c>
      <c r="X95" s="9">
        <f t="shared" si="3"/>
        <v>3312.7</v>
      </c>
      <c r="Y95" s="9">
        <f t="shared" si="12"/>
        <v>3020</v>
      </c>
      <c r="Z95" s="9">
        <f>Z96+Z97+Z98</f>
        <v>0</v>
      </c>
      <c r="AA95" s="9">
        <f>AA98</f>
        <v>11768.5</v>
      </c>
      <c r="AB95" s="9">
        <f t="shared" si="4"/>
        <v>15081.2</v>
      </c>
      <c r="AC95" s="9">
        <v>3020</v>
      </c>
      <c r="AD95" s="55">
        <f>SUM(AD96:AD98)</f>
        <v>0</v>
      </c>
      <c r="AE95" s="55">
        <f>SUM(AE96:AE98)</f>
        <v>0</v>
      </c>
      <c r="AF95" s="55"/>
      <c r="AG95" s="9">
        <v>3020</v>
      </c>
      <c r="AH95" s="9">
        <f t="shared" si="6"/>
        <v>0</v>
      </c>
      <c r="AI95" s="9"/>
      <c r="AJ95" s="9">
        <f t="shared" si="7"/>
        <v>0</v>
      </c>
      <c r="AP95" s="1"/>
      <c r="AQ95" s="1"/>
      <c r="AR95" s="1"/>
      <c r="AS95" s="1"/>
      <c r="AT95" s="1"/>
    </row>
    <row r="96" spans="1:46" ht="153" customHeight="1" outlineLevel="1">
      <c r="A96" s="17" t="s">
        <v>46</v>
      </c>
      <c r="B96" s="34" t="s">
        <v>67</v>
      </c>
      <c r="C96" s="23" t="s">
        <v>20</v>
      </c>
      <c r="D96" s="23" t="s">
        <v>11</v>
      </c>
      <c r="E96" s="23" t="s">
        <v>44</v>
      </c>
      <c r="F96" s="23" t="s">
        <v>28</v>
      </c>
      <c r="G96" s="55">
        <v>10900</v>
      </c>
      <c r="H96" s="55"/>
      <c r="I96" s="55">
        <f>G96+H96</f>
        <v>10900</v>
      </c>
      <c r="J96" s="55"/>
      <c r="K96" s="55">
        <f>I96+J96</f>
        <v>10900</v>
      </c>
      <c r="L96" s="55"/>
      <c r="M96" s="9">
        <f t="shared" si="13"/>
        <v>10900</v>
      </c>
      <c r="N96" s="9">
        <v>175</v>
      </c>
      <c r="O96" s="9"/>
      <c r="P96" s="9"/>
      <c r="Q96" s="9">
        <v>10900</v>
      </c>
      <c r="R96" s="9">
        <v>0</v>
      </c>
      <c r="S96" s="41">
        <v>0</v>
      </c>
      <c r="T96" s="41">
        <v>0</v>
      </c>
      <c r="U96" s="9"/>
      <c r="V96" s="9"/>
      <c r="W96" s="9">
        <v>10900</v>
      </c>
      <c r="X96" s="9">
        <f t="shared" si="3"/>
        <v>0</v>
      </c>
      <c r="Y96" s="9">
        <f t="shared" si="12"/>
        <v>0</v>
      </c>
      <c r="Z96" s="9"/>
      <c r="AA96" s="9"/>
      <c r="AB96" s="9">
        <f t="shared" si="4"/>
        <v>0</v>
      </c>
      <c r="AC96" s="9">
        <v>0</v>
      </c>
      <c r="AD96" s="41">
        <v>0</v>
      </c>
      <c r="AE96" s="41">
        <v>0</v>
      </c>
      <c r="AF96" s="41"/>
      <c r="AG96" s="9">
        <v>0</v>
      </c>
      <c r="AH96" s="9">
        <f t="shared" si="6"/>
        <v>0</v>
      </c>
      <c r="AI96" s="9"/>
      <c r="AJ96" s="9">
        <f t="shared" si="7"/>
        <v>0</v>
      </c>
      <c r="AP96" s="1"/>
      <c r="AQ96" s="1"/>
      <c r="AR96" s="1"/>
      <c r="AS96" s="1"/>
      <c r="AT96" s="1"/>
    </row>
    <row r="97" spans="1:46" ht="159.75" customHeight="1" outlineLevel="1">
      <c r="A97" s="17" t="s">
        <v>154</v>
      </c>
      <c r="B97" s="34" t="s">
        <v>66</v>
      </c>
      <c r="C97" s="23" t="s">
        <v>20</v>
      </c>
      <c r="D97" s="23" t="s">
        <v>11</v>
      </c>
      <c r="E97" s="23" t="s">
        <v>38</v>
      </c>
      <c r="F97" s="23" t="s">
        <v>28</v>
      </c>
      <c r="G97" s="55"/>
      <c r="H97" s="55"/>
      <c r="I97" s="55"/>
      <c r="J97" s="55"/>
      <c r="K97" s="55">
        <v>18146.599999999999</v>
      </c>
      <c r="L97" s="55"/>
      <c r="M97" s="9">
        <f t="shared" si="13"/>
        <v>18146.599999999999</v>
      </c>
      <c r="N97" s="9">
        <v>407</v>
      </c>
      <c r="O97" s="9"/>
      <c r="P97" s="9"/>
      <c r="Q97" s="9">
        <v>18146.599999999999</v>
      </c>
      <c r="R97" s="9">
        <v>0</v>
      </c>
      <c r="S97" s="41">
        <v>0</v>
      </c>
      <c r="T97" s="41">
        <v>0</v>
      </c>
      <c r="U97" s="9"/>
      <c r="V97" s="9"/>
      <c r="W97" s="9">
        <v>18146.599999999999</v>
      </c>
      <c r="X97" s="9">
        <f t="shared" si="3"/>
        <v>0</v>
      </c>
      <c r="Y97" s="9">
        <f t="shared" si="12"/>
        <v>0</v>
      </c>
      <c r="Z97" s="9"/>
      <c r="AA97" s="9"/>
      <c r="AB97" s="9">
        <f t="shared" si="4"/>
        <v>0</v>
      </c>
      <c r="AC97" s="9">
        <v>0</v>
      </c>
      <c r="AD97" s="41">
        <v>0</v>
      </c>
      <c r="AE97" s="41">
        <v>0</v>
      </c>
      <c r="AF97" s="41"/>
      <c r="AG97" s="9">
        <v>0</v>
      </c>
      <c r="AH97" s="9">
        <f t="shared" si="6"/>
        <v>0</v>
      </c>
      <c r="AI97" s="9"/>
      <c r="AJ97" s="9">
        <f t="shared" si="7"/>
        <v>0</v>
      </c>
      <c r="AP97" s="1"/>
      <c r="AQ97" s="1"/>
      <c r="AR97" s="1"/>
      <c r="AS97" s="1"/>
      <c r="AT97" s="1"/>
    </row>
    <row r="98" spans="1:46" ht="158.25" customHeight="1" outlineLevel="1">
      <c r="A98" s="17" t="s">
        <v>83</v>
      </c>
      <c r="B98" s="34" t="s">
        <v>65</v>
      </c>
      <c r="C98" s="23" t="s">
        <v>20</v>
      </c>
      <c r="D98" s="23" t="s">
        <v>11</v>
      </c>
      <c r="E98" s="23" t="s">
        <v>38</v>
      </c>
      <c r="F98" s="23" t="s">
        <v>26</v>
      </c>
      <c r="G98" s="55">
        <v>18146.599999999999</v>
      </c>
      <c r="H98" s="55"/>
      <c r="I98" s="55">
        <f>G98+H98</f>
        <v>18146.599999999999</v>
      </c>
      <c r="J98" s="55"/>
      <c r="K98" s="55">
        <v>58921.1</v>
      </c>
      <c r="L98" s="55"/>
      <c r="M98" s="9">
        <v>48325.5</v>
      </c>
      <c r="N98" s="9">
        <v>2730.7</v>
      </c>
      <c r="O98" s="9"/>
      <c r="P98" s="9"/>
      <c r="Q98" s="9">
        <f>M98+P98</f>
        <v>48325.5</v>
      </c>
      <c r="R98" s="9">
        <v>3312.7</v>
      </c>
      <c r="S98" s="41">
        <v>3020</v>
      </c>
      <c r="T98" s="41"/>
      <c r="U98" s="9"/>
      <c r="V98" s="9"/>
      <c r="W98" s="9">
        <v>48325.5</v>
      </c>
      <c r="X98" s="9">
        <f t="shared" si="3"/>
        <v>3312.7</v>
      </c>
      <c r="Y98" s="9">
        <f t="shared" si="12"/>
        <v>3020</v>
      </c>
      <c r="Z98" s="9"/>
      <c r="AA98" s="9">
        <v>11768.5</v>
      </c>
      <c r="AB98" s="9">
        <f t="shared" si="4"/>
        <v>15081.2</v>
      </c>
      <c r="AC98" s="9">
        <v>3020</v>
      </c>
      <c r="AD98" s="41">
        <v>0</v>
      </c>
      <c r="AE98" s="41">
        <v>0</v>
      </c>
      <c r="AF98" s="41"/>
      <c r="AG98" s="9">
        <v>3020</v>
      </c>
      <c r="AH98" s="9">
        <f t="shared" si="6"/>
        <v>0</v>
      </c>
      <c r="AI98" s="9"/>
      <c r="AJ98" s="9">
        <f t="shared" si="7"/>
        <v>0</v>
      </c>
      <c r="AP98" s="1"/>
      <c r="AQ98" s="1"/>
      <c r="AR98" s="1"/>
      <c r="AS98" s="1"/>
      <c r="AT98" s="1"/>
    </row>
    <row r="99" spans="1:46" ht="25.5" customHeight="1" outlineLevel="1">
      <c r="A99" s="87" t="s">
        <v>133</v>
      </c>
      <c r="B99" s="88"/>
      <c r="C99" s="88"/>
      <c r="D99" s="89"/>
      <c r="E99" s="23"/>
      <c r="F99" s="23"/>
      <c r="G99" s="55"/>
      <c r="H99" s="55"/>
      <c r="I99" s="55"/>
      <c r="J99" s="55"/>
      <c r="K99" s="55"/>
      <c r="L99" s="55">
        <f>L100</f>
        <v>128914.7</v>
      </c>
      <c r="M99" s="55">
        <f t="shared" ref="M99:AH99" si="59">M100</f>
        <v>128914.7</v>
      </c>
      <c r="N99" s="55">
        <f t="shared" si="59"/>
        <v>0</v>
      </c>
      <c r="O99" s="55">
        <f t="shared" si="59"/>
        <v>7010.2</v>
      </c>
      <c r="P99" s="55">
        <f t="shared" si="59"/>
        <v>0</v>
      </c>
      <c r="Q99" s="55">
        <v>128914.7</v>
      </c>
      <c r="R99" s="55">
        <f t="shared" si="59"/>
        <v>7010.2</v>
      </c>
      <c r="S99" s="55">
        <f t="shared" si="59"/>
        <v>0</v>
      </c>
      <c r="T99" s="55">
        <f t="shared" si="59"/>
        <v>0</v>
      </c>
      <c r="U99" s="55">
        <f t="shared" si="59"/>
        <v>0</v>
      </c>
      <c r="V99" s="55"/>
      <c r="W99" s="55">
        <v>128914.7</v>
      </c>
      <c r="X99" s="9">
        <f t="shared" si="3"/>
        <v>7010.2</v>
      </c>
      <c r="Y99" s="55">
        <f t="shared" si="59"/>
        <v>0</v>
      </c>
      <c r="Z99" s="55">
        <f t="shared" si="59"/>
        <v>0</v>
      </c>
      <c r="AA99" s="55"/>
      <c r="AB99" s="9">
        <f t="shared" si="4"/>
        <v>7010.2</v>
      </c>
      <c r="AC99" s="55">
        <v>0</v>
      </c>
      <c r="AD99" s="55">
        <f t="shared" si="59"/>
        <v>0</v>
      </c>
      <c r="AE99" s="55">
        <f t="shared" si="59"/>
        <v>0</v>
      </c>
      <c r="AF99" s="55"/>
      <c r="AG99" s="55">
        <v>0</v>
      </c>
      <c r="AH99" s="55">
        <f t="shared" si="59"/>
        <v>0</v>
      </c>
      <c r="AI99" s="55"/>
      <c r="AJ99" s="9">
        <f t="shared" ref="AJ99:AJ117" si="60">AH99+AI99</f>
        <v>0</v>
      </c>
      <c r="AP99" s="1"/>
      <c r="AQ99" s="1"/>
      <c r="AR99" s="1"/>
      <c r="AS99" s="1"/>
      <c r="AT99" s="1"/>
    </row>
    <row r="100" spans="1:46" ht="128.25" customHeight="1" outlineLevel="1">
      <c r="A100" s="18" t="s">
        <v>134</v>
      </c>
      <c r="B100" s="34" t="s">
        <v>135</v>
      </c>
      <c r="C100" s="23" t="s">
        <v>20</v>
      </c>
      <c r="D100" s="23" t="s">
        <v>7</v>
      </c>
      <c r="E100" s="23" t="s">
        <v>38</v>
      </c>
      <c r="F100" s="23" t="s">
        <v>136</v>
      </c>
      <c r="G100" s="55"/>
      <c r="H100" s="55"/>
      <c r="I100" s="55"/>
      <c r="J100" s="55"/>
      <c r="K100" s="55"/>
      <c r="L100" s="55">
        <v>128914.7</v>
      </c>
      <c r="M100" s="9">
        <f t="shared" si="13"/>
        <v>128914.7</v>
      </c>
      <c r="N100" s="9"/>
      <c r="O100" s="9">
        <v>7010.2</v>
      </c>
      <c r="P100" s="9"/>
      <c r="Q100" s="9">
        <v>128914.7</v>
      </c>
      <c r="R100" s="9">
        <f t="shared" si="11"/>
        <v>7010.2</v>
      </c>
      <c r="S100" s="41"/>
      <c r="T100" s="41"/>
      <c r="U100" s="9"/>
      <c r="V100" s="9"/>
      <c r="W100" s="9">
        <v>128914.7</v>
      </c>
      <c r="X100" s="9">
        <f t="shared" si="3"/>
        <v>7010.2</v>
      </c>
      <c r="Y100" s="9">
        <v>0</v>
      </c>
      <c r="Z100" s="9"/>
      <c r="AA100" s="9"/>
      <c r="AB100" s="9">
        <f t="shared" si="4"/>
        <v>7010.2</v>
      </c>
      <c r="AC100" s="9">
        <v>0</v>
      </c>
      <c r="AD100" s="41">
        <v>0</v>
      </c>
      <c r="AE100" s="41"/>
      <c r="AF100" s="41"/>
      <c r="AG100" s="9">
        <v>0</v>
      </c>
      <c r="AH100" s="9">
        <f t="shared" si="6"/>
        <v>0</v>
      </c>
      <c r="AI100" s="9"/>
      <c r="AJ100" s="9">
        <f t="shared" si="60"/>
        <v>0</v>
      </c>
      <c r="AP100" s="1"/>
      <c r="AQ100" s="1"/>
      <c r="AR100" s="1"/>
      <c r="AS100" s="1"/>
      <c r="AT100" s="1"/>
    </row>
    <row r="101" spans="1:46" ht="60.75" customHeight="1" outlineLevel="1">
      <c r="A101" s="84" t="s">
        <v>167</v>
      </c>
      <c r="B101" s="85"/>
      <c r="C101" s="85"/>
      <c r="D101" s="85"/>
      <c r="E101" s="86"/>
      <c r="F101" s="23"/>
      <c r="G101" s="55"/>
      <c r="H101" s="55"/>
      <c r="I101" s="55"/>
      <c r="J101" s="55"/>
      <c r="K101" s="55"/>
      <c r="L101" s="55"/>
      <c r="M101" s="9">
        <f t="shared" ref="M101:O101" si="61">M102+M103+M104</f>
        <v>9070</v>
      </c>
      <c r="N101" s="9">
        <f t="shared" si="61"/>
        <v>0</v>
      </c>
      <c r="O101" s="9">
        <f t="shared" si="61"/>
        <v>0</v>
      </c>
      <c r="P101" s="9">
        <f>P102+P103+P104</f>
        <v>0</v>
      </c>
      <c r="Q101" s="9">
        <f>M101+P101</f>
        <v>9070</v>
      </c>
      <c r="R101" s="9">
        <f t="shared" ref="R101:T101" si="62">R102+R103+R104</f>
        <v>4010</v>
      </c>
      <c r="S101" s="9">
        <f t="shared" si="62"/>
        <v>0</v>
      </c>
      <c r="T101" s="9">
        <f t="shared" si="62"/>
        <v>0</v>
      </c>
      <c r="U101" s="9"/>
      <c r="V101" s="9"/>
      <c r="W101" s="9">
        <v>9070</v>
      </c>
      <c r="X101" s="9">
        <f>R101+U101</f>
        <v>4010</v>
      </c>
      <c r="Y101" s="9">
        <f>Y102+Y103+Y104</f>
        <v>5060</v>
      </c>
      <c r="Z101" s="9">
        <f>Z102+Z103+Z104</f>
        <v>0</v>
      </c>
      <c r="AA101" s="9"/>
      <c r="AB101" s="9">
        <f t="shared" si="4"/>
        <v>4010</v>
      </c>
      <c r="AC101" s="9">
        <f>Y101+Z101</f>
        <v>5060</v>
      </c>
      <c r="AD101" s="9"/>
      <c r="AE101" s="41"/>
      <c r="AF101" s="41"/>
      <c r="AG101" s="9">
        <v>5060</v>
      </c>
      <c r="AH101" s="9">
        <f t="shared" si="6"/>
        <v>0</v>
      </c>
      <c r="AI101" s="9"/>
      <c r="AJ101" s="9">
        <f t="shared" si="60"/>
        <v>0</v>
      </c>
      <c r="AP101" s="1"/>
      <c r="AQ101" s="1"/>
      <c r="AR101" s="1"/>
      <c r="AS101" s="1"/>
      <c r="AT101" s="1"/>
    </row>
    <row r="102" spans="1:46" ht="128.25" customHeight="1" outlineLevel="1">
      <c r="A102" s="18" t="s">
        <v>201</v>
      </c>
      <c r="B102" s="34"/>
      <c r="C102" s="23" t="s">
        <v>13</v>
      </c>
      <c r="D102" s="23" t="s">
        <v>6</v>
      </c>
      <c r="E102" s="23" t="s">
        <v>69</v>
      </c>
      <c r="F102" s="23">
        <v>2018</v>
      </c>
      <c r="G102" s="55"/>
      <c r="H102" s="55"/>
      <c r="I102" s="55"/>
      <c r="J102" s="55"/>
      <c r="K102" s="55"/>
      <c r="L102" s="55"/>
      <c r="M102" s="9">
        <v>730</v>
      </c>
      <c r="N102" s="9"/>
      <c r="O102" s="9"/>
      <c r="P102" s="9"/>
      <c r="Q102" s="9">
        <f t="shared" ref="Q102:Q104" si="63">M102+P102</f>
        <v>730</v>
      </c>
      <c r="R102" s="9">
        <v>730</v>
      </c>
      <c r="S102" s="41"/>
      <c r="T102" s="41"/>
      <c r="U102" s="9"/>
      <c r="V102" s="9"/>
      <c r="W102" s="9">
        <v>730</v>
      </c>
      <c r="X102" s="9">
        <f t="shared" ref="X102:X104" si="64">R102+U102</f>
        <v>730</v>
      </c>
      <c r="Y102" s="9"/>
      <c r="Z102" s="9"/>
      <c r="AA102" s="9"/>
      <c r="AB102" s="9">
        <f t="shared" ref="AB102:AB117" si="65">X102+AA102</f>
        <v>730</v>
      </c>
      <c r="AC102" s="9">
        <f t="shared" ref="AC102:AC104" si="66">Y102+Z102</f>
        <v>0</v>
      </c>
      <c r="AD102" s="41"/>
      <c r="AE102" s="41"/>
      <c r="AF102" s="41"/>
      <c r="AG102" s="9">
        <v>0</v>
      </c>
      <c r="AH102" s="9">
        <f t="shared" si="6"/>
        <v>0</v>
      </c>
      <c r="AI102" s="9"/>
      <c r="AJ102" s="9">
        <f t="shared" si="60"/>
        <v>0</v>
      </c>
      <c r="AP102" s="1"/>
      <c r="AQ102" s="1"/>
      <c r="AR102" s="1"/>
      <c r="AS102" s="1"/>
      <c r="AT102" s="1"/>
    </row>
    <row r="103" spans="1:46" ht="128.25" customHeight="1" outlineLevel="1">
      <c r="A103" s="18" t="s">
        <v>168</v>
      </c>
      <c r="B103" s="34"/>
      <c r="C103" s="23" t="s">
        <v>13</v>
      </c>
      <c r="D103" s="23" t="s">
        <v>6</v>
      </c>
      <c r="E103" s="23" t="s">
        <v>69</v>
      </c>
      <c r="F103" s="23" t="s">
        <v>26</v>
      </c>
      <c r="G103" s="55"/>
      <c r="H103" s="55"/>
      <c r="I103" s="55"/>
      <c r="J103" s="55"/>
      <c r="K103" s="55"/>
      <c r="L103" s="55"/>
      <c r="M103" s="9">
        <v>1070</v>
      </c>
      <c r="N103" s="9"/>
      <c r="O103" s="9"/>
      <c r="P103" s="9"/>
      <c r="Q103" s="9">
        <f t="shared" si="63"/>
        <v>1070</v>
      </c>
      <c r="R103" s="9">
        <v>1070</v>
      </c>
      <c r="S103" s="41"/>
      <c r="T103" s="41"/>
      <c r="U103" s="9"/>
      <c r="V103" s="9"/>
      <c r="W103" s="9">
        <v>1070</v>
      </c>
      <c r="X103" s="9">
        <f t="shared" si="64"/>
        <v>1070</v>
      </c>
      <c r="Y103" s="9"/>
      <c r="Z103" s="9"/>
      <c r="AA103" s="9"/>
      <c r="AB103" s="9">
        <f t="shared" si="65"/>
        <v>1070</v>
      </c>
      <c r="AC103" s="9">
        <f t="shared" si="66"/>
        <v>0</v>
      </c>
      <c r="AD103" s="41"/>
      <c r="AE103" s="41"/>
      <c r="AF103" s="41"/>
      <c r="AG103" s="9">
        <v>0</v>
      </c>
      <c r="AH103" s="9">
        <f t="shared" si="6"/>
        <v>0</v>
      </c>
      <c r="AI103" s="9"/>
      <c r="AJ103" s="9">
        <f t="shared" si="60"/>
        <v>0</v>
      </c>
      <c r="AP103" s="1"/>
      <c r="AQ103" s="1"/>
      <c r="AR103" s="1"/>
      <c r="AS103" s="1"/>
      <c r="AT103" s="1"/>
    </row>
    <row r="104" spans="1:46" ht="128.25" customHeight="1" outlineLevel="1">
      <c r="A104" s="56" t="s">
        <v>169</v>
      </c>
      <c r="B104" s="57"/>
      <c r="C104" s="23" t="s">
        <v>13</v>
      </c>
      <c r="D104" s="23" t="s">
        <v>6</v>
      </c>
      <c r="E104" s="23" t="s">
        <v>69</v>
      </c>
      <c r="F104" s="23" t="s">
        <v>26</v>
      </c>
      <c r="G104" s="55"/>
      <c r="H104" s="55"/>
      <c r="I104" s="55"/>
      <c r="J104" s="55"/>
      <c r="K104" s="55"/>
      <c r="L104" s="55"/>
      <c r="M104" s="9">
        <v>7270</v>
      </c>
      <c r="N104" s="9"/>
      <c r="O104" s="9"/>
      <c r="P104" s="9"/>
      <c r="Q104" s="9">
        <f t="shared" si="63"/>
        <v>7270</v>
      </c>
      <c r="R104" s="9">
        <v>2210</v>
      </c>
      <c r="S104" s="41"/>
      <c r="T104" s="41"/>
      <c r="U104" s="9"/>
      <c r="V104" s="9"/>
      <c r="W104" s="9">
        <v>7270</v>
      </c>
      <c r="X104" s="9">
        <f t="shared" si="64"/>
        <v>2210</v>
      </c>
      <c r="Y104" s="9">
        <v>5060</v>
      </c>
      <c r="Z104" s="9"/>
      <c r="AA104" s="9"/>
      <c r="AB104" s="9">
        <f t="shared" si="65"/>
        <v>2210</v>
      </c>
      <c r="AC104" s="9">
        <f t="shared" si="66"/>
        <v>5060</v>
      </c>
      <c r="AD104" s="41"/>
      <c r="AE104" s="41"/>
      <c r="AF104" s="41"/>
      <c r="AG104" s="9">
        <v>5060</v>
      </c>
      <c r="AH104" s="9">
        <f t="shared" si="6"/>
        <v>0</v>
      </c>
      <c r="AI104" s="9"/>
      <c r="AJ104" s="9">
        <f t="shared" si="60"/>
        <v>0</v>
      </c>
      <c r="AP104" s="1"/>
      <c r="AQ104" s="1"/>
      <c r="AR104" s="1"/>
      <c r="AS104" s="1"/>
      <c r="AT104" s="1"/>
    </row>
    <row r="105" spans="1:46" s="6" customFormat="1" ht="48" customHeight="1">
      <c r="A105" s="80" t="s">
        <v>76</v>
      </c>
      <c r="B105" s="81"/>
      <c r="C105" s="81"/>
      <c r="D105" s="81"/>
      <c r="E105" s="58"/>
      <c r="F105" s="58"/>
      <c r="G105" s="59">
        <f t="shared" ref="G105:J105" si="67">SUM(G106:G108)</f>
        <v>515133</v>
      </c>
      <c r="H105" s="59">
        <f t="shared" si="67"/>
        <v>0</v>
      </c>
      <c r="I105" s="59">
        <f t="shared" si="67"/>
        <v>515133</v>
      </c>
      <c r="J105" s="59">
        <f t="shared" si="67"/>
        <v>-2505</v>
      </c>
      <c r="K105" s="9">
        <f>SUM(K106:K108)</f>
        <v>512635.89999999997</v>
      </c>
      <c r="L105" s="9">
        <f>SUM(L106:L108)</f>
        <v>0</v>
      </c>
      <c r="M105" s="9">
        <f>SUM(M106:M109)</f>
        <v>512635.89999999997</v>
      </c>
      <c r="N105" s="9">
        <f t="shared" ref="N105:P105" si="68">SUM(N106:N109)</f>
        <v>12588</v>
      </c>
      <c r="O105" s="9">
        <f t="shared" si="68"/>
        <v>0</v>
      </c>
      <c r="P105" s="9">
        <f t="shared" si="68"/>
        <v>5586</v>
      </c>
      <c r="Q105" s="9">
        <f>P105+M105</f>
        <v>518221.89999999997</v>
      </c>
      <c r="R105" s="9">
        <f>SUM(R106:R109)</f>
        <v>12588</v>
      </c>
      <c r="S105" s="9">
        <f t="shared" ref="S105:U105" si="69">SUM(S106:S109)</f>
        <v>56789.8</v>
      </c>
      <c r="T105" s="9">
        <f t="shared" si="69"/>
        <v>0</v>
      </c>
      <c r="U105" s="9">
        <f t="shared" si="69"/>
        <v>5586</v>
      </c>
      <c r="V105" s="9"/>
      <c r="W105" s="9">
        <v>518221.89999999997</v>
      </c>
      <c r="X105" s="9">
        <f>R105+U105</f>
        <v>18174</v>
      </c>
      <c r="Y105" s="9">
        <f>SUM(Y106:Y109)</f>
        <v>56789.8</v>
      </c>
      <c r="Z105" s="9">
        <f>Z106+Z107+Z108</f>
        <v>0</v>
      </c>
      <c r="AA105" s="9"/>
      <c r="AB105" s="9">
        <f t="shared" si="65"/>
        <v>18174</v>
      </c>
      <c r="AC105" s="9">
        <v>56789.8</v>
      </c>
      <c r="AD105" s="9">
        <f>SUM(AD106:AD109)</f>
        <v>164913.29999999999</v>
      </c>
      <c r="AE105" s="9">
        <f t="shared" ref="AE105" si="70">SUM(AE106:AE108)</f>
        <v>0</v>
      </c>
      <c r="AF105" s="9"/>
      <c r="AG105" s="9">
        <v>56789.8</v>
      </c>
      <c r="AH105" s="9">
        <f t="shared" si="6"/>
        <v>164913.29999999999</v>
      </c>
      <c r="AI105" s="9"/>
      <c r="AJ105" s="9">
        <f t="shared" si="60"/>
        <v>164913.29999999999</v>
      </c>
      <c r="AK105" s="5"/>
      <c r="AL105" s="5"/>
      <c r="AM105" s="5"/>
      <c r="AN105" s="5"/>
      <c r="AO105" s="5"/>
    </row>
    <row r="106" spans="1:46" s="6" customFormat="1" ht="112.5" customHeight="1" outlineLevel="1">
      <c r="A106" s="14" t="s">
        <v>177</v>
      </c>
      <c r="B106" s="21" t="s">
        <v>27</v>
      </c>
      <c r="C106" s="23" t="s">
        <v>5</v>
      </c>
      <c r="D106" s="23" t="s">
        <v>7</v>
      </c>
      <c r="E106" s="23" t="s">
        <v>10</v>
      </c>
      <c r="F106" s="23" t="s">
        <v>55</v>
      </c>
      <c r="G106" s="55">
        <v>345409</v>
      </c>
      <c r="H106" s="55"/>
      <c r="I106" s="55">
        <v>345409</v>
      </c>
      <c r="J106" s="55">
        <v>-1727</v>
      </c>
      <c r="K106" s="55">
        <f>I106+J106</f>
        <v>343682</v>
      </c>
      <c r="L106" s="55"/>
      <c r="M106" s="9">
        <f t="shared" si="13"/>
        <v>343682</v>
      </c>
      <c r="N106" s="9">
        <v>11111.1</v>
      </c>
      <c r="O106" s="9"/>
      <c r="P106" s="9">
        <v>5586</v>
      </c>
      <c r="Q106" s="9">
        <f>M106+P106</f>
        <v>349268</v>
      </c>
      <c r="R106" s="9">
        <f t="shared" si="11"/>
        <v>11111.1</v>
      </c>
      <c r="S106" s="41">
        <v>55508.9</v>
      </c>
      <c r="T106" s="41"/>
      <c r="U106" s="9">
        <v>5586</v>
      </c>
      <c r="V106" s="9"/>
      <c r="W106" s="9">
        <v>349268</v>
      </c>
      <c r="X106" s="9">
        <f t="shared" si="3"/>
        <v>16697.099999999999</v>
      </c>
      <c r="Y106" s="9">
        <f t="shared" si="12"/>
        <v>55508.9</v>
      </c>
      <c r="Z106" s="9"/>
      <c r="AA106" s="9"/>
      <c r="AB106" s="9">
        <f t="shared" si="65"/>
        <v>16697.099999999999</v>
      </c>
      <c r="AC106" s="9">
        <v>55508.9</v>
      </c>
      <c r="AD106" s="41">
        <v>0</v>
      </c>
      <c r="AE106" s="41">
        <v>0</v>
      </c>
      <c r="AF106" s="41"/>
      <c r="AG106" s="9">
        <v>55508.9</v>
      </c>
      <c r="AH106" s="9">
        <f t="shared" si="6"/>
        <v>0</v>
      </c>
      <c r="AI106" s="9"/>
      <c r="AJ106" s="9">
        <f t="shared" si="60"/>
        <v>0</v>
      </c>
      <c r="AK106" s="5"/>
      <c r="AL106" s="5"/>
      <c r="AM106" s="5"/>
      <c r="AN106" s="5"/>
      <c r="AO106" s="5"/>
    </row>
    <row r="107" spans="1:46" s="6" customFormat="1" ht="103.5" customHeight="1" outlineLevel="1">
      <c r="A107" s="42" t="s">
        <v>178</v>
      </c>
      <c r="B107" s="60" t="s">
        <v>25</v>
      </c>
      <c r="C107" s="23" t="s">
        <v>5</v>
      </c>
      <c r="D107" s="23" t="s">
        <v>7</v>
      </c>
      <c r="E107" s="23" t="s">
        <v>10</v>
      </c>
      <c r="F107" s="23" t="s">
        <v>61</v>
      </c>
      <c r="G107" s="41">
        <v>167029.29999999999</v>
      </c>
      <c r="H107" s="41"/>
      <c r="I107" s="41">
        <v>167029.29999999999</v>
      </c>
      <c r="J107" s="41">
        <v>-835.2</v>
      </c>
      <c r="K107" s="41">
        <f>S107+AD107</f>
        <v>166194.19999999998</v>
      </c>
      <c r="L107" s="41"/>
      <c r="M107" s="9">
        <f t="shared" si="13"/>
        <v>166194.19999999998</v>
      </c>
      <c r="N107" s="9">
        <v>0</v>
      </c>
      <c r="O107" s="9">
        <v>0</v>
      </c>
      <c r="P107" s="9">
        <f t="shared" ref="P107" si="71">N107+O107</f>
        <v>0</v>
      </c>
      <c r="Q107" s="9">
        <f t="shared" ref="Q107:Q109" si="72">M107+P107</f>
        <v>166194.19999999998</v>
      </c>
      <c r="R107" s="9">
        <f t="shared" si="11"/>
        <v>0</v>
      </c>
      <c r="S107" s="55">
        <v>1280.9000000000001</v>
      </c>
      <c r="T107" s="55"/>
      <c r="U107" s="9"/>
      <c r="V107" s="9"/>
      <c r="W107" s="9">
        <v>166194.19999999998</v>
      </c>
      <c r="X107" s="9">
        <f t="shared" si="3"/>
        <v>0</v>
      </c>
      <c r="Y107" s="9">
        <f t="shared" si="12"/>
        <v>1280.9000000000001</v>
      </c>
      <c r="Z107" s="9"/>
      <c r="AA107" s="9"/>
      <c r="AB107" s="9">
        <f t="shared" si="65"/>
        <v>0</v>
      </c>
      <c r="AC107" s="9">
        <v>1280.9000000000001</v>
      </c>
      <c r="AD107" s="55">
        <v>164913.29999999999</v>
      </c>
      <c r="AE107" s="55"/>
      <c r="AF107" s="55"/>
      <c r="AG107" s="9">
        <v>1280.9000000000001</v>
      </c>
      <c r="AH107" s="9">
        <f t="shared" si="6"/>
        <v>164913.29999999999</v>
      </c>
      <c r="AI107" s="9"/>
      <c r="AJ107" s="9">
        <f t="shared" si="60"/>
        <v>164913.29999999999</v>
      </c>
      <c r="AK107" s="5"/>
      <c r="AL107" s="5"/>
      <c r="AM107" s="5"/>
      <c r="AN107" s="5"/>
      <c r="AO107" s="5"/>
    </row>
    <row r="108" spans="1:46" s="6" customFormat="1" ht="121.5" customHeight="1" outlineLevel="1">
      <c r="A108" s="42" t="s">
        <v>179</v>
      </c>
      <c r="B108" s="60" t="s">
        <v>25</v>
      </c>
      <c r="C108" s="23" t="s">
        <v>5</v>
      </c>
      <c r="D108" s="23" t="s">
        <v>7</v>
      </c>
      <c r="E108" s="23" t="s">
        <v>10</v>
      </c>
      <c r="F108" s="23" t="s">
        <v>15</v>
      </c>
      <c r="G108" s="41">
        <v>2694.7</v>
      </c>
      <c r="H108" s="41"/>
      <c r="I108" s="41">
        <v>2694.7</v>
      </c>
      <c r="J108" s="41">
        <v>57.2</v>
      </c>
      <c r="K108" s="41">
        <v>2759.7</v>
      </c>
      <c r="L108" s="41"/>
      <c r="M108" s="9">
        <f t="shared" si="13"/>
        <v>2759.7</v>
      </c>
      <c r="N108" s="9">
        <v>1476.9</v>
      </c>
      <c r="O108" s="9"/>
      <c r="P108" s="9"/>
      <c r="Q108" s="9">
        <f t="shared" si="72"/>
        <v>2759.7</v>
      </c>
      <c r="R108" s="9">
        <f t="shared" si="11"/>
        <v>1476.9</v>
      </c>
      <c r="S108" s="41">
        <v>0</v>
      </c>
      <c r="T108" s="41">
        <v>0</v>
      </c>
      <c r="U108" s="9"/>
      <c r="V108" s="9"/>
      <c r="W108" s="9">
        <v>2759.7</v>
      </c>
      <c r="X108" s="9">
        <f>R108+U108</f>
        <v>1476.9</v>
      </c>
      <c r="Y108" s="9">
        <f t="shared" si="12"/>
        <v>0</v>
      </c>
      <c r="Z108" s="9"/>
      <c r="AA108" s="9"/>
      <c r="AB108" s="9">
        <f t="shared" si="65"/>
        <v>1476.9</v>
      </c>
      <c r="AC108" s="9">
        <v>0</v>
      </c>
      <c r="AD108" s="41">
        <v>0</v>
      </c>
      <c r="AE108" s="41">
        <v>0</v>
      </c>
      <c r="AF108" s="41"/>
      <c r="AG108" s="9">
        <v>0</v>
      </c>
      <c r="AH108" s="9">
        <f t="shared" si="6"/>
        <v>0</v>
      </c>
      <c r="AI108" s="9"/>
      <c r="AJ108" s="9">
        <f t="shared" si="60"/>
        <v>0</v>
      </c>
      <c r="AK108" s="5"/>
      <c r="AL108" s="5"/>
      <c r="AM108" s="5"/>
      <c r="AN108" s="5"/>
      <c r="AO108" s="5"/>
    </row>
    <row r="109" spans="1:46" s="6" customFormat="1" ht="111" hidden="1" customHeight="1" outlineLevel="1">
      <c r="A109" s="42" t="s">
        <v>187</v>
      </c>
      <c r="B109" s="61" t="s">
        <v>190</v>
      </c>
      <c r="C109" s="23" t="s">
        <v>5</v>
      </c>
      <c r="D109" s="23" t="s">
        <v>7</v>
      </c>
      <c r="E109" s="23" t="s">
        <v>10</v>
      </c>
      <c r="F109" s="23" t="s">
        <v>53</v>
      </c>
      <c r="G109" s="41"/>
      <c r="H109" s="41"/>
      <c r="I109" s="41"/>
      <c r="J109" s="41"/>
      <c r="K109" s="41"/>
      <c r="L109" s="41"/>
      <c r="M109" s="9"/>
      <c r="N109" s="9"/>
      <c r="O109" s="9"/>
      <c r="P109" s="9"/>
      <c r="Q109" s="9">
        <f t="shared" si="72"/>
        <v>0</v>
      </c>
      <c r="R109" s="9"/>
      <c r="S109" s="41"/>
      <c r="T109" s="41"/>
      <c r="U109" s="9"/>
      <c r="V109" s="9"/>
      <c r="W109" s="9">
        <v>0</v>
      </c>
      <c r="X109" s="9">
        <f>R109+U109</f>
        <v>0</v>
      </c>
      <c r="Y109" s="9">
        <v>0</v>
      </c>
      <c r="Z109" s="9"/>
      <c r="AA109" s="9"/>
      <c r="AB109" s="9">
        <f t="shared" si="65"/>
        <v>0</v>
      </c>
      <c r="AC109" s="9">
        <v>0</v>
      </c>
      <c r="AD109" s="41">
        <v>0</v>
      </c>
      <c r="AE109" s="41"/>
      <c r="AF109" s="41"/>
      <c r="AG109" s="9">
        <v>0</v>
      </c>
      <c r="AH109" s="9"/>
      <c r="AI109" s="9"/>
      <c r="AJ109" s="9">
        <f t="shared" si="60"/>
        <v>0</v>
      </c>
      <c r="AK109" s="5"/>
      <c r="AL109" s="5"/>
      <c r="AM109" s="5"/>
      <c r="AN109" s="5"/>
      <c r="AO109" s="5"/>
    </row>
    <row r="110" spans="1:46" s="6" customFormat="1" ht="50.25" customHeight="1">
      <c r="A110" s="80" t="s">
        <v>77</v>
      </c>
      <c r="B110" s="81"/>
      <c r="C110" s="81"/>
      <c r="D110" s="81"/>
      <c r="E110" s="58"/>
      <c r="F110" s="58"/>
      <c r="G110" s="59" t="e">
        <f>G111+#REF!</f>
        <v>#REF!</v>
      </c>
      <c r="H110" s="59" t="e">
        <f>H111+#REF!</f>
        <v>#REF!</v>
      </c>
      <c r="I110" s="59" t="e">
        <f>I111+#REF!+I112</f>
        <v>#REF!</v>
      </c>
      <c r="J110" s="59" t="e">
        <f>J111+#REF!+J112</f>
        <v>#REF!</v>
      </c>
      <c r="K110" s="59">
        <f>K111+K112</f>
        <v>192899.20000000001</v>
      </c>
      <c r="L110" s="59">
        <f>L111+L112</f>
        <v>0</v>
      </c>
      <c r="M110" s="9">
        <f t="shared" si="13"/>
        <v>192899.20000000001</v>
      </c>
      <c r="N110" s="59">
        <f>N111+N112</f>
        <v>106045.2</v>
      </c>
      <c r="O110" s="59">
        <f t="shared" ref="O110" si="73">O111+O112</f>
        <v>0</v>
      </c>
      <c r="P110" s="9">
        <f>P111+P112</f>
        <v>0</v>
      </c>
      <c r="Q110" s="59">
        <v>192899.20000000001</v>
      </c>
      <c r="R110" s="9">
        <f t="shared" si="11"/>
        <v>106045.2</v>
      </c>
      <c r="S110" s="59">
        <f>S111+S112</f>
        <v>10000</v>
      </c>
      <c r="T110" s="59">
        <f>T111+T112</f>
        <v>0</v>
      </c>
      <c r="U110" s="9">
        <f>U111+U112</f>
        <v>0</v>
      </c>
      <c r="V110" s="9"/>
      <c r="W110" s="9">
        <v>192899.20000000001</v>
      </c>
      <c r="X110" s="9">
        <f t="shared" si="3"/>
        <v>106045.2</v>
      </c>
      <c r="Y110" s="9">
        <f t="shared" si="12"/>
        <v>10000</v>
      </c>
      <c r="Z110" s="9">
        <f>Z111+Z112</f>
        <v>0</v>
      </c>
      <c r="AA110" s="9"/>
      <c r="AB110" s="9">
        <f t="shared" si="65"/>
        <v>106045.2</v>
      </c>
      <c r="AC110" s="9">
        <v>10000</v>
      </c>
      <c r="AD110" s="59">
        <f>AD111+AD112</f>
        <v>0</v>
      </c>
      <c r="AE110" s="59">
        <f>AE111+AE112</f>
        <v>0</v>
      </c>
      <c r="AF110" s="59"/>
      <c r="AG110" s="9">
        <v>10000</v>
      </c>
      <c r="AH110" s="9">
        <f t="shared" si="6"/>
        <v>0</v>
      </c>
      <c r="AI110" s="9"/>
      <c r="AJ110" s="9">
        <f t="shared" si="60"/>
        <v>0</v>
      </c>
      <c r="AK110" s="5"/>
      <c r="AL110" s="5"/>
      <c r="AM110" s="5"/>
      <c r="AN110" s="5"/>
      <c r="AO110" s="5"/>
    </row>
    <row r="111" spans="1:46" s="6" customFormat="1" ht="117" customHeight="1" outlineLevel="1">
      <c r="A111" s="14" t="s">
        <v>112</v>
      </c>
      <c r="B111" s="23" t="s">
        <v>30</v>
      </c>
      <c r="C111" s="23" t="s">
        <v>20</v>
      </c>
      <c r="D111" s="23" t="s">
        <v>18</v>
      </c>
      <c r="E111" s="23" t="s">
        <v>41</v>
      </c>
      <c r="F111" s="23" t="s">
        <v>26</v>
      </c>
      <c r="G111" s="41">
        <v>63797.7</v>
      </c>
      <c r="H111" s="41"/>
      <c r="I111" s="41">
        <v>63797.7</v>
      </c>
      <c r="J111" s="41"/>
      <c r="K111" s="41">
        <v>63797.7</v>
      </c>
      <c r="L111" s="41"/>
      <c r="M111" s="9">
        <f t="shared" si="13"/>
        <v>63797.7</v>
      </c>
      <c r="N111" s="9">
        <v>33133.199999999997</v>
      </c>
      <c r="O111" s="9"/>
      <c r="P111" s="9"/>
      <c r="Q111" s="9">
        <v>63797.7</v>
      </c>
      <c r="R111" s="9">
        <f t="shared" si="11"/>
        <v>33133.199999999997</v>
      </c>
      <c r="S111" s="9">
        <v>10000</v>
      </c>
      <c r="T111" s="9"/>
      <c r="U111" s="9"/>
      <c r="V111" s="9"/>
      <c r="W111" s="9">
        <v>63797.7</v>
      </c>
      <c r="X111" s="9">
        <f t="shared" si="3"/>
        <v>33133.199999999997</v>
      </c>
      <c r="Y111" s="9">
        <f t="shared" si="12"/>
        <v>10000</v>
      </c>
      <c r="Z111" s="9"/>
      <c r="AA111" s="9"/>
      <c r="AB111" s="9">
        <f t="shared" si="65"/>
        <v>33133.199999999997</v>
      </c>
      <c r="AC111" s="9">
        <v>10000</v>
      </c>
      <c r="AD111" s="41">
        <v>0</v>
      </c>
      <c r="AE111" s="41">
        <v>0</v>
      </c>
      <c r="AF111" s="41"/>
      <c r="AG111" s="9">
        <v>10000</v>
      </c>
      <c r="AH111" s="9">
        <f t="shared" si="6"/>
        <v>0</v>
      </c>
      <c r="AI111" s="9"/>
      <c r="AJ111" s="9">
        <f t="shared" si="60"/>
        <v>0</v>
      </c>
      <c r="AK111" s="5"/>
      <c r="AL111" s="5"/>
      <c r="AM111" s="5"/>
      <c r="AN111" s="5"/>
      <c r="AO111" s="5"/>
    </row>
    <row r="112" spans="1:46" s="6" customFormat="1" ht="117" customHeight="1" outlineLevel="1">
      <c r="A112" s="14" t="s">
        <v>202</v>
      </c>
      <c r="B112" s="23" t="s">
        <v>211</v>
      </c>
      <c r="C112" s="23" t="s">
        <v>20</v>
      </c>
      <c r="D112" s="23" t="s">
        <v>18</v>
      </c>
      <c r="E112" s="23" t="s">
        <v>49</v>
      </c>
      <c r="F112" s="23" t="s">
        <v>53</v>
      </c>
      <c r="G112" s="41">
        <v>0</v>
      </c>
      <c r="H112" s="41">
        <v>129101.46</v>
      </c>
      <c r="I112" s="41"/>
      <c r="J112" s="41">
        <v>129101.5</v>
      </c>
      <c r="K112" s="41">
        <f>I112+J112</f>
        <v>129101.5</v>
      </c>
      <c r="L112" s="41"/>
      <c r="M112" s="9">
        <f t="shared" si="13"/>
        <v>129101.5</v>
      </c>
      <c r="N112" s="41">
        <v>72912</v>
      </c>
      <c r="O112" s="41"/>
      <c r="P112" s="9"/>
      <c r="Q112" s="41">
        <v>129101.5</v>
      </c>
      <c r="R112" s="9">
        <f t="shared" si="11"/>
        <v>72912</v>
      </c>
      <c r="S112" s="41">
        <v>0</v>
      </c>
      <c r="T112" s="41">
        <v>0</v>
      </c>
      <c r="U112" s="9"/>
      <c r="V112" s="9"/>
      <c r="W112" s="9">
        <v>129101.5</v>
      </c>
      <c r="X112" s="9">
        <f t="shared" si="3"/>
        <v>72912</v>
      </c>
      <c r="Y112" s="9">
        <f t="shared" si="12"/>
        <v>0</v>
      </c>
      <c r="Z112" s="9"/>
      <c r="AA112" s="9"/>
      <c r="AB112" s="9">
        <f t="shared" si="65"/>
        <v>72912</v>
      </c>
      <c r="AC112" s="9">
        <v>0</v>
      </c>
      <c r="AD112" s="41">
        <v>0</v>
      </c>
      <c r="AE112" s="41">
        <v>0</v>
      </c>
      <c r="AF112" s="41"/>
      <c r="AG112" s="9">
        <v>0</v>
      </c>
      <c r="AH112" s="9">
        <f t="shared" si="6"/>
        <v>0</v>
      </c>
      <c r="AI112" s="9"/>
      <c r="AJ112" s="9">
        <f t="shared" si="60"/>
        <v>0</v>
      </c>
      <c r="AK112" s="5"/>
      <c r="AL112" s="5"/>
      <c r="AM112" s="5"/>
      <c r="AN112" s="5"/>
      <c r="AO112" s="5"/>
    </row>
    <row r="113" spans="1:41" s="6" customFormat="1" ht="47.25" customHeight="1">
      <c r="A113" s="80" t="s">
        <v>78</v>
      </c>
      <c r="B113" s="81"/>
      <c r="C113" s="81"/>
      <c r="D113" s="81"/>
      <c r="E113" s="58"/>
      <c r="F113" s="58"/>
      <c r="G113" s="59">
        <f>G114</f>
        <v>82464.67</v>
      </c>
      <c r="H113" s="59">
        <f>H114</f>
        <v>0</v>
      </c>
      <c r="I113" s="59">
        <f>G113+H113</f>
        <v>82464.67</v>
      </c>
      <c r="J113" s="59">
        <f>J114</f>
        <v>0</v>
      </c>
      <c r="K113" s="59">
        <f>K114</f>
        <v>98595.09</v>
      </c>
      <c r="L113" s="59">
        <f>L114</f>
        <v>0</v>
      </c>
      <c r="M113" s="9">
        <f t="shared" si="13"/>
        <v>98595.09</v>
      </c>
      <c r="N113" s="59">
        <f>N114</f>
        <v>2310</v>
      </c>
      <c r="O113" s="59">
        <f t="shared" ref="O113" si="74">O114</f>
        <v>0</v>
      </c>
      <c r="P113" s="9">
        <f>P114</f>
        <v>0</v>
      </c>
      <c r="Q113" s="59">
        <v>98595.09</v>
      </c>
      <c r="R113" s="9">
        <f t="shared" si="11"/>
        <v>2310</v>
      </c>
      <c r="S113" s="59">
        <f>S114</f>
        <v>3840</v>
      </c>
      <c r="T113" s="59">
        <f>T114</f>
        <v>0</v>
      </c>
      <c r="U113" s="9">
        <f>U114</f>
        <v>0</v>
      </c>
      <c r="V113" s="9"/>
      <c r="W113" s="9">
        <v>98595.09</v>
      </c>
      <c r="X113" s="9">
        <f t="shared" si="3"/>
        <v>2310</v>
      </c>
      <c r="Y113" s="9">
        <f t="shared" si="12"/>
        <v>3840</v>
      </c>
      <c r="Z113" s="9">
        <f>Z114</f>
        <v>0</v>
      </c>
      <c r="AA113" s="9"/>
      <c r="AB113" s="9">
        <f t="shared" si="65"/>
        <v>2310</v>
      </c>
      <c r="AC113" s="9">
        <v>3840</v>
      </c>
      <c r="AD113" s="59">
        <f>AD114</f>
        <v>0</v>
      </c>
      <c r="AE113" s="59">
        <f>AE114</f>
        <v>0</v>
      </c>
      <c r="AF113" s="59"/>
      <c r="AG113" s="9">
        <v>3840</v>
      </c>
      <c r="AH113" s="9">
        <f t="shared" si="6"/>
        <v>0</v>
      </c>
      <c r="AI113" s="9"/>
      <c r="AJ113" s="9">
        <f t="shared" si="60"/>
        <v>0</v>
      </c>
      <c r="AK113" s="5"/>
      <c r="AL113" s="5"/>
      <c r="AM113" s="5"/>
      <c r="AN113" s="5"/>
      <c r="AO113" s="5"/>
    </row>
    <row r="114" spans="1:41" s="6" customFormat="1" ht="153.75" customHeight="1">
      <c r="A114" s="42" t="s">
        <v>155</v>
      </c>
      <c r="B114" s="23" t="s">
        <v>64</v>
      </c>
      <c r="C114" s="23" t="s">
        <v>20</v>
      </c>
      <c r="D114" s="23" t="s">
        <v>11</v>
      </c>
      <c r="E114" s="23" t="s">
        <v>94</v>
      </c>
      <c r="F114" s="23" t="s">
        <v>101</v>
      </c>
      <c r="G114" s="41">
        <v>82464.67</v>
      </c>
      <c r="H114" s="41"/>
      <c r="I114" s="41">
        <v>82464.67</v>
      </c>
      <c r="J114" s="41"/>
      <c r="K114" s="41">
        <v>98595.09</v>
      </c>
      <c r="L114" s="41"/>
      <c r="M114" s="9">
        <f t="shared" si="13"/>
        <v>98595.09</v>
      </c>
      <c r="N114" s="9">
        <v>2310</v>
      </c>
      <c r="O114" s="9"/>
      <c r="P114" s="9"/>
      <c r="Q114" s="9">
        <v>98595.09</v>
      </c>
      <c r="R114" s="9">
        <f t="shared" si="11"/>
        <v>2310</v>
      </c>
      <c r="S114" s="9">
        <v>3840</v>
      </c>
      <c r="T114" s="9"/>
      <c r="U114" s="9"/>
      <c r="V114" s="9"/>
      <c r="W114" s="9">
        <v>98595.09</v>
      </c>
      <c r="X114" s="9">
        <f t="shared" ref="X114:X117" si="75">R114+U114</f>
        <v>2310</v>
      </c>
      <c r="Y114" s="9">
        <f t="shared" si="12"/>
        <v>3840</v>
      </c>
      <c r="Z114" s="9"/>
      <c r="AA114" s="9"/>
      <c r="AB114" s="9">
        <f t="shared" si="65"/>
        <v>2310</v>
      </c>
      <c r="AC114" s="9">
        <v>3840</v>
      </c>
      <c r="AD114" s="41">
        <v>0</v>
      </c>
      <c r="AE114" s="41">
        <v>0</v>
      </c>
      <c r="AF114" s="41"/>
      <c r="AG114" s="9">
        <v>3840</v>
      </c>
      <c r="AH114" s="9">
        <f t="shared" si="6"/>
        <v>0</v>
      </c>
      <c r="AI114" s="9"/>
      <c r="AJ114" s="9">
        <f t="shared" si="60"/>
        <v>0</v>
      </c>
      <c r="AK114" s="5"/>
      <c r="AL114" s="5"/>
      <c r="AM114" s="5"/>
      <c r="AN114" s="5"/>
      <c r="AO114" s="5"/>
    </row>
    <row r="115" spans="1:41" s="6" customFormat="1" ht="50.25" customHeight="1">
      <c r="A115" s="83" t="s">
        <v>180</v>
      </c>
      <c r="B115" s="83"/>
      <c r="C115" s="83"/>
      <c r="D115" s="83"/>
      <c r="E115" s="23"/>
      <c r="F115" s="23"/>
      <c r="G115" s="41"/>
      <c r="H115" s="41"/>
      <c r="I115" s="41"/>
      <c r="J115" s="41"/>
      <c r="K115" s="41">
        <f>K116</f>
        <v>0</v>
      </c>
      <c r="L115" s="41">
        <f t="shared" ref="L115:O115" si="76">L116</f>
        <v>295051.8</v>
      </c>
      <c r="M115" s="41">
        <f>M116+M117</f>
        <v>489978.3</v>
      </c>
      <c r="N115" s="41">
        <f t="shared" si="76"/>
        <v>0</v>
      </c>
      <c r="O115" s="41">
        <f t="shared" si="76"/>
        <v>122307.8</v>
      </c>
      <c r="P115" s="41">
        <f>P116+P117</f>
        <v>0</v>
      </c>
      <c r="Q115" s="41">
        <v>489978.3</v>
      </c>
      <c r="R115" s="41">
        <f>R116+R117</f>
        <v>122307.8</v>
      </c>
      <c r="S115" s="41">
        <f t="shared" ref="S115:AD115" si="77">S116+S117</f>
        <v>0</v>
      </c>
      <c r="T115" s="41">
        <f t="shared" si="77"/>
        <v>0</v>
      </c>
      <c r="U115" s="41">
        <f>U116+U117</f>
        <v>0</v>
      </c>
      <c r="V115" s="41"/>
      <c r="W115" s="41">
        <v>489978.3</v>
      </c>
      <c r="X115" s="9">
        <f t="shared" si="75"/>
        <v>122307.8</v>
      </c>
      <c r="Y115" s="41">
        <f t="shared" si="77"/>
        <v>0</v>
      </c>
      <c r="Z115" s="41">
        <f>Z116+Z117</f>
        <v>0</v>
      </c>
      <c r="AA115" s="41"/>
      <c r="AB115" s="9">
        <f t="shared" si="65"/>
        <v>122307.8</v>
      </c>
      <c r="AC115" s="41">
        <v>0</v>
      </c>
      <c r="AD115" s="41">
        <f t="shared" si="77"/>
        <v>0</v>
      </c>
      <c r="AE115" s="41">
        <f>AE116+AE117</f>
        <v>0</v>
      </c>
      <c r="AF115" s="41"/>
      <c r="AG115" s="41">
        <v>0</v>
      </c>
      <c r="AH115" s="9">
        <f t="shared" si="6"/>
        <v>0</v>
      </c>
      <c r="AI115" s="9"/>
      <c r="AJ115" s="9">
        <f t="shared" si="60"/>
        <v>0</v>
      </c>
      <c r="AK115" s="5"/>
      <c r="AL115" s="5"/>
      <c r="AM115" s="5"/>
      <c r="AN115" s="5"/>
      <c r="AO115" s="5"/>
    </row>
    <row r="116" spans="1:41" s="6" customFormat="1" ht="146.25" customHeight="1">
      <c r="A116" s="31" t="s">
        <v>141</v>
      </c>
      <c r="B116" s="20" t="s">
        <v>142</v>
      </c>
      <c r="C116" s="20" t="s">
        <v>139</v>
      </c>
      <c r="D116" s="20" t="s">
        <v>11</v>
      </c>
      <c r="E116" s="20" t="s">
        <v>140</v>
      </c>
      <c r="F116" s="20" t="s">
        <v>53</v>
      </c>
      <c r="G116" s="41"/>
      <c r="H116" s="41"/>
      <c r="I116" s="41"/>
      <c r="J116" s="41"/>
      <c r="K116" s="41"/>
      <c r="L116" s="41">
        <f>122307.8+172744</f>
        <v>295051.8</v>
      </c>
      <c r="M116" s="9">
        <f t="shared" si="13"/>
        <v>295051.8</v>
      </c>
      <c r="N116" s="9"/>
      <c r="O116" s="9">
        <f>64616.5+57691.3</f>
        <v>122307.8</v>
      </c>
      <c r="P116" s="9"/>
      <c r="Q116" s="9">
        <v>295051.8</v>
      </c>
      <c r="R116" s="9">
        <v>57691.3</v>
      </c>
      <c r="S116" s="9"/>
      <c r="T116" s="9"/>
      <c r="U116" s="9"/>
      <c r="V116" s="9"/>
      <c r="W116" s="9">
        <v>295051.8</v>
      </c>
      <c r="X116" s="9">
        <f t="shared" si="75"/>
        <v>57691.3</v>
      </c>
      <c r="Y116" s="9">
        <v>0</v>
      </c>
      <c r="Z116" s="9"/>
      <c r="AA116" s="9"/>
      <c r="AB116" s="9">
        <f t="shared" si="65"/>
        <v>57691.3</v>
      </c>
      <c r="AC116" s="9">
        <v>0</v>
      </c>
      <c r="AD116" s="41">
        <v>0</v>
      </c>
      <c r="AE116" s="41"/>
      <c r="AF116" s="41"/>
      <c r="AG116" s="9">
        <v>0</v>
      </c>
      <c r="AH116" s="9">
        <f t="shared" ref="AH116:AH117" si="78">AD116+AE116</f>
        <v>0</v>
      </c>
      <c r="AI116" s="9"/>
      <c r="AJ116" s="9">
        <f t="shared" si="60"/>
        <v>0</v>
      </c>
      <c r="AK116" s="5"/>
      <c r="AL116" s="5"/>
      <c r="AM116" s="5"/>
      <c r="AN116" s="5"/>
      <c r="AO116" s="5"/>
    </row>
    <row r="117" spans="1:41" s="6" customFormat="1" ht="123.75" customHeight="1">
      <c r="A117" s="62" t="s">
        <v>157</v>
      </c>
      <c r="B117" s="63" t="s">
        <v>158</v>
      </c>
      <c r="C117" s="20" t="s">
        <v>159</v>
      </c>
      <c r="D117" s="20" t="s">
        <v>7</v>
      </c>
      <c r="E117" s="20" t="s">
        <v>10</v>
      </c>
      <c r="F117" s="20" t="s">
        <v>53</v>
      </c>
      <c r="G117" s="41"/>
      <c r="H117" s="41"/>
      <c r="I117" s="41"/>
      <c r="J117" s="41"/>
      <c r="K117" s="41"/>
      <c r="L117" s="41"/>
      <c r="M117" s="9">
        <v>194926.5</v>
      </c>
      <c r="N117" s="9"/>
      <c r="O117" s="9"/>
      <c r="P117" s="9"/>
      <c r="Q117" s="9">
        <v>194926.5</v>
      </c>
      <c r="R117" s="9">
        <v>64616.5</v>
      </c>
      <c r="S117" s="9"/>
      <c r="T117" s="9"/>
      <c r="U117" s="9"/>
      <c r="V117" s="9"/>
      <c r="W117" s="9">
        <v>194926.5</v>
      </c>
      <c r="X117" s="9">
        <f t="shared" si="75"/>
        <v>64616.5</v>
      </c>
      <c r="Y117" s="9">
        <v>0</v>
      </c>
      <c r="Z117" s="9"/>
      <c r="AA117" s="9"/>
      <c r="AB117" s="9">
        <f t="shared" si="65"/>
        <v>64616.5</v>
      </c>
      <c r="AC117" s="9">
        <v>0</v>
      </c>
      <c r="AD117" s="41">
        <v>0</v>
      </c>
      <c r="AE117" s="41"/>
      <c r="AF117" s="41"/>
      <c r="AG117" s="9">
        <v>0</v>
      </c>
      <c r="AH117" s="9">
        <f t="shared" si="78"/>
        <v>0</v>
      </c>
      <c r="AI117" s="9"/>
      <c r="AJ117" s="9">
        <f t="shared" si="60"/>
        <v>0</v>
      </c>
      <c r="AK117" s="5"/>
      <c r="AL117" s="5"/>
      <c r="AM117" s="5"/>
      <c r="AN117" s="5"/>
      <c r="AO117" s="5"/>
    </row>
    <row r="118" spans="1:41" s="6" customFormat="1" ht="50.25" customHeight="1">
      <c r="A118" s="82" t="s">
        <v>197</v>
      </c>
      <c r="B118" s="82"/>
      <c r="C118" s="82"/>
      <c r="D118" s="82"/>
      <c r="E118" s="82"/>
      <c r="F118" s="82"/>
      <c r="G118" s="82"/>
      <c r="H118" s="82"/>
      <c r="I118" s="82"/>
      <c r="J118" s="82"/>
      <c r="K118" s="82"/>
      <c r="L118" s="82"/>
      <c r="M118" s="82"/>
      <c r="N118" s="82"/>
      <c r="O118" s="82"/>
      <c r="P118" s="82"/>
      <c r="Q118" s="82"/>
      <c r="R118" s="82"/>
      <c r="S118" s="82"/>
      <c r="T118" s="82"/>
      <c r="U118" s="82"/>
      <c r="V118" s="82"/>
      <c r="W118" s="82"/>
      <c r="X118" s="82"/>
      <c r="Y118" s="82"/>
      <c r="Z118" s="82"/>
      <c r="AA118" s="82"/>
      <c r="AB118" s="82"/>
      <c r="AC118" s="82"/>
      <c r="AD118" s="82"/>
      <c r="AE118" s="64"/>
      <c r="AF118" s="64"/>
      <c r="AG118" s="64"/>
      <c r="AH118" s="64"/>
      <c r="AI118" s="64"/>
      <c r="AJ118" s="64"/>
      <c r="AK118" s="5"/>
      <c r="AL118" s="5"/>
      <c r="AM118" s="5"/>
      <c r="AN118" s="5"/>
      <c r="AO118" s="5"/>
    </row>
    <row r="119" spans="1:41" s="6" customFormat="1" ht="17.25" customHeight="1">
      <c r="A119" s="7"/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  <c r="AB119" s="7"/>
      <c r="AC119" s="7"/>
      <c r="AD119" s="7"/>
      <c r="AE119" s="7"/>
      <c r="AF119" s="7"/>
      <c r="AG119" s="7"/>
      <c r="AH119" s="7"/>
      <c r="AI119" s="7"/>
      <c r="AJ119" s="7"/>
      <c r="AK119" s="5"/>
      <c r="AL119" s="5"/>
      <c r="AM119" s="5"/>
      <c r="AN119" s="5"/>
      <c r="AO119" s="5"/>
    </row>
    <row r="120" spans="1:41" s="6" customFormat="1" ht="15.75">
      <c r="A120" s="7"/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7"/>
      <c r="AB120" s="7"/>
      <c r="AC120" s="7"/>
      <c r="AD120" s="7"/>
      <c r="AE120" s="7"/>
      <c r="AF120" s="7"/>
      <c r="AG120" s="7"/>
      <c r="AH120" s="7"/>
      <c r="AI120" s="7"/>
      <c r="AJ120" s="7"/>
      <c r="AK120" s="5"/>
      <c r="AL120" s="5"/>
      <c r="AM120" s="5"/>
      <c r="AN120" s="5"/>
      <c r="AO120" s="5"/>
    </row>
    <row r="121" spans="1:41" s="6" customFormat="1" ht="15.75">
      <c r="A121" s="7"/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7"/>
      <c r="AB121" s="7"/>
      <c r="AC121" s="7"/>
      <c r="AD121" s="7"/>
      <c r="AE121" s="7"/>
      <c r="AF121" s="7"/>
      <c r="AG121" s="7"/>
      <c r="AH121" s="7"/>
      <c r="AI121" s="7"/>
      <c r="AJ121" s="7"/>
      <c r="AK121" s="5"/>
      <c r="AL121" s="5"/>
      <c r="AM121" s="5"/>
      <c r="AN121" s="5"/>
      <c r="AO121" s="5"/>
    </row>
    <row r="122" spans="1:41" s="6" customFormat="1" ht="15.75">
      <c r="A122" s="7"/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  <c r="AB122" s="7"/>
      <c r="AC122" s="7"/>
      <c r="AD122" s="7"/>
      <c r="AE122" s="7"/>
      <c r="AF122" s="7"/>
      <c r="AG122" s="7"/>
      <c r="AH122" s="7"/>
      <c r="AI122" s="7"/>
      <c r="AJ122" s="7"/>
      <c r="AK122" s="5"/>
      <c r="AL122" s="5"/>
      <c r="AM122" s="5"/>
      <c r="AN122" s="5"/>
      <c r="AO122" s="5"/>
    </row>
    <row r="123" spans="1:41" s="6" customFormat="1" ht="36.75" customHeight="1">
      <c r="A123" s="79"/>
      <c r="B123" s="79"/>
      <c r="C123" s="79"/>
      <c r="D123" s="79"/>
      <c r="E123" s="79"/>
      <c r="F123" s="79"/>
      <c r="G123" s="79"/>
      <c r="H123" s="79"/>
      <c r="I123" s="79"/>
      <c r="J123" s="79"/>
      <c r="K123" s="79"/>
      <c r="L123" s="79"/>
      <c r="M123" s="79"/>
      <c r="N123" s="79"/>
      <c r="O123" s="79"/>
      <c r="P123" s="79"/>
      <c r="Q123" s="79"/>
      <c r="R123" s="79"/>
      <c r="S123" s="79"/>
      <c r="T123" s="79"/>
      <c r="U123" s="79"/>
      <c r="V123" s="79"/>
      <c r="W123" s="79"/>
      <c r="X123" s="79"/>
      <c r="Y123" s="79"/>
      <c r="Z123" s="79"/>
      <c r="AA123" s="79"/>
      <c r="AB123" s="79"/>
      <c r="AC123" s="79"/>
      <c r="AD123" s="79"/>
      <c r="AE123" s="26"/>
      <c r="AF123" s="26"/>
      <c r="AG123" s="26"/>
      <c r="AH123" s="26"/>
      <c r="AI123" s="26"/>
      <c r="AJ123" s="26"/>
      <c r="AK123" s="5"/>
      <c r="AL123" s="5"/>
      <c r="AM123" s="5"/>
      <c r="AN123" s="5"/>
      <c r="AO123" s="5"/>
    </row>
    <row r="124" spans="1:41" s="6" customFormat="1" ht="30" customHeight="1">
      <c r="A124" s="79"/>
      <c r="B124" s="79"/>
      <c r="C124" s="79"/>
      <c r="D124" s="79"/>
      <c r="E124" s="79"/>
      <c r="F124" s="79"/>
      <c r="G124" s="79"/>
      <c r="H124" s="79"/>
      <c r="I124" s="79"/>
      <c r="J124" s="79"/>
      <c r="K124" s="79"/>
      <c r="L124" s="79"/>
      <c r="M124" s="79"/>
      <c r="N124" s="79"/>
      <c r="O124" s="79"/>
      <c r="P124" s="79"/>
      <c r="Q124" s="79"/>
      <c r="R124" s="79"/>
      <c r="S124" s="79"/>
      <c r="T124" s="79"/>
      <c r="U124" s="79"/>
      <c r="V124" s="79"/>
      <c r="W124" s="79"/>
      <c r="X124" s="79"/>
      <c r="Y124" s="79"/>
      <c r="Z124" s="79"/>
      <c r="AA124" s="79"/>
      <c r="AB124" s="79"/>
      <c r="AC124" s="79"/>
      <c r="AD124" s="79"/>
      <c r="AE124" s="26"/>
      <c r="AF124" s="26"/>
      <c r="AG124" s="26"/>
      <c r="AH124" s="26"/>
      <c r="AI124" s="26"/>
      <c r="AJ124" s="26"/>
      <c r="AK124" s="5"/>
      <c r="AL124" s="5"/>
      <c r="AM124" s="5"/>
      <c r="AN124" s="5"/>
      <c r="AO124" s="5"/>
    </row>
    <row r="125" spans="1:41" s="6" customFormat="1" ht="15.75">
      <c r="A125" s="7"/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7"/>
      <c r="AD125" s="7"/>
      <c r="AE125" s="7"/>
      <c r="AF125" s="7"/>
      <c r="AG125" s="7"/>
      <c r="AH125" s="7"/>
      <c r="AI125" s="7"/>
      <c r="AJ125" s="7"/>
      <c r="AK125" s="5"/>
      <c r="AL125" s="5"/>
      <c r="AM125" s="5"/>
      <c r="AN125" s="5"/>
      <c r="AO125" s="5"/>
    </row>
    <row r="126" spans="1:41" s="6" customFormat="1" ht="16.5" customHeight="1">
      <c r="A126" s="7"/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  <c r="AB126" s="7"/>
      <c r="AC126" s="7"/>
      <c r="AD126" s="7"/>
      <c r="AE126" s="7"/>
      <c r="AF126" s="7"/>
      <c r="AG126" s="7"/>
      <c r="AH126" s="7"/>
      <c r="AI126" s="7"/>
      <c r="AJ126" s="7"/>
      <c r="AK126" s="5"/>
      <c r="AL126" s="5"/>
      <c r="AM126" s="5"/>
      <c r="AN126" s="5"/>
      <c r="AO126" s="5"/>
    </row>
    <row r="127" spans="1:41" s="6" customFormat="1" ht="15.75">
      <c r="A127" s="7"/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  <c r="AB127" s="7"/>
      <c r="AC127" s="7"/>
      <c r="AD127" s="7"/>
      <c r="AE127" s="7"/>
      <c r="AF127" s="7"/>
      <c r="AG127" s="7"/>
      <c r="AH127" s="7"/>
      <c r="AI127" s="7"/>
      <c r="AJ127" s="7"/>
      <c r="AK127" s="5"/>
      <c r="AL127" s="5"/>
      <c r="AM127" s="5"/>
      <c r="AN127" s="5"/>
      <c r="AO127" s="5"/>
    </row>
    <row r="128" spans="1:41" s="6" customFormat="1" ht="15.75">
      <c r="A128" s="7"/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  <c r="AB128" s="7"/>
      <c r="AC128" s="7"/>
      <c r="AD128" s="7"/>
      <c r="AE128" s="7"/>
      <c r="AF128" s="7"/>
      <c r="AG128" s="7"/>
      <c r="AH128" s="7"/>
      <c r="AI128" s="7"/>
      <c r="AJ128" s="7"/>
      <c r="AK128" s="5"/>
      <c r="AL128" s="5"/>
      <c r="AM128" s="5"/>
      <c r="AN128" s="5"/>
      <c r="AO128" s="5"/>
    </row>
    <row r="129" spans="1:41" s="6" customFormat="1" ht="15.75">
      <c r="A129" s="7"/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  <c r="AB129" s="7"/>
      <c r="AC129" s="7"/>
      <c r="AD129" s="7"/>
      <c r="AE129" s="7"/>
      <c r="AF129" s="7"/>
      <c r="AG129" s="7"/>
      <c r="AH129" s="7"/>
      <c r="AI129" s="7"/>
      <c r="AJ129" s="7"/>
      <c r="AK129" s="5"/>
      <c r="AL129" s="5"/>
      <c r="AM129" s="5"/>
      <c r="AN129" s="5"/>
      <c r="AO129" s="5"/>
    </row>
    <row r="130" spans="1:41" ht="15.75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8"/>
      <c r="T130" s="8"/>
      <c r="U130" s="8"/>
      <c r="V130" s="8"/>
      <c r="W130" s="8"/>
      <c r="X130" s="8"/>
      <c r="Y130" s="8"/>
      <c r="Z130" s="8"/>
      <c r="AA130" s="8"/>
      <c r="AB130" s="8"/>
      <c r="AC130" s="8"/>
      <c r="AD130" s="4"/>
      <c r="AE130" s="4"/>
      <c r="AF130" s="4"/>
      <c r="AG130" s="4"/>
      <c r="AH130" s="4"/>
      <c r="AI130" s="4"/>
      <c r="AJ130" s="4"/>
    </row>
    <row r="131" spans="1:41" ht="15.75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2"/>
      <c r="AL131" s="2"/>
      <c r="AM131" s="2"/>
      <c r="AN131" s="2"/>
      <c r="AO131" s="2"/>
    </row>
    <row r="132" spans="1:41" ht="15.75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2"/>
      <c r="AL132" s="2"/>
      <c r="AM132" s="2"/>
      <c r="AN132" s="2"/>
      <c r="AO132" s="2"/>
    </row>
  </sheetData>
  <mergeCells count="64">
    <mergeCell ref="AI15:AI16"/>
    <mergeCell ref="AJ15:AJ16"/>
    <mergeCell ref="A13:AJ13"/>
    <mergeCell ref="W15:W16"/>
    <mergeCell ref="V15:V16"/>
    <mergeCell ref="Z15:Z16"/>
    <mergeCell ref="AC15:AC16"/>
    <mergeCell ref="U15:U16"/>
    <mergeCell ref="X15:X16"/>
    <mergeCell ref="T15:T16"/>
    <mergeCell ref="P15:P16"/>
    <mergeCell ref="Q15:Q16"/>
    <mergeCell ref="AE15:AE16"/>
    <mergeCell ref="AH15:AH16"/>
    <mergeCell ref="M15:M16"/>
    <mergeCell ref="L15:L16"/>
    <mergeCell ref="A14:AD14"/>
    <mergeCell ref="N15:N16"/>
    <mergeCell ref="AG15:AG16"/>
    <mergeCell ref="AF15:AF16"/>
    <mergeCell ref="A95:D95"/>
    <mergeCell ref="A51:D51"/>
    <mergeCell ref="B15:B16"/>
    <mergeCell ref="C15:C16"/>
    <mergeCell ref="A79:D79"/>
    <mergeCell ref="A45:D45"/>
    <mergeCell ref="A58:D58"/>
    <mergeCell ref="A61:D61"/>
    <mergeCell ref="A92:D92"/>
    <mergeCell ref="A86:D86"/>
    <mergeCell ref="A84:D84"/>
    <mergeCell ref="AD15:AD16"/>
    <mergeCell ref="AA15:AA16"/>
    <mergeCell ref="AB15:AB16"/>
    <mergeCell ref="A124:AD124"/>
    <mergeCell ref="A110:D110"/>
    <mergeCell ref="A113:D113"/>
    <mergeCell ref="A123:AD123"/>
    <mergeCell ref="A93:D93"/>
    <mergeCell ref="A105:D105"/>
    <mergeCell ref="A118:AD118"/>
    <mergeCell ref="A115:D115"/>
    <mergeCell ref="A101:E101"/>
    <mergeCell ref="A99:D99"/>
    <mergeCell ref="A36:D36"/>
    <mergeCell ref="A35:D35"/>
    <mergeCell ref="O15:O16"/>
    <mergeCell ref="R15:R16"/>
    <mergeCell ref="Y15:Y16"/>
    <mergeCell ref="A21:D21"/>
    <mergeCell ref="A22:D22"/>
    <mergeCell ref="A15:A16"/>
    <mergeCell ref="A32:D32"/>
    <mergeCell ref="F15:F16"/>
    <mergeCell ref="D15:D16"/>
    <mergeCell ref="E15:E16"/>
    <mergeCell ref="A18:D18"/>
    <mergeCell ref="A30:D30"/>
    <mergeCell ref="I15:I16"/>
    <mergeCell ref="S15:S16"/>
    <mergeCell ref="G15:G16"/>
    <mergeCell ref="J15:J16"/>
    <mergeCell ref="K15:K16"/>
    <mergeCell ref="H15:H16"/>
  </mergeCells>
  <phoneticPr fontId="5" type="noConversion"/>
  <printOptions horizontalCentered="1"/>
  <pageMargins left="0.43307086614173229" right="0.43307086614173229" top="0.74803149606299213" bottom="0.62992125984251968" header="0.31496062992125984" footer="0.31496062992125984"/>
  <pageSetup paperSize="9" scale="62" fitToHeight="25" orientation="landscape" r:id="rId1"/>
  <headerFooter>
    <oddFooter>&amp;C&amp;P</oddFooter>
  </headerFooter>
  <rowBreaks count="1" manualBreakCount="1">
    <brk id="112" max="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Долгопольский Александр Олегович</dc:creator>
  <cp:lastModifiedBy>minfin user</cp:lastModifiedBy>
  <cp:lastPrinted>2018-06-08T12:36:30Z</cp:lastPrinted>
  <dcterms:created xsi:type="dcterms:W3CDTF">2014-05-08T06:25:05Z</dcterms:created>
  <dcterms:modified xsi:type="dcterms:W3CDTF">2018-06-09T08:59:16Z</dcterms:modified>
</cp:coreProperties>
</file>