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Лист1!$6:$8</definedName>
    <definedName name="_xlnm.Print_Area" localSheetId="0">Лист1!$A$1:$AJ$109</definedName>
  </definedNames>
  <calcPr calcId="125725" iterateDelta="1E-4"/>
</workbook>
</file>

<file path=xl/calcChain.xml><?xml version="1.0" encoding="utf-8"?>
<calcChain xmlns="http://schemas.openxmlformats.org/spreadsheetml/2006/main">
  <c r="V42" i="2"/>
  <c r="W46"/>
  <c r="AJ68"/>
  <c r="AJ67"/>
  <c r="AJ66"/>
  <c r="AJ65"/>
  <c r="AJ64"/>
  <c r="AJ63"/>
  <c r="AJ62"/>
  <c r="AJ61"/>
  <c r="AJ60"/>
  <c r="AJ59"/>
  <c r="AJ58"/>
  <c r="AJ57"/>
  <c r="AJ56"/>
  <c r="AJ55"/>
  <c r="AI52"/>
  <c r="AI49" s="1"/>
  <c r="AF52"/>
  <c r="AG52" s="1"/>
  <c r="AG68"/>
  <c r="AG67"/>
  <c r="AG66"/>
  <c r="AG65"/>
  <c r="AG64"/>
  <c r="AG63"/>
  <c r="AG62"/>
  <c r="AG61"/>
  <c r="AG60"/>
  <c r="AG59"/>
  <c r="AG58"/>
  <c r="AG57"/>
  <c r="AG56"/>
  <c r="AG55"/>
  <c r="V52"/>
  <c r="V49" s="1"/>
  <c r="W68"/>
  <c r="W67"/>
  <c r="W66"/>
  <c r="W65"/>
  <c r="W64"/>
  <c r="W63"/>
  <c r="W62"/>
  <c r="W61"/>
  <c r="W60"/>
  <c r="W59"/>
  <c r="W58"/>
  <c r="W57"/>
  <c r="W56"/>
  <c r="W55"/>
  <c r="AG69"/>
  <c r="AG54"/>
  <c r="AG53"/>
  <c r="AG51"/>
  <c r="AG50"/>
  <c r="AF49" l="1"/>
  <c r="AG49" s="1"/>
  <c r="AI13"/>
  <c r="AI12" s="1"/>
  <c r="AI26"/>
  <c r="AI27"/>
  <c r="AJ100"/>
  <c r="AJ82"/>
  <c r="AJ81"/>
  <c r="AJ69"/>
  <c r="AF12"/>
  <c r="AF13"/>
  <c r="AA77"/>
  <c r="AA42"/>
  <c r="AA52"/>
  <c r="AA49" s="1"/>
  <c r="W69"/>
  <c r="AB69"/>
  <c r="AA36"/>
  <c r="AA27"/>
  <c r="AG32"/>
  <c r="AG31"/>
  <c r="AG28"/>
  <c r="AF27"/>
  <c r="AA26" l="1"/>
  <c r="AI9"/>
  <c r="AA86"/>
  <c r="AA83" s="1"/>
  <c r="AB82"/>
  <c r="AB81"/>
  <c r="W82"/>
  <c r="V81" l="1"/>
  <c r="AA70"/>
  <c r="AA9" s="1"/>
  <c r="W81" l="1"/>
  <c r="V77"/>
  <c r="V9" s="1"/>
  <c r="W43"/>
  <c r="AF36"/>
  <c r="AF26" s="1"/>
  <c r="AF9" s="1"/>
  <c r="AG39"/>
  <c r="AH95"/>
  <c r="AJ95" s="1"/>
  <c r="AH94"/>
  <c r="AJ94" s="1"/>
  <c r="AH93"/>
  <c r="AJ93" s="1"/>
  <c r="AH92"/>
  <c r="AJ92" s="1"/>
  <c r="AH91"/>
  <c r="AJ91" s="1"/>
  <c r="AH74"/>
  <c r="AJ74" s="1"/>
  <c r="AE106"/>
  <c r="AH107"/>
  <c r="AJ107" s="1"/>
  <c r="AH108"/>
  <c r="AJ108" s="1"/>
  <c r="Q80" l="1"/>
  <c r="N77"/>
  <c r="O77"/>
  <c r="P77"/>
  <c r="Q45" l="1"/>
  <c r="AE77" l="1"/>
  <c r="AD77"/>
  <c r="AH79"/>
  <c r="AJ79" s="1"/>
  <c r="AH80"/>
  <c r="AJ80" s="1"/>
  <c r="Z77"/>
  <c r="S77"/>
  <c r="T77"/>
  <c r="U77"/>
  <c r="X80"/>
  <c r="AB80" s="1"/>
  <c r="AH32"/>
  <c r="AJ32" s="1"/>
  <c r="AH33"/>
  <c r="AJ33" s="1"/>
  <c r="AH34"/>
  <c r="AJ34" s="1"/>
  <c r="AH35"/>
  <c r="AJ35" s="1"/>
  <c r="AH31"/>
  <c r="AJ31" s="1"/>
  <c r="AH22"/>
  <c r="AJ22" s="1"/>
  <c r="AH47"/>
  <c r="AJ47" s="1"/>
  <c r="AH48"/>
  <c r="AJ48" s="1"/>
  <c r="R37"/>
  <c r="X38" l="1"/>
  <c r="AB38" s="1"/>
  <c r="AE36"/>
  <c r="Z36"/>
  <c r="U36"/>
  <c r="AH41"/>
  <c r="AJ41" s="1"/>
  <c r="AH40"/>
  <c r="AJ40" s="1"/>
  <c r="Q50"/>
  <c r="N96"/>
  <c r="O96"/>
  <c r="S96"/>
  <c r="T96"/>
  <c r="U96"/>
  <c r="X100"/>
  <c r="AB100" s="1"/>
  <c r="Q100"/>
  <c r="AD96"/>
  <c r="S13" l="1"/>
  <c r="T13"/>
  <c r="U13"/>
  <c r="AH20"/>
  <c r="AJ20" s="1"/>
  <c r="X20"/>
  <c r="AB20" s="1"/>
  <c r="N13"/>
  <c r="O13"/>
  <c r="P13"/>
  <c r="Q20"/>
  <c r="AD21" l="1"/>
  <c r="AH21" s="1"/>
  <c r="AJ21" s="1"/>
  <c r="Y21"/>
  <c r="N36"/>
  <c r="O36"/>
  <c r="U27" l="1"/>
  <c r="AC41"/>
  <c r="AC40"/>
  <c r="R41"/>
  <c r="X41" s="1"/>
  <c r="AB41" s="1"/>
  <c r="Q41"/>
  <c r="AC29"/>
  <c r="AC36" l="1"/>
  <c r="AG36" s="1"/>
  <c r="AG29"/>
  <c r="U26"/>
  <c r="N86"/>
  <c r="O86"/>
  <c r="M52"/>
  <c r="N52"/>
  <c r="O52"/>
  <c r="AC22" l="1"/>
  <c r="Y92"/>
  <c r="Q31"/>
  <c r="Q32"/>
  <c r="Q33"/>
  <c r="Q34"/>
  <c r="Q35"/>
  <c r="AC33"/>
  <c r="AG33" s="1"/>
  <c r="AC34"/>
  <c r="AG34" s="1"/>
  <c r="AC35"/>
  <c r="AG35" s="1"/>
  <c r="AC30"/>
  <c r="X31"/>
  <c r="AB31" s="1"/>
  <c r="X32"/>
  <c r="AB32" s="1"/>
  <c r="X33"/>
  <c r="AB33" s="1"/>
  <c r="X34"/>
  <c r="AB34" s="1"/>
  <c r="X35"/>
  <c r="AB35" s="1"/>
  <c r="Z27"/>
  <c r="S27"/>
  <c r="T27"/>
  <c r="R27"/>
  <c r="X27" s="1"/>
  <c r="AB27" s="1"/>
  <c r="N27"/>
  <c r="O27"/>
  <c r="P27"/>
  <c r="M92"/>
  <c r="N92"/>
  <c r="O92"/>
  <c r="R92"/>
  <c r="S92"/>
  <c r="T92"/>
  <c r="AC95"/>
  <c r="AC94"/>
  <c r="AC93"/>
  <c r="Z106"/>
  <c r="Z104"/>
  <c r="Z101"/>
  <c r="Z96"/>
  <c r="Z92"/>
  <c r="Z90"/>
  <c r="Z86"/>
  <c r="Z84"/>
  <c r="Z75"/>
  <c r="Z70" s="1"/>
  <c r="Z52"/>
  <c r="Z49"/>
  <c r="Z42"/>
  <c r="Z23"/>
  <c r="Z21"/>
  <c r="Z13"/>
  <c r="X95"/>
  <c r="AB95" s="1"/>
  <c r="X94"/>
  <c r="AB94" s="1"/>
  <c r="X93"/>
  <c r="AB93" s="1"/>
  <c r="X92"/>
  <c r="AB92" s="1"/>
  <c r="Q95"/>
  <c r="Q94"/>
  <c r="Q93"/>
  <c r="P92"/>
  <c r="G96"/>
  <c r="H96"/>
  <c r="I96"/>
  <c r="J96"/>
  <c r="L96"/>
  <c r="AE96"/>
  <c r="AG30" l="1"/>
  <c r="AC27"/>
  <c r="AG27" s="1"/>
  <c r="Z83"/>
  <c r="Q92"/>
  <c r="AC92"/>
  <c r="AH96"/>
  <c r="AJ96" s="1"/>
  <c r="Z12"/>
  <c r="Z26"/>
  <c r="P21"/>
  <c r="P52"/>
  <c r="P49" s="1"/>
  <c r="P75"/>
  <c r="P70" s="1"/>
  <c r="P84"/>
  <c r="P86"/>
  <c r="P101"/>
  <c r="P104"/>
  <c r="P106"/>
  <c r="P98"/>
  <c r="P96" s="1"/>
  <c r="P90"/>
  <c r="P42"/>
  <c r="P23"/>
  <c r="X108"/>
  <c r="AB108" s="1"/>
  <c r="X107"/>
  <c r="AB107" s="1"/>
  <c r="X50"/>
  <c r="X48"/>
  <c r="AB48" s="1"/>
  <c r="X25"/>
  <c r="AB25" s="1"/>
  <c r="X24"/>
  <c r="AB24" s="1"/>
  <c r="U21"/>
  <c r="U52"/>
  <c r="U49" s="1"/>
  <c r="U104"/>
  <c r="U101"/>
  <c r="U86"/>
  <c r="U84"/>
  <c r="U75"/>
  <c r="U70" s="1"/>
  <c r="U106"/>
  <c r="U90"/>
  <c r="U42"/>
  <c r="U23"/>
  <c r="N23"/>
  <c r="O23"/>
  <c r="R23"/>
  <c r="S23"/>
  <c r="T23"/>
  <c r="Y23"/>
  <c r="AD23"/>
  <c r="M23"/>
  <c r="AB50" l="1"/>
  <c r="Z9"/>
  <c r="P36"/>
  <c r="P26" s="1"/>
  <c r="P83"/>
  <c r="U83"/>
  <c r="X23"/>
  <c r="AB23" s="1"/>
  <c r="P12"/>
  <c r="U12"/>
  <c r="AD13"/>
  <c r="U9" l="1"/>
  <c r="P9"/>
  <c r="S106"/>
  <c r="T106"/>
  <c r="Y106"/>
  <c r="AD106"/>
  <c r="AH106" s="1"/>
  <c r="AJ106" s="1"/>
  <c r="R106"/>
  <c r="X106" s="1"/>
  <c r="AB106" s="1"/>
  <c r="AD42" l="1"/>
  <c r="T42"/>
  <c r="S42"/>
  <c r="L107"/>
  <c r="N106" l="1"/>
  <c r="L106"/>
  <c r="K106"/>
  <c r="M107"/>
  <c r="M106" s="1"/>
  <c r="O107"/>
  <c r="O106" s="1"/>
  <c r="M74" l="1"/>
  <c r="Y74"/>
  <c r="R74"/>
  <c r="X74" s="1"/>
  <c r="AB74" s="1"/>
  <c r="R91" l="1"/>
  <c r="X91" s="1"/>
  <c r="AB91" s="1"/>
  <c r="M91"/>
  <c r="M90" s="1"/>
  <c r="AH90"/>
  <c r="AJ90" s="1"/>
  <c r="AE90"/>
  <c r="AD90"/>
  <c r="Y90"/>
  <c r="T90"/>
  <c r="S90"/>
  <c r="R90"/>
  <c r="X90" s="1"/>
  <c r="AB90" s="1"/>
  <c r="O90"/>
  <c r="N90"/>
  <c r="L90"/>
  <c r="L77"/>
  <c r="M79"/>
  <c r="Q79" s="1"/>
  <c r="R79"/>
  <c r="X79" s="1"/>
  <c r="AB79" s="1"/>
  <c r="O42"/>
  <c r="L42"/>
  <c r="M47"/>
  <c r="R47"/>
  <c r="X47" s="1"/>
  <c r="AB47" s="1"/>
  <c r="I47"/>
  <c r="T21"/>
  <c r="T12" s="1"/>
  <c r="S21"/>
  <c r="O21"/>
  <c r="O12" s="1"/>
  <c r="N21"/>
  <c r="K21"/>
  <c r="L21"/>
  <c r="R22"/>
  <c r="M22"/>
  <c r="M21" s="1"/>
  <c r="Q21" s="1"/>
  <c r="G23"/>
  <c r="H23"/>
  <c r="J23"/>
  <c r="K23"/>
  <c r="AE23"/>
  <c r="L23"/>
  <c r="X22" l="1"/>
  <c r="AB22" s="1"/>
  <c r="R21"/>
  <c r="N12"/>
  <c r="AH23"/>
  <c r="AJ23" s="1"/>
  <c r="AD12"/>
  <c r="S12"/>
  <c r="I23"/>
  <c r="M105"/>
  <c r="M102"/>
  <c r="M99"/>
  <c r="Q99" s="1"/>
  <c r="Q89"/>
  <c r="M88"/>
  <c r="M85"/>
  <c r="M78"/>
  <c r="M76"/>
  <c r="M73"/>
  <c r="M72"/>
  <c r="M71"/>
  <c r="Q54"/>
  <c r="W54" s="1"/>
  <c r="Q53"/>
  <c r="W53" s="1"/>
  <c r="M51"/>
  <c r="Q51" s="1"/>
  <c r="M46"/>
  <c r="M44"/>
  <c r="M43"/>
  <c r="M40"/>
  <c r="Q40" s="1"/>
  <c r="M39"/>
  <c r="Q39" s="1"/>
  <c r="M38"/>
  <c r="Q38" s="1"/>
  <c r="M37"/>
  <c r="M30"/>
  <c r="Q30" s="1"/>
  <c r="M29"/>
  <c r="M28"/>
  <c r="M19"/>
  <c r="Q19" s="1"/>
  <c r="M18"/>
  <c r="M17"/>
  <c r="M16"/>
  <c r="M15"/>
  <c r="L104"/>
  <c r="L101"/>
  <c r="L86"/>
  <c r="L84"/>
  <c r="L75"/>
  <c r="L70" s="1"/>
  <c r="L52"/>
  <c r="L49" s="1"/>
  <c r="L36"/>
  <c r="L27"/>
  <c r="L13"/>
  <c r="AH105"/>
  <c r="AJ105" s="1"/>
  <c r="AH103"/>
  <c r="AJ103" s="1"/>
  <c r="AH102"/>
  <c r="AJ102" s="1"/>
  <c r="AH99"/>
  <c r="AJ99" s="1"/>
  <c r="AH98"/>
  <c r="AJ98" s="1"/>
  <c r="AH97"/>
  <c r="AJ97" s="1"/>
  <c r="AH89"/>
  <c r="AJ89" s="1"/>
  <c r="AH88"/>
  <c r="AJ88" s="1"/>
  <c r="AH87"/>
  <c r="AJ87" s="1"/>
  <c r="AH85"/>
  <c r="AJ85" s="1"/>
  <c r="AH78"/>
  <c r="AJ78" s="1"/>
  <c r="AH76"/>
  <c r="AJ76" s="1"/>
  <c r="AH73"/>
  <c r="AJ73" s="1"/>
  <c r="AH72"/>
  <c r="AJ72" s="1"/>
  <c r="AH71"/>
  <c r="AJ71" s="1"/>
  <c r="AH54"/>
  <c r="AJ54" s="1"/>
  <c r="AH53"/>
  <c r="AJ53" s="1"/>
  <c r="AH51"/>
  <c r="AJ51" s="1"/>
  <c r="AH50"/>
  <c r="AJ50" s="1"/>
  <c r="AH46"/>
  <c r="AJ46" s="1"/>
  <c r="AH45"/>
  <c r="AJ45" s="1"/>
  <c r="AH44"/>
  <c r="AJ44" s="1"/>
  <c r="AH43"/>
  <c r="AJ43" s="1"/>
  <c r="AH39"/>
  <c r="AJ39" s="1"/>
  <c r="AH38"/>
  <c r="AJ38" s="1"/>
  <c r="AH37"/>
  <c r="AJ37" s="1"/>
  <c r="AH30"/>
  <c r="AJ30" s="1"/>
  <c r="AH29"/>
  <c r="AJ29" s="1"/>
  <c r="AH28"/>
  <c r="AJ28" s="1"/>
  <c r="AH25"/>
  <c r="AJ25" s="1"/>
  <c r="AH24"/>
  <c r="AJ24" s="1"/>
  <c r="AH19"/>
  <c r="AJ19" s="1"/>
  <c r="AH18"/>
  <c r="AJ18" s="1"/>
  <c r="AH17"/>
  <c r="AJ17" s="1"/>
  <c r="AH16"/>
  <c r="AJ16" s="1"/>
  <c r="AH15"/>
  <c r="AJ15" s="1"/>
  <c r="AH14"/>
  <c r="AJ14" s="1"/>
  <c r="AE104"/>
  <c r="AE101"/>
  <c r="AE86"/>
  <c r="AE84"/>
  <c r="AE75"/>
  <c r="AE70" s="1"/>
  <c r="AE52"/>
  <c r="AE49" s="1"/>
  <c r="AE42"/>
  <c r="AE27"/>
  <c r="AE13"/>
  <c r="AE12" s="1"/>
  <c r="Y105"/>
  <c r="Y103"/>
  <c r="Y102"/>
  <c r="Y99"/>
  <c r="Y98"/>
  <c r="Y97"/>
  <c r="Y89"/>
  <c r="Y88"/>
  <c r="Y87"/>
  <c r="Y85"/>
  <c r="Y78"/>
  <c r="Y77" s="1"/>
  <c r="Y76"/>
  <c r="Y73"/>
  <c r="Y72"/>
  <c r="Y71"/>
  <c r="Y54"/>
  <c r="Y53"/>
  <c r="Y51"/>
  <c r="Y50"/>
  <c r="Y46"/>
  <c r="Y45"/>
  <c r="Y44"/>
  <c r="Y43"/>
  <c r="Y39"/>
  <c r="Y38"/>
  <c r="Y37"/>
  <c r="Y28"/>
  <c r="Y27" s="1"/>
  <c r="Y19"/>
  <c r="AC19" s="1"/>
  <c r="AG19" s="1"/>
  <c r="Y18"/>
  <c r="AC18" s="1"/>
  <c r="Y17"/>
  <c r="AC17" s="1"/>
  <c r="Y16"/>
  <c r="AC16" s="1"/>
  <c r="Y15"/>
  <c r="AC15" s="1"/>
  <c r="Y14"/>
  <c r="AC14" s="1"/>
  <c r="T104"/>
  <c r="T101"/>
  <c r="T86"/>
  <c r="T84"/>
  <c r="T75"/>
  <c r="T70" s="1"/>
  <c r="T52"/>
  <c r="T49" s="1"/>
  <c r="T36"/>
  <c r="O104"/>
  <c r="Q78" l="1"/>
  <c r="M77"/>
  <c r="Q77" s="1"/>
  <c r="W77" s="1"/>
  <c r="T83"/>
  <c r="M27"/>
  <c r="Q27" s="1"/>
  <c r="Y96"/>
  <c r="M13"/>
  <c r="Q13" s="1"/>
  <c r="W13" s="1"/>
  <c r="Q37"/>
  <c r="M36"/>
  <c r="Q36" s="1"/>
  <c r="M26"/>
  <c r="Q26" s="1"/>
  <c r="AC21"/>
  <c r="AE83"/>
  <c r="M42"/>
  <c r="Q42" s="1"/>
  <c r="W42" s="1"/>
  <c r="Y13"/>
  <c r="L26"/>
  <c r="Y42"/>
  <c r="L83"/>
  <c r="L12"/>
  <c r="AE26"/>
  <c r="T26"/>
  <c r="R105"/>
  <c r="X105" s="1"/>
  <c r="AB105" s="1"/>
  <c r="R103"/>
  <c r="X103" s="1"/>
  <c r="AB103" s="1"/>
  <c r="R102"/>
  <c r="X102" s="1"/>
  <c r="AB102" s="1"/>
  <c r="R99"/>
  <c r="X99" s="1"/>
  <c r="AB99" s="1"/>
  <c r="R98"/>
  <c r="X98" s="1"/>
  <c r="AB98" s="1"/>
  <c r="R97"/>
  <c r="X89"/>
  <c r="AB89" s="1"/>
  <c r="X88"/>
  <c r="AB88" s="1"/>
  <c r="X87"/>
  <c r="AB87" s="1"/>
  <c r="R85"/>
  <c r="X85" s="1"/>
  <c r="AB85" s="1"/>
  <c r="R78"/>
  <c r="R76"/>
  <c r="X76" s="1"/>
  <c r="AB76" s="1"/>
  <c r="R73"/>
  <c r="X73" s="1"/>
  <c r="AB73" s="1"/>
  <c r="R72"/>
  <c r="X71"/>
  <c r="AB71" s="1"/>
  <c r="R54"/>
  <c r="X54" s="1"/>
  <c r="AB54" s="1"/>
  <c r="R53"/>
  <c r="X53" s="1"/>
  <c r="AB53" s="1"/>
  <c r="R51"/>
  <c r="X51" s="1"/>
  <c r="R44"/>
  <c r="X44" s="1"/>
  <c r="AB44" s="1"/>
  <c r="R43"/>
  <c r="X43" s="1"/>
  <c r="AB43" s="1"/>
  <c r="R40"/>
  <c r="X40" s="1"/>
  <c r="AB40" s="1"/>
  <c r="X39"/>
  <c r="AB39" s="1"/>
  <c r="X30"/>
  <c r="AB30" s="1"/>
  <c r="X29"/>
  <c r="AB29" s="1"/>
  <c r="X28"/>
  <c r="AB28" s="1"/>
  <c r="R19"/>
  <c r="X19" s="1"/>
  <c r="AB19" s="1"/>
  <c r="R18"/>
  <c r="X18" s="1"/>
  <c r="AB18" s="1"/>
  <c r="R17"/>
  <c r="X17" s="1"/>
  <c r="AB17" s="1"/>
  <c r="R16"/>
  <c r="X16" s="1"/>
  <c r="AB16" s="1"/>
  <c r="R15"/>
  <c r="X15" s="1"/>
  <c r="AB15" s="1"/>
  <c r="R14"/>
  <c r="O101"/>
  <c r="O84"/>
  <c r="O83" s="1"/>
  <c r="O75"/>
  <c r="O70" s="1"/>
  <c r="AD52"/>
  <c r="AH52" s="1"/>
  <c r="AJ52" s="1"/>
  <c r="S52"/>
  <c r="Y52" s="1"/>
  <c r="N49"/>
  <c r="K52"/>
  <c r="AB51" l="1"/>
  <c r="X78"/>
  <c r="AB78" s="1"/>
  <c r="R77"/>
  <c r="X77" s="1"/>
  <c r="AB77" s="1"/>
  <c r="X97"/>
  <c r="AB97" s="1"/>
  <c r="R96"/>
  <c r="X96" s="1"/>
  <c r="AB96" s="1"/>
  <c r="M12"/>
  <c r="Q12" s="1"/>
  <c r="W12" s="1"/>
  <c r="X14"/>
  <c r="AB14" s="1"/>
  <c r="R13"/>
  <c r="R12" s="1"/>
  <c r="X72"/>
  <c r="AB72" s="1"/>
  <c r="X37"/>
  <c r="AB37" s="1"/>
  <c r="R36"/>
  <c r="Y12"/>
  <c r="AC12" s="1"/>
  <c r="AG12" s="1"/>
  <c r="AC13"/>
  <c r="AG13" s="1"/>
  <c r="X21"/>
  <c r="AB21" s="1"/>
  <c r="K49"/>
  <c r="AD49"/>
  <c r="AH49" s="1"/>
  <c r="AJ49" s="1"/>
  <c r="L9"/>
  <c r="T9"/>
  <c r="T10" s="1"/>
  <c r="T11" s="1"/>
  <c r="AE9"/>
  <c r="S49"/>
  <c r="Y49" s="1"/>
  <c r="R52"/>
  <c r="O49"/>
  <c r="O26"/>
  <c r="R49" l="1"/>
  <c r="X52"/>
  <c r="X12"/>
  <c r="AB12" s="1"/>
  <c r="X13"/>
  <c r="AB13" s="1"/>
  <c r="M49"/>
  <c r="Q52"/>
  <c r="O9"/>
  <c r="O10" s="1"/>
  <c r="O11" s="1"/>
  <c r="AE10"/>
  <c r="AE11" s="1"/>
  <c r="AD27"/>
  <c r="AH27" s="1"/>
  <c r="AJ27" s="1"/>
  <c r="K27"/>
  <c r="X36"/>
  <c r="AB36" s="1"/>
  <c r="S36"/>
  <c r="Y36" s="1"/>
  <c r="AD36"/>
  <c r="AH36" s="1"/>
  <c r="AJ36" s="1"/>
  <c r="K36"/>
  <c r="W52" l="1"/>
  <c r="W49" s="1"/>
  <c r="Q49"/>
  <c r="AB52"/>
  <c r="X49"/>
  <c r="AB49" s="1"/>
  <c r="Y26"/>
  <c r="R26"/>
  <c r="N45"/>
  <c r="R45" s="1"/>
  <c r="N46"/>
  <c r="R46" s="1"/>
  <c r="X46" s="1"/>
  <c r="AB46" s="1"/>
  <c r="R42" l="1"/>
  <c r="X42" s="1"/>
  <c r="AB42" s="1"/>
  <c r="X45"/>
  <c r="AB45" s="1"/>
  <c r="K42"/>
  <c r="K26"/>
  <c r="K13"/>
  <c r="K12" s="1"/>
  <c r="AH42" l="1"/>
  <c r="AJ42" s="1"/>
  <c r="N42"/>
  <c r="AH13" l="1"/>
  <c r="AJ13" s="1"/>
  <c r="H19"/>
  <c r="I19" s="1"/>
  <c r="AH12" l="1"/>
  <c r="AJ12" s="1"/>
  <c r="AH77"/>
  <c r="AJ77" s="1"/>
  <c r="K77"/>
  <c r="N75" l="1"/>
  <c r="S75"/>
  <c r="AD75"/>
  <c r="K75"/>
  <c r="K70" l="1"/>
  <c r="M75"/>
  <c r="AD70"/>
  <c r="AH75"/>
  <c r="AJ75" s="1"/>
  <c r="S70"/>
  <c r="Y70" s="1"/>
  <c r="Y75"/>
  <c r="N70"/>
  <c r="R75"/>
  <c r="K103"/>
  <c r="X75" l="1"/>
  <c r="AB75" s="1"/>
  <c r="R70"/>
  <c r="X70" s="1"/>
  <c r="AB70" s="1"/>
  <c r="M70"/>
  <c r="K101"/>
  <c r="M101" s="1"/>
  <c r="M103"/>
  <c r="AH70"/>
  <c r="AJ70" s="1"/>
  <c r="R86"/>
  <c r="X86" s="1"/>
  <c r="AB86" s="1"/>
  <c r="S86"/>
  <c r="Y86" s="1"/>
  <c r="AD86"/>
  <c r="AH86" s="1"/>
  <c r="AJ86" s="1"/>
  <c r="N84"/>
  <c r="S84"/>
  <c r="AD84"/>
  <c r="AH84" s="1"/>
  <c r="AJ84" s="1"/>
  <c r="K84"/>
  <c r="M84" s="1"/>
  <c r="N104"/>
  <c r="R104" s="1"/>
  <c r="X104" s="1"/>
  <c r="AB104" s="1"/>
  <c r="S104"/>
  <c r="Y104" s="1"/>
  <c r="AD104"/>
  <c r="AH104" s="1"/>
  <c r="AJ104" s="1"/>
  <c r="K104"/>
  <c r="M104" s="1"/>
  <c r="N101"/>
  <c r="R101" s="1"/>
  <c r="X101" s="1"/>
  <c r="AB101" s="1"/>
  <c r="S101"/>
  <c r="Y101" s="1"/>
  <c r="AD101"/>
  <c r="AH101" s="1"/>
  <c r="AJ101" s="1"/>
  <c r="K97"/>
  <c r="K98"/>
  <c r="M98" s="1"/>
  <c r="Q98" s="1"/>
  <c r="H15"/>
  <c r="H13" s="1"/>
  <c r="H27"/>
  <c r="H36"/>
  <c r="H42"/>
  <c r="H49"/>
  <c r="H70"/>
  <c r="H86"/>
  <c r="H83" s="1"/>
  <c r="H101"/>
  <c r="H104"/>
  <c r="G13"/>
  <c r="G27"/>
  <c r="G36"/>
  <c r="G42"/>
  <c r="G49"/>
  <c r="G70"/>
  <c r="G86"/>
  <c r="G83" s="1"/>
  <c r="G101"/>
  <c r="G104"/>
  <c r="I27"/>
  <c r="I38"/>
  <c r="I36" s="1"/>
  <c r="I42"/>
  <c r="I49"/>
  <c r="I71"/>
  <c r="I70" s="1"/>
  <c r="I84"/>
  <c r="I87"/>
  <c r="K87" s="1"/>
  <c r="I89"/>
  <c r="I101"/>
  <c r="J13"/>
  <c r="J27"/>
  <c r="J36"/>
  <c r="J42"/>
  <c r="J49"/>
  <c r="J70"/>
  <c r="J86"/>
  <c r="J83" s="1"/>
  <c r="J101"/>
  <c r="J104"/>
  <c r="G84"/>
  <c r="R84" l="1"/>
  <c r="R83" s="1"/>
  <c r="X83" s="1"/>
  <c r="AB83" s="1"/>
  <c r="N83"/>
  <c r="Y84"/>
  <c r="Y83" s="1"/>
  <c r="Y9" s="1"/>
  <c r="S83"/>
  <c r="X84"/>
  <c r="AB84" s="1"/>
  <c r="M97"/>
  <c r="K96"/>
  <c r="K86"/>
  <c r="M87"/>
  <c r="M86" s="1"/>
  <c r="M83" s="1"/>
  <c r="Q83" s="1"/>
  <c r="I104"/>
  <c r="AD83"/>
  <c r="AH83" s="1"/>
  <c r="AJ83" s="1"/>
  <c r="I15"/>
  <c r="I13" s="1"/>
  <c r="I86"/>
  <c r="I83" s="1"/>
  <c r="G26"/>
  <c r="G12"/>
  <c r="H12"/>
  <c r="AC83"/>
  <c r="H26"/>
  <c r="S26"/>
  <c r="N26"/>
  <c r="J12"/>
  <c r="AD26"/>
  <c r="J26"/>
  <c r="I26"/>
  <c r="Q97" l="1"/>
  <c r="M96"/>
  <c r="Q96" s="1"/>
  <c r="Q86"/>
  <c r="K83"/>
  <c r="N9"/>
  <c r="AH26"/>
  <c r="AJ26" s="1"/>
  <c r="AD9"/>
  <c r="S9"/>
  <c r="H9"/>
  <c r="I12"/>
  <c r="I9" s="1"/>
  <c r="G9"/>
  <c r="J9"/>
  <c r="M9" l="1"/>
  <c r="R9"/>
  <c r="X9" s="1"/>
  <c r="AB9" s="1"/>
  <c r="X26"/>
  <c r="AB26" s="1"/>
  <c r="K9"/>
  <c r="AD10"/>
  <c r="AD11" s="1"/>
  <c r="AH9"/>
  <c r="AJ9" s="1"/>
  <c r="S10"/>
  <c r="S11" s="1"/>
  <c r="AC9"/>
  <c r="AG9" s="1"/>
  <c r="N10"/>
  <c r="N11" s="1"/>
  <c r="Q9" l="1"/>
  <c r="W9" s="1"/>
</calcChain>
</file>

<file path=xl/sharedStrings.xml><?xml version="1.0" encoding="utf-8"?>
<sst xmlns="http://schemas.openxmlformats.org/spreadsheetml/2006/main" count="510" uniqueCount="244">
  <si>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</si>
  <si>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</si>
  <si>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</si>
  <si>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</si>
  <si>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</si>
  <si>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</si>
  <si>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</si>
  <si>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</si>
  <si>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</si>
  <si>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</si>
  <si>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</si>
  <si>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</si>
  <si>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</si>
  <si>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</si>
  <si>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</si>
  <si>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</si>
  <si>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</si>
  <si>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</si>
  <si>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</si>
  <si>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</si>
  <si>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</si>
  <si>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</si>
  <si>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</si>
  <si>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</si>
  <si>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</si>
  <si>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</si>
  <si>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</si>
  <si>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</si>
  <si>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</si>
  <si>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</si>
  <si>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45 чел./смену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</si>
  <si>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</si>
  <si>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</si>
  <si>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</si>
  <si>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</si>
  <si>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</si>
  <si>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</si>
  <si>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</si>
  <si>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</si>
  <si>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</si>
  <si>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</si>
  <si>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</si>
  <si>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</si>
  <si>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</si>
  <si>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</si>
  <si>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</si>
  <si>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</si>
  <si>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</si>
  <si>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</si>
  <si>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</si>
  <si>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</si>
  <si>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</si>
  <si>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</si>
  <si>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</si>
  <si>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</si>
  <si>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</si>
  <si>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</si>
  <si>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</si>
  <si>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</si>
  <si>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</si>
  <si>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</si>
  <si>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</si>
  <si>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</si>
  <si>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</si>
  <si>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</si>
  <si>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</si>
  <si>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</si>
  <si>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</si>
  <si>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</si>
  <si>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</si>
  <si>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</si>
  <si>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</si>
  <si>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</si>
  <si>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</si>
  <si>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</si>
  <si>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</si>
  <si>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</si>
  <si>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</si>
  <si>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</si>
  <si>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</si>
  <si>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</si>
  <si>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</si>
  <si>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</si>
  <si>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</si>
  <si>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</si>
  <si>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</si>
  <si>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</si>
  <si>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</si>
  <si>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</si>
  <si>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2020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</si>
  <si>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</si>
  <si>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</si>
  <si>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2016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</si>
  <si>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</si>
  <si>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</si>
  <si>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</si>
  <si>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</si>
  <si>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</si>
  <si>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</si>
  <si>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</si>
  <si>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</si>
  <si>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</si>
  <si>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</si>
  <si>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</si>
  <si>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</si>
  <si>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</si>
  <si>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</si>
  <si>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</si>
  <si>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</si>
  <si>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</si>
  <si>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</si>
  <si>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</si>
  <si>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</si>
  <si>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</si>
  <si>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</si>
  <si>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</si>
  <si>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</si>
  <si>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</si>
  <si>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</si>
  <si>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2) детский сад на 120 мест в пос. Катунино Приморского района Архангельской области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</si>
  <si>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</si>
  <si>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</si>
  <si>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</si>
  <si>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</si>
  <si>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</si>
  <si>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</si>
  <si>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</si>
  <si>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</si>
  <si>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</si>
  <si>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</si>
  <si>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</si>
  <si>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</si>
  <si>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</si>
  <si>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</si>
  <si>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</si>
  <si>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</si>
  <si>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</si>
  <si>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</si>
  <si>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4. Реконструкция пр-та Ленинградского от ул. Первомайской до ул. Смольный Буян в г. Архангельске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</si>
  <si>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</si>
  <si>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</si>
  <si>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</si>
  <si>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</si>
  <si>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</si>
  <si>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 xml:space="preserve">6. Приобретение части нежилого помещения  здания библиотеки,  расположенного по адресу: Архангельская область, Лешуконский район, с. Лешуконское, ул. Октябрьская, д. 26 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</si>
  <si>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</si>
  <si>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</si>
  <si>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</si>
  <si>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</si>
  <si>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</si>
  <si>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</si>
  <si>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4 306,5 кв.м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</si>
  <si>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</si>
  <si>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</si>
  <si>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</si>
  <si>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</si>
  <si>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</si>
  <si>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</si>
  <si>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</si>
  <si>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</si>
  <si>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</si>
  <si>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</si>
  <si>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</si>
  <si>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</si>
  <si>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</si>
  <si>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</si>
  <si>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</si>
  <si>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</si>
  <si>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</si>
  <si>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</si>
  <si>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7) детский сад на 280 мест в г. Северодвинске*</t>
  </si>
  <si>
    <t>6) детский сад на 280 мест в г. Котласе*</t>
  </si>
  <si>
    <t>220 мест</t>
  </si>
  <si>
    <t>1) детский сад на 60 мест в пос. Турдеевск г. Архангельска*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</si>
  <si>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</si>
  <si>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</si>
  <si>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</si>
  <si>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</si>
  <si>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</si>
  <si>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</si>
  <si>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XI. Адресная программа Архангельской области "Переселение граждан из аварийного жилищного фонда" на 2013 – 2018 годы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</si>
  <si>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2020 годы)"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</si>
  <si>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</si>
  <si>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</si>
  <si>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2) обеспечение объектами инженерной инфраструктуры 300-квартирного                   дома по пр. Московскому в г. Архангельске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</si>
  <si>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</si>
  <si>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</si>
  <si>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</si>
  <si>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</si>
  <si>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</si>
  <si>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</si>
  <si>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</si>
  <si>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</si>
  <si>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</si>
  <si>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</si>
  <si>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</si>
  <si>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</si>
  <si>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Машиностроителей*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</si>
  <si>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</si>
  <si>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</si>
  <si>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</si>
  <si>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</si>
  <si>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</si>
  <si>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</si>
  <si>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</si>
  <si>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Предлагаемые изменения в областную адресную инвестиционную программу на 2018 год и на плановый период 2019 и 2020 годов</t>
  </si>
  <si>
    <t>Общий объем капитальных вложений за счет всех источников с учетом изменений,              тыс. рублей</t>
  </si>
  <si>
    <t>3. Приобретение фельдшерско-акушерских пунктов в отдаленных населенных пунктах Архангельской области, в том числе:</t>
  </si>
  <si>
    <t>64 чел./смену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</si>
  <si>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</si>
  <si>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Общий (предельный) объем бюджетных ассигнований областного бюджета на 2019 год с учетом изменений,                тыс. рублей</t>
  </si>
  <si>
    <t>5. Строительство объекта незавершенного строительства -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</si>
  <si>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</si>
  <si>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</si>
  <si>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2013/-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</si>
  <si>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</si>
  <si>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</si>
  <si>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</si>
  <si>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</si>
  <si>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государственное казенное учреждение Архангельской области "Дирекция по развитию Соловецкого архипелага"  (далее - ГКУ АО "Дирекция по развитию Соловецкого архипелага")</t>
  </si>
  <si>
    <t>2009/-</t>
  </si>
  <si>
    <t>Общий (предельный) объем бюджетных ассигнований областного бюджета на 2020 год с учетом изменений,                тыс. рублей</t>
  </si>
  <si>
    <t>17) проектирование и строительство здания офиса врача общей практики на территории 29-го лесозавода города Архангельска</t>
  </si>
  <si>
    <t>2)  фельдшерско-акушерский пункт в пос. Верховский Плесецкого района</t>
  </si>
  <si>
    <t>2019 / 2019</t>
  </si>
  <si>
    <t>3) фельдшерско-акушерский пункт в пос. Саргино Вельского района</t>
  </si>
  <si>
    <t>4) фельдшерско-акушерский пункт в дер. Шиловская Вельского района</t>
  </si>
  <si>
    <t>5) фельдшерско-акушерский пункт в с. Долгощелье Мезенского района</t>
  </si>
  <si>
    <t>6) фельдшерско-акушерский пункт в дер. Медведка Котласского района</t>
  </si>
  <si>
    <t>7) фельдшерско-акушерский пункт в пос. Квазеньга Устьянского района</t>
  </si>
  <si>
    <t>8) фельдшерско-акушерский пункт в дер. Никифоровская Шенкурского района</t>
  </si>
  <si>
    <t>9) фельдшерско-акушерский пункт в пос. Гринево Коношского района</t>
  </si>
  <si>
    <t>10) фельдшерско-акушерский пункт в дер. Федотовская Котласского района</t>
  </si>
  <si>
    <t>2020 / 2020</t>
  </si>
  <si>
    <t>11) фельдшерско-акушерский пункт на ж/д ст. Бурачиха Няндомского района</t>
  </si>
  <si>
    <t>12) фельдшерско-акушерский пункт в пос. Советский Устьянского района</t>
  </si>
  <si>
    <t>13) фельдшерско-акушерский пункт в дер. Нагорская Устьянского района</t>
  </si>
  <si>
    <t>14) фельдшерско-акушерский пункт в дер. Усачевская Каргопольского района</t>
  </si>
  <si>
    <t>15) фельдшерско-акушерский пункт в дер. Казаково Каргопольского района</t>
  </si>
  <si>
    <t>16) фельдшерско-акушерский пункт в с. Павловск Вилегодского района</t>
  </si>
  <si>
    <t xml:space="preserve">                Приложение № 9</t>
  </si>
  <si>
    <t xml:space="preserve">                к пояснительной записке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</si>
  <si>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</si>
  <si>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1. Строительство и реконструкция системы водоснабжения поселка Соловецкий*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</si>
</sst>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8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" fillId="0" borderId="0" xfId="0" applyFont="1" applyFill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164" fontId="6" fillId="0" borderId="0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T123"/>
  <sheetViews>
    <sheetView showGridLines="0" tabSelected="1" view="pageBreakPreview" topLeftCell="A75" zoomScale="66" zoomScaleNormal="100" zoomScaleSheetLayoutView="66" workbookViewId="0">
      <selection activeCell="Q78" sqref="Q78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6" width="15.85546875" style="2" hidden="1" customWidth="1"/>
    <col min="17" max="17" width="15.85546875" style="2" customWidth="1"/>
    <col min="18" max="18" width="15.85546875" style="2" hidden="1" customWidth="1"/>
    <col min="19" max="21" width="15" style="2" hidden="1" customWidth="1"/>
    <col min="22" max="22" width="15" style="2" customWidth="1"/>
    <col min="23" max="23" width="15.85546875" style="2" customWidth="1"/>
    <col min="24" max="24" width="15" style="2" customWidth="1"/>
    <col min="25" max="26" width="15" style="2" hidden="1" customWidth="1"/>
    <col min="27" max="29" width="15" style="2" customWidth="1"/>
    <col min="30" max="31" width="15" style="2" hidden="1" customWidth="1"/>
    <col min="32" max="36" width="15" style="2" customWidth="1"/>
    <col min="37" max="37" width="13.5703125" style="1" customWidth="1"/>
    <col min="38" max="41" width="9.140625" style="1"/>
    <col min="42" max="16384" width="9.140625" style="2"/>
  </cols>
  <sheetData>
    <row r="1" spans="1:41" ht="14.25" customHeight="1">
      <c r="N1" s="9"/>
      <c r="O1" s="9"/>
      <c r="P1" s="9"/>
      <c r="Q1" s="9"/>
      <c r="R1" s="9"/>
      <c r="T1" s="9"/>
      <c r="U1" s="9"/>
      <c r="V1" s="9"/>
      <c r="W1" s="9"/>
      <c r="X1" s="9"/>
      <c r="Y1" s="11"/>
      <c r="Z1" s="11"/>
      <c r="AA1" s="11"/>
      <c r="AB1" s="11"/>
      <c r="AI1" s="11" t="s">
        <v>240</v>
      </c>
    </row>
    <row r="2" spans="1:41" ht="14.25" customHeight="1">
      <c r="N2" s="9"/>
      <c r="O2" s="9"/>
      <c r="P2" s="9"/>
      <c r="Q2" s="9"/>
      <c r="R2" s="9"/>
      <c r="T2" s="9"/>
      <c r="U2" s="9"/>
      <c r="V2" s="9"/>
      <c r="W2" s="9"/>
      <c r="X2" s="9"/>
      <c r="Y2" s="11"/>
      <c r="Z2" s="11"/>
      <c r="AA2" s="11"/>
      <c r="AB2" s="11"/>
      <c r="AI2" s="11" t="s">
        <v>241</v>
      </c>
    </row>
    <row r="3" spans="1:41" ht="14.25" customHeight="1">
      <c r="N3" s="9"/>
      <c r="O3" s="9"/>
      <c r="P3" s="9"/>
      <c r="Q3" s="9"/>
      <c r="R3" s="9"/>
      <c r="T3" s="9"/>
      <c r="U3" s="9"/>
      <c r="V3" s="9"/>
      <c r="W3" s="9"/>
      <c r="X3" s="9"/>
      <c r="Y3" s="11"/>
      <c r="Z3" s="11"/>
      <c r="AA3" s="11"/>
      <c r="AB3" s="11"/>
      <c r="AC3" s="11"/>
    </row>
    <row r="4" spans="1:41" ht="19.5" customHeight="1">
      <c r="A4" s="94" t="s">
        <v>205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1:41" ht="17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23"/>
      <c r="AF5" s="23"/>
      <c r="AG5" s="23"/>
      <c r="AH5" s="23"/>
      <c r="AI5" s="23"/>
      <c r="AJ5" s="23"/>
    </row>
    <row r="6" spans="1:41" ht="49.5" customHeight="1">
      <c r="A6" s="64" t="s">
        <v>3</v>
      </c>
      <c r="B6" s="64" t="s">
        <v>0</v>
      </c>
      <c r="C6" s="64" t="s">
        <v>4</v>
      </c>
      <c r="D6" s="64" t="s">
        <v>2</v>
      </c>
      <c r="E6" s="64" t="s">
        <v>1</v>
      </c>
      <c r="F6" s="64" t="s">
        <v>12</v>
      </c>
      <c r="G6" s="74" t="s">
        <v>31</v>
      </c>
      <c r="H6" s="74" t="s">
        <v>47</v>
      </c>
      <c r="I6" s="74" t="s">
        <v>31</v>
      </c>
      <c r="J6" s="74" t="s">
        <v>47</v>
      </c>
      <c r="K6" s="64" t="s">
        <v>50</v>
      </c>
      <c r="L6" s="76" t="s">
        <v>125</v>
      </c>
      <c r="M6" s="64" t="s">
        <v>50</v>
      </c>
      <c r="N6" s="64" t="s">
        <v>103</v>
      </c>
      <c r="O6" s="76" t="s">
        <v>125</v>
      </c>
      <c r="P6" s="76" t="s">
        <v>125</v>
      </c>
      <c r="Q6" s="64" t="s">
        <v>50</v>
      </c>
      <c r="R6" s="64" t="s">
        <v>103</v>
      </c>
      <c r="S6" s="64" t="s">
        <v>56</v>
      </c>
      <c r="T6" s="76" t="s">
        <v>125</v>
      </c>
      <c r="U6" s="76" t="s">
        <v>125</v>
      </c>
      <c r="V6" s="76" t="s">
        <v>125</v>
      </c>
      <c r="W6" s="64" t="s">
        <v>206</v>
      </c>
      <c r="X6" s="64" t="s">
        <v>103</v>
      </c>
      <c r="Y6" s="64" t="s">
        <v>56</v>
      </c>
      <c r="Z6" s="76" t="s">
        <v>125</v>
      </c>
      <c r="AA6" s="76" t="s">
        <v>125</v>
      </c>
      <c r="AB6" s="64" t="s">
        <v>209</v>
      </c>
      <c r="AC6" s="64" t="s">
        <v>56</v>
      </c>
      <c r="AD6" s="64" t="s">
        <v>104</v>
      </c>
      <c r="AE6" s="95" t="s">
        <v>125</v>
      </c>
      <c r="AF6" s="76" t="s">
        <v>125</v>
      </c>
      <c r="AG6" s="64" t="s">
        <v>210</v>
      </c>
      <c r="AH6" s="64" t="s">
        <v>104</v>
      </c>
      <c r="AI6" s="76" t="s">
        <v>125</v>
      </c>
      <c r="AJ6" s="64" t="s">
        <v>221</v>
      </c>
    </row>
    <row r="7" spans="1:41" ht="135.75" customHeight="1">
      <c r="A7" s="64"/>
      <c r="B7" s="64"/>
      <c r="C7" s="65"/>
      <c r="D7" s="65"/>
      <c r="E7" s="65"/>
      <c r="F7" s="65"/>
      <c r="G7" s="75"/>
      <c r="H7" s="75"/>
      <c r="I7" s="75"/>
      <c r="J7" s="75"/>
      <c r="K7" s="65"/>
      <c r="L7" s="77"/>
      <c r="M7" s="65"/>
      <c r="N7" s="65"/>
      <c r="O7" s="77"/>
      <c r="P7" s="77"/>
      <c r="Q7" s="65"/>
      <c r="R7" s="65"/>
      <c r="S7" s="65"/>
      <c r="T7" s="77"/>
      <c r="U7" s="77"/>
      <c r="V7" s="77"/>
      <c r="W7" s="65"/>
      <c r="X7" s="65"/>
      <c r="Y7" s="65"/>
      <c r="Z7" s="77"/>
      <c r="AA7" s="77"/>
      <c r="AB7" s="65"/>
      <c r="AC7" s="65"/>
      <c r="AD7" s="65"/>
      <c r="AE7" s="96"/>
      <c r="AF7" s="77"/>
      <c r="AG7" s="65"/>
      <c r="AH7" s="65"/>
      <c r="AI7" s="77"/>
      <c r="AJ7" s="65"/>
    </row>
    <row r="8" spans="1:41" ht="15" customHeight="1">
      <c r="A8" s="21">
        <v>1</v>
      </c>
      <c r="B8" s="21">
        <v>2</v>
      </c>
      <c r="C8" s="22">
        <v>3</v>
      </c>
      <c r="D8" s="22">
        <v>4</v>
      </c>
      <c r="E8" s="22">
        <v>5</v>
      </c>
      <c r="F8" s="22">
        <v>6</v>
      </c>
      <c r="G8" s="25"/>
      <c r="H8" s="25"/>
      <c r="I8" s="25"/>
      <c r="J8" s="25"/>
      <c r="K8" s="22">
        <v>7</v>
      </c>
      <c r="L8" s="22">
        <v>7</v>
      </c>
      <c r="M8" s="22">
        <v>7</v>
      </c>
      <c r="N8" s="22">
        <v>8</v>
      </c>
      <c r="O8" s="22">
        <v>8</v>
      </c>
      <c r="P8" s="22">
        <v>7</v>
      </c>
      <c r="Q8" s="22">
        <v>7</v>
      </c>
      <c r="R8" s="22">
        <v>8</v>
      </c>
      <c r="S8" s="22">
        <v>9</v>
      </c>
      <c r="T8" s="22">
        <v>9</v>
      </c>
      <c r="U8" s="22">
        <v>8</v>
      </c>
      <c r="V8" s="22">
        <v>7</v>
      </c>
      <c r="W8" s="22">
        <v>7</v>
      </c>
      <c r="X8" s="22">
        <v>8</v>
      </c>
      <c r="Y8" s="22">
        <v>9</v>
      </c>
      <c r="Z8" s="22">
        <v>9</v>
      </c>
      <c r="AA8" s="22">
        <v>8</v>
      </c>
      <c r="AB8" s="22">
        <v>8</v>
      </c>
      <c r="AC8" s="22">
        <v>9</v>
      </c>
      <c r="AD8" s="22">
        <v>10</v>
      </c>
      <c r="AE8" s="22">
        <v>10</v>
      </c>
      <c r="AF8" s="22">
        <v>9</v>
      </c>
      <c r="AG8" s="22">
        <v>9</v>
      </c>
      <c r="AH8" s="22">
        <v>10</v>
      </c>
      <c r="AI8" s="22">
        <v>10</v>
      </c>
      <c r="AJ8" s="22">
        <v>10</v>
      </c>
    </row>
    <row r="9" spans="1:41" ht="21.75" customHeight="1">
      <c r="A9" s="66" t="s">
        <v>8</v>
      </c>
      <c r="B9" s="71"/>
      <c r="C9" s="71"/>
      <c r="D9" s="71"/>
      <c r="E9" s="21"/>
      <c r="F9" s="21"/>
      <c r="G9" s="8" t="e">
        <f>G12+G26+G42+G49+#REF!+#REF!+G70+G83+G96+G101+G104+#REF!</f>
        <v>#REF!</v>
      </c>
      <c r="H9" s="8" t="e">
        <f>H12+H26+H42+H49+#REF!+#REF!+H70+H83+H96+H101+H104+#REF!</f>
        <v>#REF!</v>
      </c>
      <c r="I9" s="8" t="e">
        <f>I12+I26+I42+I49+#REF!+#REF!+I70+I83+I96+I101+I104+#REF!</f>
        <v>#REF!</v>
      </c>
      <c r="J9" s="8" t="e">
        <f>J12+J26+J42+J49+#REF!+#REF!+J70+J83+J96+J101+J104+#REF!</f>
        <v>#REF!</v>
      </c>
      <c r="K9" s="8" t="e">
        <f t="shared" ref="K9:O9" si="0">K12+K26+K42+K49+K70+K83+K96+K101+K104+K77+K106</f>
        <v>#REF!</v>
      </c>
      <c r="L9" s="8" t="e">
        <f t="shared" si="0"/>
        <v>#REF!</v>
      </c>
      <c r="M9" s="8">
        <f t="shared" si="0"/>
        <v>17502907.289999999</v>
      </c>
      <c r="N9" s="8" t="e">
        <f t="shared" si="0"/>
        <v>#REF!</v>
      </c>
      <c r="O9" s="8" t="e">
        <f t="shared" si="0"/>
        <v>#REF!</v>
      </c>
      <c r="P9" s="8">
        <f>P12+P26+P42+P49+P70+P83+P96+P101+P104+P77+P106</f>
        <v>353708.1</v>
      </c>
      <c r="Q9" s="8">
        <f>M9+P9</f>
        <v>17856615.390000001</v>
      </c>
      <c r="R9" s="8">
        <f>R12+R26+R42+R49+R70+R83+R96+R101+R104+R77+R106</f>
        <v>1415738.2999999998</v>
      </c>
      <c r="S9" s="8" t="e">
        <f>S12+S26+S42+S49+S70+S83+S96+S101+S104+S77+S106</f>
        <v>#REF!</v>
      </c>
      <c r="T9" s="8" t="e">
        <f>T12+T26+T42+T49+T70+T83+T96+T101+T104+T77+T106</f>
        <v>#REF!</v>
      </c>
      <c r="U9" s="8">
        <f>U12+U26+U42+U49+U70+U83+U96+U101+U104+U77+U106</f>
        <v>86074.455999999991</v>
      </c>
      <c r="V9" s="8">
        <f>V42+V77+V49</f>
        <v>292633.05700000003</v>
      </c>
      <c r="W9" s="8">
        <f>Q9+V9</f>
        <v>18149248.447000001</v>
      </c>
      <c r="X9" s="8">
        <f>R9+U9</f>
        <v>1501812.7559999998</v>
      </c>
      <c r="Y9" s="14">
        <f>Y12+Y26+Y42+Y49+Y70+Y83+Y96+Y101+Y104+Y77+Y106</f>
        <v>811827.55</v>
      </c>
      <c r="Z9" s="8">
        <f>Z12+Z26+Z42+Z49+Z70+Z83+Z96+Z101+Z104+Z77</f>
        <v>0</v>
      </c>
      <c r="AA9" s="8">
        <f>AA70+AA77+AA83+AA26+AA49+AA42</f>
        <v>198136.90000000002</v>
      </c>
      <c r="AB9" s="8">
        <f>X9+AA9</f>
        <v>1699949.656</v>
      </c>
      <c r="AC9" s="8">
        <f>Y9+Z9</f>
        <v>811827.55</v>
      </c>
      <c r="AD9" s="8">
        <f>AD12+AD26+AD42+AD49+AD70+AD83+AD96+AD101+AD104+AD77+AD106</f>
        <v>743073.40000000014</v>
      </c>
      <c r="AE9" s="8">
        <f>AE12+AE26+AE42+AE49+AE70+AE83+AE96+AE101+AE104+AE77</f>
        <v>0</v>
      </c>
      <c r="AF9" s="8">
        <f>AF12+AF26+AF49</f>
        <v>136475.79999999999</v>
      </c>
      <c r="AG9" s="8">
        <f>AC9+AF9</f>
        <v>948303.35000000009</v>
      </c>
      <c r="AH9" s="8">
        <f>AD9+AE9</f>
        <v>743073.40000000014</v>
      </c>
      <c r="AI9" s="8">
        <f>AI12+AI26+AI49</f>
        <v>0</v>
      </c>
      <c r="AJ9" s="8">
        <f>AH9+AI9</f>
        <v>743073.40000000014</v>
      </c>
      <c r="AK9" s="2"/>
      <c r="AL9" s="2"/>
      <c r="AM9" s="2"/>
      <c r="AN9" s="2"/>
      <c r="AO9" s="2"/>
    </row>
    <row r="10" spans="1:41" ht="21.75" hidden="1" customHeight="1">
      <c r="A10" s="12"/>
      <c r="B10" s="13"/>
      <c r="C10" s="13"/>
      <c r="D10" s="13"/>
      <c r="E10" s="21"/>
      <c r="F10" s="21" t="s">
        <v>86</v>
      </c>
      <c r="G10" s="8"/>
      <c r="H10" s="8"/>
      <c r="I10" s="8"/>
      <c r="J10" s="8"/>
      <c r="K10" s="8"/>
      <c r="L10" s="8"/>
      <c r="M10" s="8"/>
      <c r="N10" s="8" t="e">
        <f>N9-N71-N72-N73</f>
        <v>#REF!</v>
      </c>
      <c r="O10" s="8" t="e">
        <f>O9-O71-O72-O73</f>
        <v>#REF!</v>
      </c>
      <c r="P10" s="8"/>
      <c r="Q10" s="8"/>
      <c r="R10" s="8"/>
      <c r="S10" s="8" t="e">
        <f>S9-S45-S71-S72-S73</f>
        <v>#REF!</v>
      </c>
      <c r="T10" s="8" t="e">
        <f>T9-T45-T71-T72-T73</f>
        <v>#REF!</v>
      </c>
      <c r="U10" s="8"/>
      <c r="V10" s="8"/>
      <c r="W10" s="8"/>
      <c r="X10" s="8"/>
      <c r="Y10" s="8"/>
      <c r="Z10" s="8"/>
      <c r="AA10" s="8"/>
      <c r="AB10" s="8"/>
      <c r="AC10" s="8"/>
      <c r="AD10" s="8">
        <f>AD9-AD45-AD71-AD72-AD73</f>
        <v>543343.20000000019</v>
      </c>
      <c r="AE10" s="8">
        <f>AE9-AE45-AE71-AE72-AE73</f>
        <v>0</v>
      </c>
      <c r="AF10" s="8"/>
      <c r="AG10" s="8"/>
      <c r="AH10" s="8"/>
      <c r="AI10" s="8"/>
      <c r="AJ10" s="8"/>
      <c r="AK10" s="2"/>
      <c r="AL10" s="2"/>
      <c r="AM10" s="2"/>
      <c r="AN10" s="2"/>
      <c r="AO10" s="2"/>
    </row>
    <row r="11" spans="1:41" ht="21.75" hidden="1" customHeight="1">
      <c r="A11" s="12"/>
      <c r="B11" s="13"/>
      <c r="C11" s="13"/>
      <c r="D11" s="13"/>
      <c r="E11" s="21"/>
      <c r="F11" s="21" t="s">
        <v>87</v>
      </c>
      <c r="G11" s="8"/>
      <c r="H11" s="8"/>
      <c r="I11" s="8"/>
      <c r="J11" s="8"/>
      <c r="K11" s="8"/>
      <c r="L11" s="8"/>
      <c r="M11" s="8"/>
      <c r="N11" s="8" t="e">
        <f>N10-N46-N76-N86-N105-N77</f>
        <v>#REF!</v>
      </c>
      <c r="O11" s="8" t="e">
        <f>O10-O46-O76-O86-O105-O77</f>
        <v>#REF!</v>
      </c>
      <c r="P11" s="8"/>
      <c r="Q11" s="8"/>
      <c r="R11" s="8"/>
      <c r="S11" s="8" t="e">
        <f>S10-S46-S76-S86-S105-S77</f>
        <v>#REF!</v>
      </c>
      <c r="T11" s="8" t="e">
        <f>T10-T46-T76-T86-T105-T77</f>
        <v>#REF!</v>
      </c>
      <c r="U11" s="8"/>
      <c r="V11" s="8"/>
      <c r="W11" s="8"/>
      <c r="X11" s="8"/>
      <c r="Y11" s="8"/>
      <c r="Z11" s="8"/>
      <c r="AA11" s="8"/>
      <c r="AB11" s="8"/>
      <c r="AC11" s="8"/>
      <c r="AD11" s="8">
        <f>AD10-AD46-AD76-AD86-AD105-AD77</f>
        <v>448343.20000000019</v>
      </c>
      <c r="AE11" s="8">
        <f>AE10-AE46-AE76-AE86-AE105-AE77</f>
        <v>0</v>
      </c>
      <c r="AF11" s="8"/>
      <c r="AG11" s="8"/>
      <c r="AH11" s="8"/>
      <c r="AI11" s="8"/>
      <c r="AJ11" s="8"/>
      <c r="AK11" s="2"/>
      <c r="AL11" s="2"/>
      <c r="AM11" s="2"/>
      <c r="AN11" s="2"/>
      <c r="AO11" s="2"/>
    </row>
    <row r="12" spans="1:41" ht="50.25" customHeight="1">
      <c r="A12" s="66" t="s">
        <v>32</v>
      </c>
      <c r="B12" s="67"/>
      <c r="C12" s="67"/>
      <c r="D12" s="67"/>
      <c r="E12" s="26"/>
      <c r="F12" s="26"/>
      <c r="G12" s="8">
        <f>G13+G23</f>
        <v>238051.1</v>
      </c>
      <c r="H12" s="8" t="e">
        <f>H13+H23</f>
        <v>#REF!</v>
      </c>
      <c r="I12" s="8" t="e">
        <f>I13+I23</f>
        <v>#REF!</v>
      </c>
      <c r="J12" s="8" t="e">
        <f>J13+J23</f>
        <v>#REF!</v>
      </c>
      <c r="K12" s="8" t="e">
        <f t="shared" ref="K12:P12" si="1">K13+K21+K23</f>
        <v>#REF!</v>
      </c>
      <c r="L12" s="8" t="e">
        <f t="shared" si="1"/>
        <v>#REF!</v>
      </c>
      <c r="M12" s="8">
        <f t="shared" si="1"/>
        <v>6140089.0499999998</v>
      </c>
      <c r="N12" s="8" t="e">
        <f t="shared" si="1"/>
        <v>#REF!</v>
      </c>
      <c r="O12" s="8" t="e">
        <f t="shared" si="1"/>
        <v>#REF!</v>
      </c>
      <c r="P12" s="8">
        <f t="shared" si="1"/>
        <v>2702.3</v>
      </c>
      <c r="Q12" s="8">
        <f>M12+P12</f>
        <v>6142791.3499999996</v>
      </c>
      <c r="R12" s="8">
        <f>R13+R21+R23</f>
        <v>145841.19999999998</v>
      </c>
      <c r="S12" s="8" t="e">
        <f>S13+S21+S23</f>
        <v>#REF!</v>
      </c>
      <c r="T12" s="8" t="e">
        <f>T13+T21+T23</f>
        <v>#REF!</v>
      </c>
      <c r="U12" s="8">
        <f>U13+U21+U23</f>
        <v>5505.2</v>
      </c>
      <c r="V12" s="8"/>
      <c r="W12" s="8">
        <f t="shared" ref="W12:W13" si="2">Q12+V12</f>
        <v>6142791.3499999996</v>
      </c>
      <c r="X12" s="8">
        <f t="shared" ref="X12:X104" si="3">R12+U12</f>
        <v>151346.4</v>
      </c>
      <c r="Y12" s="8">
        <f>Y13+Y21+Y23</f>
        <v>174059.5</v>
      </c>
      <c r="Z12" s="8">
        <f>Z13+Z21+Z23</f>
        <v>0</v>
      </c>
      <c r="AA12" s="8"/>
      <c r="AB12" s="8">
        <f t="shared" ref="AB12:AB92" si="4">X12+AA12</f>
        <v>151346.4</v>
      </c>
      <c r="AC12" s="8">
        <f t="shared" ref="AC12:AC21" si="5">Y12+Z12</f>
        <v>174059.5</v>
      </c>
      <c r="AD12" s="8">
        <f>AD13+AD21+AD23</f>
        <v>82795.399999999994</v>
      </c>
      <c r="AE12" s="8">
        <f>AE13+AE21+AE23</f>
        <v>0</v>
      </c>
      <c r="AF12" s="8">
        <f>AF13</f>
        <v>-6000</v>
      </c>
      <c r="AG12" s="8">
        <f>AC12+AF12</f>
        <v>168059.5</v>
      </c>
      <c r="AH12" s="8">
        <f t="shared" ref="AH12:AH106" si="6">AD12+AE12</f>
        <v>82795.399999999994</v>
      </c>
      <c r="AI12" s="8">
        <f>AI13</f>
        <v>-22385.4</v>
      </c>
      <c r="AJ12" s="8">
        <f t="shared" ref="AJ12:AJ89" si="7">AH12+AI12</f>
        <v>60409.999999999993</v>
      </c>
      <c r="AK12" s="2"/>
      <c r="AL12" s="2"/>
      <c r="AM12" s="2"/>
      <c r="AN12" s="2"/>
      <c r="AO12" s="2"/>
    </row>
    <row r="13" spans="1:41" ht="85.5" customHeight="1">
      <c r="A13" s="68" t="s">
        <v>33</v>
      </c>
      <c r="B13" s="69"/>
      <c r="C13" s="69"/>
      <c r="D13" s="70"/>
      <c r="E13" s="27"/>
      <c r="F13" s="28"/>
      <c r="G13" s="8">
        <f>SUM(G15:G15)</f>
        <v>238051.1</v>
      </c>
      <c r="H13" s="8" t="e">
        <f>H15+#REF!</f>
        <v>#REF!</v>
      </c>
      <c r="I13" s="8" t="e">
        <f>I15+#REF!+#REF!</f>
        <v>#REF!</v>
      </c>
      <c r="J13" s="8" t="e">
        <f>J15+#REF!+#REF!</f>
        <v>#REF!</v>
      </c>
      <c r="K13" s="8">
        <f>SUM(K14:K19)</f>
        <v>5782567.5500000007</v>
      </c>
      <c r="L13" s="8">
        <f>SUM(L14:L19)</f>
        <v>0</v>
      </c>
      <c r="M13" s="8">
        <f>SUM(M14:M20)</f>
        <v>5836877.9500000002</v>
      </c>
      <c r="N13" s="8">
        <f t="shared" ref="N13:P13" si="8">SUM(N14:N20)</f>
        <v>179953.3</v>
      </c>
      <c r="O13" s="8">
        <f t="shared" si="8"/>
        <v>-64616.5</v>
      </c>
      <c r="P13" s="8">
        <f t="shared" si="8"/>
        <v>2702.3</v>
      </c>
      <c r="Q13" s="8">
        <f>M13+P13</f>
        <v>5839580.25</v>
      </c>
      <c r="R13" s="8">
        <f>SUM(R14:R20)</f>
        <v>115336.8</v>
      </c>
      <c r="S13" s="8">
        <f t="shared" ref="S13:U13" si="9">SUM(S14:S20)</f>
        <v>63329.7</v>
      </c>
      <c r="T13" s="8">
        <f t="shared" si="9"/>
        <v>0</v>
      </c>
      <c r="U13" s="8">
        <f t="shared" si="9"/>
        <v>2.2999999999999998</v>
      </c>
      <c r="V13" s="8"/>
      <c r="W13" s="8">
        <f t="shared" si="2"/>
        <v>5839580.25</v>
      </c>
      <c r="X13" s="8">
        <f t="shared" si="3"/>
        <v>115339.1</v>
      </c>
      <c r="Y13" s="8">
        <f t="shared" ref="Y13:AD13" si="10">Y14+Y15+Y16+Y17+Y18+Y19</f>
        <v>63329.7</v>
      </c>
      <c r="Z13" s="8">
        <f t="shared" si="10"/>
        <v>0</v>
      </c>
      <c r="AA13" s="8"/>
      <c r="AB13" s="8">
        <f t="shared" si="4"/>
        <v>115339.1</v>
      </c>
      <c r="AC13" s="8">
        <f t="shared" si="5"/>
        <v>63329.7</v>
      </c>
      <c r="AD13" s="8">
        <f t="shared" si="10"/>
        <v>82795.399999999994</v>
      </c>
      <c r="AE13" s="8">
        <f>SUM(AE14:AE19)</f>
        <v>0</v>
      </c>
      <c r="AF13" s="8">
        <f>AF19</f>
        <v>-6000</v>
      </c>
      <c r="AG13" s="8">
        <f>AC13+AF13</f>
        <v>57329.7</v>
      </c>
      <c r="AH13" s="8">
        <f t="shared" si="6"/>
        <v>82795.399999999994</v>
      </c>
      <c r="AI13" s="8">
        <f>AI19</f>
        <v>-22385.4</v>
      </c>
      <c r="AJ13" s="8">
        <f t="shared" si="7"/>
        <v>60409.999999999993</v>
      </c>
    </row>
    <row r="14" spans="1:41" ht="146.25" customHeight="1">
      <c r="A14" s="29" t="s">
        <v>192</v>
      </c>
      <c r="B14" s="30" t="s">
        <v>160</v>
      </c>
      <c r="C14" s="18" t="s">
        <v>5</v>
      </c>
      <c r="D14" s="18" t="s">
        <v>7</v>
      </c>
      <c r="E14" s="18" t="s">
        <v>34</v>
      </c>
      <c r="F14" s="18" t="s">
        <v>161</v>
      </c>
      <c r="G14" s="8"/>
      <c r="H14" s="8"/>
      <c r="I14" s="8"/>
      <c r="J14" s="8"/>
      <c r="K14" s="8">
        <v>419054.45</v>
      </c>
      <c r="L14" s="8"/>
      <c r="M14" s="8">
        <v>473364.85000000003</v>
      </c>
      <c r="N14" s="31">
        <v>68906.2</v>
      </c>
      <c r="O14" s="31">
        <v>-64616.5</v>
      </c>
      <c r="P14" s="8"/>
      <c r="Q14" s="31">
        <v>473364.85000000003</v>
      </c>
      <c r="R14" s="8">
        <f t="shared" ref="R14:R105" si="11">N14+O14</f>
        <v>4289.6999999999971</v>
      </c>
      <c r="S14" s="8">
        <v>0</v>
      </c>
      <c r="T14" s="8">
        <v>0</v>
      </c>
      <c r="U14" s="8"/>
      <c r="V14" s="8"/>
      <c r="W14" s="8">
        <v>473364.85000000003</v>
      </c>
      <c r="X14" s="8">
        <f t="shared" si="3"/>
        <v>4289.6999999999971</v>
      </c>
      <c r="Y14" s="8">
        <f t="shared" ref="Y14:Y105" si="12">S14+T14</f>
        <v>0</v>
      </c>
      <c r="Z14" s="8"/>
      <c r="AA14" s="8"/>
      <c r="AB14" s="8">
        <f t="shared" si="4"/>
        <v>4289.6999999999971</v>
      </c>
      <c r="AC14" s="8">
        <f t="shared" si="5"/>
        <v>0</v>
      </c>
      <c r="AD14" s="8">
        <v>0</v>
      </c>
      <c r="AE14" s="8"/>
      <c r="AF14" s="8"/>
      <c r="AG14" s="8">
        <v>0</v>
      </c>
      <c r="AH14" s="8">
        <f t="shared" si="6"/>
        <v>0</v>
      </c>
      <c r="AI14" s="8"/>
      <c r="AJ14" s="8">
        <f t="shared" si="7"/>
        <v>0</v>
      </c>
    </row>
    <row r="15" spans="1:41" ht="117.75" customHeight="1">
      <c r="A15" s="12" t="s">
        <v>184</v>
      </c>
      <c r="B15" s="32" t="s">
        <v>81</v>
      </c>
      <c r="C15" s="21" t="s">
        <v>5</v>
      </c>
      <c r="D15" s="21" t="s">
        <v>7</v>
      </c>
      <c r="E15" s="21" t="s">
        <v>14</v>
      </c>
      <c r="F15" s="21" t="s">
        <v>16</v>
      </c>
      <c r="G15" s="8">
        <v>238051.1</v>
      </c>
      <c r="H15" s="8">
        <f>15000+17938.4+9719.5</f>
        <v>42657.9</v>
      </c>
      <c r="I15" s="8">
        <f>G15+H15</f>
        <v>280709</v>
      </c>
      <c r="J15" s="8">
        <v>8409.5</v>
      </c>
      <c r="K15" s="8">
        <v>22219</v>
      </c>
      <c r="L15" s="8"/>
      <c r="M15" s="8">
        <f t="shared" ref="M15:M107" si="13">K15+L15</f>
        <v>22219</v>
      </c>
      <c r="N15" s="8">
        <v>13933.2</v>
      </c>
      <c r="O15" s="8"/>
      <c r="P15" s="8"/>
      <c r="Q15" s="8">
        <v>22219</v>
      </c>
      <c r="R15" s="8">
        <f t="shared" si="11"/>
        <v>13933.2</v>
      </c>
      <c r="S15" s="8">
        <v>0</v>
      </c>
      <c r="T15" s="8">
        <v>0</v>
      </c>
      <c r="U15" s="8"/>
      <c r="V15" s="8"/>
      <c r="W15" s="8">
        <v>22219</v>
      </c>
      <c r="X15" s="8">
        <f t="shared" si="3"/>
        <v>13933.2</v>
      </c>
      <c r="Y15" s="8">
        <f t="shared" si="12"/>
        <v>0</v>
      </c>
      <c r="Z15" s="8"/>
      <c r="AA15" s="8"/>
      <c r="AB15" s="8">
        <f t="shared" si="4"/>
        <v>13933.2</v>
      </c>
      <c r="AC15" s="8">
        <f t="shared" si="5"/>
        <v>0</v>
      </c>
      <c r="AD15" s="8">
        <v>0</v>
      </c>
      <c r="AE15" s="8"/>
      <c r="AF15" s="8"/>
      <c r="AG15" s="8">
        <v>0</v>
      </c>
      <c r="AH15" s="8">
        <f t="shared" si="6"/>
        <v>0</v>
      </c>
      <c r="AI15" s="8"/>
      <c r="AJ15" s="8">
        <f t="shared" si="7"/>
        <v>0</v>
      </c>
    </row>
    <row r="16" spans="1:41" ht="121.5" customHeight="1">
      <c r="A16" s="12" t="s">
        <v>70</v>
      </c>
      <c r="B16" s="21" t="s">
        <v>147</v>
      </c>
      <c r="C16" s="21" t="s">
        <v>20</v>
      </c>
      <c r="D16" s="21" t="s">
        <v>7</v>
      </c>
      <c r="E16" s="21" t="s">
        <v>146</v>
      </c>
      <c r="F16" s="21" t="s">
        <v>51</v>
      </c>
      <c r="G16" s="8"/>
      <c r="H16" s="8"/>
      <c r="I16" s="8"/>
      <c r="J16" s="8"/>
      <c r="K16" s="8">
        <v>59108.5</v>
      </c>
      <c r="L16" s="8"/>
      <c r="M16" s="8">
        <f t="shared" si="13"/>
        <v>59108.5</v>
      </c>
      <c r="N16" s="8">
        <v>33753.9</v>
      </c>
      <c r="O16" s="8"/>
      <c r="P16" s="8"/>
      <c r="Q16" s="8">
        <v>59108.5</v>
      </c>
      <c r="R16" s="8">
        <f t="shared" si="11"/>
        <v>33753.9</v>
      </c>
      <c r="S16" s="8">
        <v>0</v>
      </c>
      <c r="T16" s="8">
        <v>0</v>
      </c>
      <c r="U16" s="8"/>
      <c r="V16" s="8"/>
      <c r="W16" s="8">
        <v>59108.5</v>
      </c>
      <c r="X16" s="8">
        <f t="shared" si="3"/>
        <v>33753.9</v>
      </c>
      <c r="Y16" s="8">
        <f t="shared" si="12"/>
        <v>0</v>
      </c>
      <c r="Z16" s="8"/>
      <c r="AA16" s="8"/>
      <c r="AB16" s="8">
        <f t="shared" si="4"/>
        <v>33753.9</v>
      </c>
      <c r="AC16" s="8">
        <f t="shared" si="5"/>
        <v>0</v>
      </c>
      <c r="AD16" s="8">
        <v>0</v>
      </c>
      <c r="AE16" s="8"/>
      <c r="AF16" s="8"/>
      <c r="AG16" s="8">
        <v>0</v>
      </c>
      <c r="AH16" s="8">
        <f t="shared" si="6"/>
        <v>0</v>
      </c>
      <c r="AI16" s="8"/>
      <c r="AJ16" s="8">
        <f t="shared" si="7"/>
        <v>0</v>
      </c>
    </row>
    <row r="17" spans="1:36" ht="121.5" customHeight="1">
      <c r="A17" s="12" t="s">
        <v>183</v>
      </c>
      <c r="B17" s="21" t="s">
        <v>52</v>
      </c>
      <c r="C17" s="21" t="s">
        <v>20</v>
      </c>
      <c r="D17" s="21" t="s">
        <v>7</v>
      </c>
      <c r="E17" s="21" t="s">
        <v>148</v>
      </c>
      <c r="F17" s="21" t="s">
        <v>100</v>
      </c>
      <c r="G17" s="8"/>
      <c r="H17" s="8"/>
      <c r="I17" s="8"/>
      <c r="J17" s="8"/>
      <c r="K17" s="8">
        <v>4237022.4000000004</v>
      </c>
      <c r="L17" s="8"/>
      <c r="M17" s="8">
        <f t="shared" si="13"/>
        <v>4237022.4000000004</v>
      </c>
      <c r="N17" s="31">
        <v>42250</v>
      </c>
      <c r="O17" s="31"/>
      <c r="P17" s="8"/>
      <c r="Q17" s="31">
        <v>4237022.4000000004</v>
      </c>
      <c r="R17" s="8">
        <f t="shared" si="11"/>
        <v>42250</v>
      </c>
      <c r="S17" s="10">
        <v>52050</v>
      </c>
      <c r="T17" s="10"/>
      <c r="U17" s="8"/>
      <c r="V17" s="8"/>
      <c r="W17" s="8">
        <v>4237022.4000000004</v>
      </c>
      <c r="X17" s="8">
        <f t="shared" si="3"/>
        <v>42250</v>
      </c>
      <c r="Y17" s="8">
        <f t="shared" si="12"/>
        <v>52050</v>
      </c>
      <c r="Z17" s="8"/>
      <c r="AA17" s="8"/>
      <c r="AB17" s="8">
        <f t="shared" si="4"/>
        <v>42250</v>
      </c>
      <c r="AC17" s="8">
        <f t="shared" si="5"/>
        <v>52050</v>
      </c>
      <c r="AD17" s="10">
        <v>60410</v>
      </c>
      <c r="AE17" s="10"/>
      <c r="AF17" s="10"/>
      <c r="AG17" s="8">
        <v>52050</v>
      </c>
      <c r="AH17" s="8">
        <f t="shared" si="6"/>
        <v>60410</v>
      </c>
      <c r="AI17" s="8"/>
      <c r="AJ17" s="8">
        <f t="shared" si="7"/>
        <v>60410</v>
      </c>
    </row>
    <row r="18" spans="1:36" ht="123.75" customHeight="1">
      <c r="A18" s="12" t="s">
        <v>182</v>
      </c>
      <c r="B18" s="21" t="s">
        <v>68</v>
      </c>
      <c r="C18" s="21" t="s">
        <v>20</v>
      </c>
      <c r="D18" s="21" t="s">
        <v>7</v>
      </c>
      <c r="E18" s="21" t="s">
        <v>148</v>
      </c>
      <c r="F18" s="21" t="s">
        <v>101</v>
      </c>
      <c r="G18" s="8"/>
      <c r="H18" s="8"/>
      <c r="I18" s="8"/>
      <c r="J18" s="8"/>
      <c r="K18" s="33">
        <v>807409.2</v>
      </c>
      <c r="L18" s="33"/>
      <c r="M18" s="8">
        <f t="shared" si="13"/>
        <v>807409.2</v>
      </c>
      <c r="N18" s="31">
        <v>21110</v>
      </c>
      <c r="O18" s="31"/>
      <c r="P18" s="8"/>
      <c r="Q18" s="31">
        <v>807409.2</v>
      </c>
      <c r="R18" s="8">
        <f t="shared" si="11"/>
        <v>21110</v>
      </c>
      <c r="S18" s="10">
        <v>3820</v>
      </c>
      <c r="T18" s="10"/>
      <c r="U18" s="8"/>
      <c r="V18" s="8"/>
      <c r="W18" s="8">
        <v>807409.2</v>
      </c>
      <c r="X18" s="8">
        <f t="shared" si="3"/>
        <v>21110</v>
      </c>
      <c r="Y18" s="8">
        <f t="shared" si="12"/>
        <v>3820</v>
      </c>
      <c r="Z18" s="8"/>
      <c r="AA18" s="8"/>
      <c r="AB18" s="8">
        <f t="shared" si="4"/>
        <v>21110</v>
      </c>
      <c r="AC18" s="8">
        <f t="shared" si="5"/>
        <v>3820</v>
      </c>
      <c r="AD18" s="10">
        <v>0</v>
      </c>
      <c r="AE18" s="10"/>
      <c r="AF18" s="10"/>
      <c r="AG18" s="8">
        <v>3820</v>
      </c>
      <c r="AH18" s="8">
        <f t="shared" si="6"/>
        <v>0</v>
      </c>
      <c r="AI18" s="8"/>
      <c r="AJ18" s="8">
        <f t="shared" si="7"/>
        <v>0</v>
      </c>
    </row>
    <row r="19" spans="1:36" ht="137.25" customHeight="1">
      <c r="A19" s="12" t="s">
        <v>113</v>
      </c>
      <c r="B19" s="32" t="s">
        <v>91</v>
      </c>
      <c r="C19" s="21" t="s">
        <v>13</v>
      </c>
      <c r="D19" s="21" t="s">
        <v>7</v>
      </c>
      <c r="E19" s="21" t="s">
        <v>14</v>
      </c>
      <c r="F19" s="21" t="s">
        <v>90</v>
      </c>
      <c r="G19" s="8">
        <v>205680.1</v>
      </c>
      <c r="H19" s="8">
        <f>-17922.3-11000-1875.3-9719.5-755</f>
        <v>-41272.1</v>
      </c>
      <c r="I19" s="8">
        <f>G19+H19</f>
        <v>164408</v>
      </c>
      <c r="J19" s="8">
        <v>73166</v>
      </c>
      <c r="K19" s="33">
        <v>237754</v>
      </c>
      <c r="L19" s="33"/>
      <c r="M19" s="8">
        <f t="shared" si="13"/>
        <v>237754</v>
      </c>
      <c r="N19" s="8">
        <v>0</v>
      </c>
      <c r="O19" s="8"/>
      <c r="P19" s="8"/>
      <c r="Q19" s="8">
        <f>M19+P19</f>
        <v>237754</v>
      </c>
      <c r="R19" s="8">
        <f t="shared" si="11"/>
        <v>0</v>
      </c>
      <c r="S19" s="8">
        <v>7459.7</v>
      </c>
      <c r="T19" s="8"/>
      <c r="U19" s="8"/>
      <c r="V19" s="8"/>
      <c r="W19" s="8">
        <v>237754</v>
      </c>
      <c r="X19" s="8">
        <f t="shared" si="3"/>
        <v>0</v>
      </c>
      <c r="Y19" s="8">
        <f t="shared" si="12"/>
        <v>7459.7</v>
      </c>
      <c r="Z19" s="8"/>
      <c r="AA19" s="8"/>
      <c r="AB19" s="8">
        <f t="shared" si="4"/>
        <v>0</v>
      </c>
      <c r="AC19" s="8">
        <f t="shared" si="5"/>
        <v>7459.7</v>
      </c>
      <c r="AD19" s="8">
        <v>22385.4</v>
      </c>
      <c r="AE19" s="8"/>
      <c r="AF19" s="8">
        <v>-6000</v>
      </c>
      <c r="AG19" s="8">
        <f>AC19+AF19</f>
        <v>1459.6999999999998</v>
      </c>
      <c r="AH19" s="8">
        <f t="shared" si="6"/>
        <v>22385.4</v>
      </c>
      <c r="AI19" s="8">
        <v>-22385.4</v>
      </c>
      <c r="AJ19" s="8">
        <f t="shared" si="7"/>
        <v>0</v>
      </c>
    </row>
    <row r="20" spans="1:36" ht="135" customHeight="1">
      <c r="A20" s="34" t="s">
        <v>194</v>
      </c>
      <c r="B20" s="32" t="s">
        <v>185</v>
      </c>
      <c r="C20" s="21" t="s">
        <v>13</v>
      </c>
      <c r="D20" s="21" t="s">
        <v>7</v>
      </c>
      <c r="E20" s="21" t="s">
        <v>14</v>
      </c>
      <c r="F20" s="21" t="s">
        <v>90</v>
      </c>
      <c r="G20" s="8"/>
      <c r="H20" s="8"/>
      <c r="I20" s="8"/>
      <c r="J20" s="8"/>
      <c r="K20" s="33"/>
      <c r="L20" s="33"/>
      <c r="M20" s="8"/>
      <c r="N20" s="8"/>
      <c r="O20" s="8"/>
      <c r="P20" s="8">
        <v>2702.3</v>
      </c>
      <c r="Q20" s="8">
        <f>M20+P20</f>
        <v>2702.3</v>
      </c>
      <c r="R20" s="8"/>
      <c r="S20" s="8"/>
      <c r="T20" s="8"/>
      <c r="U20" s="8">
        <v>2.2999999999999998</v>
      </c>
      <c r="V20" s="8"/>
      <c r="W20" s="8">
        <v>2702.3</v>
      </c>
      <c r="X20" s="8">
        <f t="shared" si="3"/>
        <v>2.2999999999999998</v>
      </c>
      <c r="Y20" s="8">
        <v>0</v>
      </c>
      <c r="Z20" s="8"/>
      <c r="AA20" s="8"/>
      <c r="AB20" s="8">
        <f t="shared" si="4"/>
        <v>2.2999999999999998</v>
      </c>
      <c r="AC20" s="8">
        <v>0</v>
      </c>
      <c r="AD20" s="8">
        <v>0</v>
      </c>
      <c r="AE20" s="8"/>
      <c r="AF20" s="8"/>
      <c r="AG20" s="8">
        <v>0</v>
      </c>
      <c r="AH20" s="8">
        <f t="shared" si="6"/>
        <v>0</v>
      </c>
      <c r="AI20" s="8"/>
      <c r="AJ20" s="8">
        <f t="shared" si="7"/>
        <v>0</v>
      </c>
    </row>
    <row r="21" spans="1:36" ht="27.75" customHeight="1">
      <c r="A21" s="68" t="s">
        <v>156</v>
      </c>
      <c r="B21" s="72"/>
      <c r="C21" s="72"/>
      <c r="D21" s="73"/>
      <c r="E21" s="21"/>
      <c r="F21" s="21"/>
      <c r="G21" s="8"/>
      <c r="H21" s="8"/>
      <c r="I21" s="8"/>
      <c r="J21" s="8"/>
      <c r="K21" s="8" t="e">
        <f>#REF!+K22</f>
        <v>#REF!</v>
      </c>
      <c r="L21" s="8" t="e">
        <f>#REF!+L22</f>
        <v>#REF!</v>
      </c>
      <c r="M21" s="8">
        <f>M22</f>
        <v>287582.3</v>
      </c>
      <c r="N21" s="8" t="e">
        <f>#REF!+N22</f>
        <v>#REF!</v>
      </c>
      <c r="O21" s="8" t="e">
        <f>#REF!+O22</f>
        <v>#REF!</v>
      </c>
      <c r="P21" s="8">
        <f>P22</f>
        <v>0</v>
      </c>
      <c r="Q21" s="8">
        <f>M21+P21</f>
        <v>287582.3</v>
      </c>
      <c r="R21" s="8">
        <f>R22</f>
        <v>21042.6</v>
      </c>
      <c r="S21" s="8" t="e">
        <f>#REF!+S22</f>
        <v>#REF!</v>
      </c>
      <c r="T21" s="8" t="e">
        <f>#REF!+T22</f>
        <v>#REF!</v>
      </c>
      <c r="U21" s="8">
        <f>U22</f>
        <v>-80.099999999999994</v>
      </c>
      <c r="V21" s="8"/>
      <c r="W21" s="8">
        <v>287582.3</v>
      </c>
      <c r="X21" s="8">
        <f t="shared" si="3"/>
        <v>20962.5</v>
      </c>
      <c r="Y21" s="8">
        <f>Y22</f>
        <v>110729.8</v>
      </c>
      <c r="Z21" s="8">
        <f>Z22</f>
        <v>0</v>
      </c>
      <c r="AA21" s="8"/>
      <c r="AB21" s="8">
        <f t="shared" si="4"/>
        <v>20962.5</v>
      </c>
      <c r="AC21" s="8">
        <f t="shared" si="5"/>
        <v>110729.8</v>
      </c>
      <c r="AD21" s="8">
        <f>AD22</f>
        <v>0</v>
      </c>
      <c r="AE21" s="8"/>
      <c r="AF21" s="8"/>
      <c r="AG21" s="8">
        <v>110729.8</v>
      </c>
      <c r="AH21" s="8">
        <f>AE21+AD21</f>
        <v>0</v>
      </c>
      <c r="AI21" s="8"/>
      <c r="AJ21" s="8">
        <f t="shared" si="7"/>
        <v>0</v>
      </c>
    </row>
    <row r="22" spans="1:36" ht="109.5" customHeight="1">
      <c r="A22" s="12" t="s">
        <v>164</v>
      </c>
      <c r="B22" s="32" t="s">
        <v>84</v>
      </c>
      <c r="C22" s="21" t="s">
        <v>20</v>
      </c>
      <c r="D22" s="21" t="s">
        <v>18</v>
      </c>
      <c r="E22" s="21" t="s">
        <v>36</v>
      </c>
      <c r="F22" s="21" t="s">
        <v>26</v>
      </c>
      <c r="G22" s="8"/>
      <c r="H22" s="8"/>
      <c r="I22" s="8"/>
      <c r="J22" s="8"/>
      <c r="K22" s="8"/>
      <c r="L22" s="8">
        <v>287582.3</v>
      </c>
      <c r="M22" s="8">
        <f t="shared" si="13"/>
        <v>287582.3</v>
      </c>
      <c r="N22" s="8"/>
      <c r="O22" s="8">
        <v>21042.6</v>
      </c>
      <c r="P22" s="8"/>
      <c r="Q22" s="8">
        <v>287582.3</v>
      </c>
      <c r="R22" s="8">
        <f t="shared" si="11"/>
        <v>21042.6</v>
      </c>
      <c r="S22" s="8"/>
      <c r="T22" s="8">
        <v>147298.20000000001</v>
      </c>
      <c r="U22" s="8">
        <v>-80.099999999999994</v>
      </c>
      <c r="V22" s="8"/>
      <c r="W22" s="8">
        <v>287582.3</v>
      </c>
      <c r="X22" s="8">
        <f t="shared" si="3"/>
        <v>20962.5</v>
      </c>
      <c r="Y22" s="8">
        <v>110729.8</v>
      </c>
      <c r="Z22" s="8"/>
      <c r="AA22" s="8"/>
      <c r="AB22" s="8">
        <f t="shared" si="4"/>
        <v>20962.5</v>
      </c>
      <c r="AC22" s="8">
        <f>Y22+Z22</f>
        <v>110729.8</v>
      </c>
      <c r="AD22" s="8">
        <v>0</v>
      </c>
      <c r="AE22" s="8"/>
      <c r="AF22" s="8"/>
      <c r="AG22" s="8">
        <v>110729.8</v>
      </c>
      <c r="AH22" s="8">
        <f>AE22+AD22</f>
        <v>0</v>
      </c>
      <c r="AI22" s="8"/>
      <c r="AJ22" s="8">
        <f t="shared" si="7"/>
        <v>0</v>
      </c>
    </row>
    <row r="23" spans="1:36" ht="50.25" customHeight="1">
      <c r="A23" s="68" t="s">
        <v>120</v>
      </c>
      <c r="B23" s="69"/>
      <c r="C23" s="69"/>
      <c r="D23" s="70"/>
      <c r="E23" s="21"/>
      <c r="F23" s="21"/>
      <c r="G23" s="8">
        <f>G24</f>
        <v>0</v>
      </c>
      <c r="H23" s="8">
        <f>H24</f>
        <v>0</v>
      </c>
      <c r="I23" s="8">
        <f>G23+H23</f>
        <v>0</v>
      </c>
      <c r="J23" s="8">
        <f>J24</f>
        <v>0</v>
      </c>
      <c r="K23" s="8">
        <f>SUM(K24:K25)</f>
        <v>0</v>
      </c>
      <c r="L23" s="8">
        <f>SUM(L24:L25)</f>
        <v>0</v>
      </c>
      <c r="M23" s="8">
        <f>M24+M25</f>
        <v>15628.8</v>
      </c>
      <c r="N23" s="8">
        <f t="shared" ref="N23:AD23" si="14">N24+N25</f>
        <v>0</v>
      </c>
      <c r="O23" s="8">
        <f t="shared" si="14"/>
        <v>0</v>
      </c>
      <c r="P23" s="8">
        <f>P24+P25</f>
        <v>0</v>
      </c>
      <c r="Q23" s="8">
        <v>15628.8</v>
      </c>
      <c r="R23" s="8">
        <f t="shared" si="14"/>
        <v>9461.7999999999993</v>
      </c>
      <c r="S23" s="8">
        <f t="shared" si="14"/>
        <v>0</v>
      </c>
      <c r="T23" s="8">
        <f t="shared" si="14"/>
        <v>0</v>
      </c>
      <c r="U23" s="8">
        <f t="shared" ref="U23" si="15">U24+U25</f>
        <v>5583</v>
      </c>
      <c r="V23" s="8"/>
      <c r="W23" s="8">
        <v>15628.8</v>
      </c>
      <c r="X23" s="8">
        <f t="shared" si="3"/>
        <v>15044.8</v>
      </c>
      <c r="Y23" s="8">
        <f t="shared" si="14"/>
        <v>0</v>
      </c>
      <c r="Z23" s="8">
        <f t="shared" si="14"/>
        <v>0</v>
      </c>
      <c r="AA23" s="8"/>
      <c r="AB23" s="8">
        <f t="shared" si="4"/>
        <v>15044.8</v>
      </c>
      <c r="AC23" s="8">
        <v>0</v>
      </c>
      <c r="AD23" s="8">
        <f t="shared" si="14"/>
        <v>0</v>
      </c>
      <c r="AE23" s="8">
        <f>SUM(AE24:AE25)</f>
        <v>0</v>
      </c>
      <c r="AF23" s="8"/>
      <c r="AG23" s="8">
        <v>0</v>
      </c>
      <c r="AH23" s="8">
        <f t="shared" si="6"/>
        <v>0</v>
      </c>
      <c r="AI23" s="8"/>
      <c r="AJ23" s="8">
        <f t="shared" si="7"/>
        <v>0</v>
      </c>
    </row>
    <row r="24" spans="1:36" ht="135" customHeight="1">
      <c r="A24" s="29" t="s">
        <v>162</v>
      </c>
      <c r="B24" s="18" t="s">
        <v>163</v>
      </c>
      <c r="C24" s="18" t="s">
        <v>149</v>
      </c>
      <c r="D24" s="18" t="s">
        <v>7</v>
      </c>
      <c r="E24" s="18" t="s">
        <v>14</v>
      </c>
      <c r="F24" s="18" t="s">
        <v>42</v>
      </c>
      <c r="G24" s="8"/>
      <c r="H24" s="8"/>
      <c r="I24" s="8"/>
      <c r="J24" s="8"/>
      <c r="K24" s="8"/>
      <c r="L24" s="8"/>
      <c r="M24" s="31">
        <v>3961.8</v>
      </c>
      <c r="N24" s="8"/>
      <c r="O24" s="8"/>
      <c r="P24" s="31"/>
      <c r="Q24" s="8">
        <v>3961.8</v>
      </c>
      <c r="R24" s="33">
        <v>3961.8</v>
      </c>
      <c r="S24" s="8"/>
      <c r="T24" s="8"/>
      <c r="U24" s="33"/>
      <c r="V24" s="33"/>
      <c r="W24" s="33">
        <v>3961.8</v>
      </c>
      <c r="X24" s="8">
        <f t="shared" si="3"/>
        <v>3961.8</v>
      </c>
      <c r="Y24" s="8">
        <v>0</v>
      </c>
      <c r="Z24" s="33"/>
      <c r="AA24" s="33"/>
      <c r="AB24" s="8">
        <f t="shared" si="4"/>
        <v>3961.8</v>
      </c>
      <c r="AC24" s="8">
        <v>0</v>
      </c>
      <c r="AD24" s="8">
        <v>0</v>
      </c>
      <c r="AE24" s="8"/>
      <c r="AF24" s="8"/>
      <c r="AG24" s="8">
        <v>0</v>
      </c>
      <c r="AH24" s="8">
        <f t="shared" si="6"/>
        <v>0</v>
      </c>
      <c r="AI24" s="8"/>
      <c r="AJ24" s="8">
        <f t="shared" si="7"/>
        <v>0</v>
      </c>
    </row>
    <row r="25" spans="1:36" ht="125.25" customHeight="1">
      <c r="A25" s="12" t="s">
        <v>191</v>
      </c>
      <c r="B25" s="21" t="s">
        <v>126</v>
      </c>
      <c r="C25" s="21" t="s">
        <v>20</v>
      </c>
      <c r="D25" s="21" t="s">
        <v>7</v>
      </c>
      <c r="E25" s="21" t="s">
        <v>127</v>
      </c>
      <c r="F25" s="21" t="s">
        <v>53</v>
      </c>
      <c r="G25" s="8"/>
      <c r="H25" s="8"/>
      <c r="I25" s="8"/>
      <c r="J25" s="8"/>
      <c r="K25" s="27"/>
      <c r="L25" s="27"/>
      <c r="M25" s="27">
        <v>11667</v>
      </c>
      <c r="N25" s="27"/>
      <c r="O25" s="27"/>
      <c r="P25" s="27"/>
      <c r="Q25" s="27">
        <v>11667</v>
      </c>
      <c r="R25" s="8">
        <v>5500</v>
      </c>
      <c r="S25" s="8"/>
      <c r="T25" s="8"/>
      <c r="U25" s="8">
        <v>5583</v>
      </c>
      <c r="V25" s="8"/>
      <c r="W25" s="8">
        <v>11667</v>
      </c>
      <c r="X25" s="8">
        <f t="shared" si="3"/>
        <v>11083</v>
      </c>
      <c r="Y25" s="8">
        <v>0</v>
      </c>
      <c r="Z25" s="8"/>
      <c r="AA25" s="8"/>
      <c r="AB25" s="8">
        <f t="shared" si="4"/>
        <v>11083</v>
      </c>
      <c r="AC25" s="8">
        <v>0</v>
      </c>
      <c r="AD25" s="8">
        <v>0</v>
      </c>
      <c r="AE25" s="8"/>
      <c r="AF25" s="8"/>
      <c r="AG25" s="8">
        <v>0</v>
      </c>
      <c r="AH25" s="8">
        <f t="shared" si="6"/>
        <v>0</v>
      </c>
      <c r="AI25" s="8"/>
      <c r="AJ25" s="8">
        <f t="shared" si="7"/>
        <v>0</v>
      </c>
    </row>
    <row r="26" spans="1:36" ht="40.5" customHeight="1">
      <c r="A26" s="66" t="s">
        <v>96</v>
      </c>
      <c r="B26" s="67"/>
      <c r="C26" s="67"/>
      <c r="D26" s="67"/>
      <c r="E26" s="21"/>
      <c r="F26" s="12"/>
      <c r="G26" s="8">
        <f t="shared" ref="G26:AD26" si="16">G27+G36</f>
        <v>728943.5</v>
      </c>
      <c r="H26" s="8" t="e">
        <f t="shared" si="16"/>
        <v>#REF!</v>
      </c>
      <c r="I26" s="8" t="e">
        <f t="shared" si="16"/>
        <v>#REF!</v>
      </c>
      <c r="J26" s="8" t="e">
        <f t="shared" si="16"/>
        <v>#REF!</v>
      </c>
      <c r="K26" s="8">
        <f t="shared" si="16"/>
        <v>2038937.5</v>
      </c>
      <c r="L26" s="8">
        <f t="shared" ref="L26" si="17">L27+L36</f>
        <v>0</v>
      </c>
      <c r="M26" s="8">
        <f>M27+M36</f>
        <v>3112030.3</v>
      </c>
      <c r="N26" s="8">
        <f t="shared" si="16"/>
        <v>129114.37999999999</v>
      </c>
      <c r="O26" s="8">
        <f t="shared" ref="O26" si="18">O27+O36</f>
        <v>7381.6</v>
      </c>
      <c r="P26" s="8">
        <f>P27+P36</f>
        <v>245842.7</v>
      </c>
      <c r="Q26" s="8">
        <f>M26+P26</f>
        <v>3357873</v>
      </c>
      <c r="R26" s="8">
        <f>R27+R36</f>
        <v>136496</v>
      </c>
      <c r="S26" s="8">
        <f t="shared" si="16"/>
        <v>75506.399999999994</v>
      </c>
      <c r="T26" s="8">
        <f t="shared" ref="T26" si="19">T27+T36</f>
        <v>0</v>
      </c>
      <c r="U26" s="8">
        <f>U27+U36</f>
        <v>0</v>
      </c>
      <c r="V26" s="8"/>
      <c r="W26" s="8">
        <v>3357873</v>
      </c>
      <c r="X26" s="8">
        <f t="shared" si="3"/>
        <v>136496</v>
      </c>
      <c r="Y26" s="8">
        <f>Y27+Y36</f>
        <v>112074.75</v>
      </c>
      <c r="Z26" s="8">
        <f>Z27+Z36</f>
        <v>0</v>
      </c>
      <c r="AA26" s="8">
        <f>AA27+AA36</f>
        <v>92884.3</v>
      </c>
      <c r="AB26" s="8">
        <f t="shared" si="4"/>
        <v>229380.3</v>
      </c>
      <c r="AC26" s="8">
        <v>75506.399999999994</v>
      </c>
      <c r="AD26" s="8">
        <f t="shared" si="16"/>
        <v>182834.5</v>
      </c>
      <c r="AE26" s="8">
        <f t="shared" ref="AE26" si="20">AE27+AE36</f>
        <v>0</v>
      </c>
      <c r="AF26" s="8">
        <f>AF36</f>
        <v>-0.1</v>
      </c>
      <c r="AG26" s="35">
        <v>112074.7</v>
      </c>
      <c r="AH26" s="8">
        <f t="shared" si="6"/>
        <v>182834.5</v>
      </c>
      <c r="AI26" s="8">
        <f>AI27+AI36</f>
        <v>-131011</v>
      </c>
      <c r="AJ26" s="8">
        <f t="shared" si="7"/>
        <v>51823.5</v>
      </c>
    </row>
    <row r="27" spans="1:36" ht="36.75" customHeight="1">
      <c r="A27" s="66" t="s">
        <v>19</v>
      </c>
      <c r="B27" s="89"/>
      <c r="C27" s="89"/>
      <c r="D27" s="89"/>
      <c r="E27" s="21"/>
      <c r="F27" s="12"/>
      <c r="G27" s="8">
        <f>SUM(G28:G28)</f>
        <v>79058</v>
      </c>
      <c r="H27" s="8" t="e">
        <f>#REF!+#REF!+#REF!+#REF!</f>
        <v>#REF!</v>
      </c>
      <c r="I27" s="8" t="e">
        <f>#REF!+#REF!+#REF!+#REF!</f>
        <v>#REF!</v>
      </c>
      <c r="J27" s="8" t="e">
        <f>#REF!+#REF!+#REF!+#REF!</f>
        <v>#REF!</v>
      </c>
      <c r="K27" s="8">
        <f>SUM(K28:K30)</f>
        <v>301422.09999999998</v>
      </c>
      <c r="L27" s="8">
        <f>SUM(L28:L30)</f>
        <v>0</v>
      </c>
      <c r="M27" s="8">
        <f>SUM(M28:M35)</f>
        <v>1374514.9</v>
      </c>
      <c r="N27" s="8">
        <f t="shared" ref="N27:O27" si="21">SUM(N28:N35)</f>
        <v>59711.7</v>
      </c>
      <c r="O27" s="8">
        <f t="shared" si="21"/>
        <v>7381.6</v>
      </c>
      <c r="P27" s="8">
        <f>SUM(P28:P35)</f>
        <v>71250.3</v>
      </c>
      <c r="Q27" s="8">
        <f>P27+M27</f>
        <v>1445765.2</v>
      </c>
      <c r="R27" s="8">
        <f>SUM(R28:R35)</f>
        <v>64153.5</v>
      </c>
      <c r="S27" s="8">
        <f t="shared" ref="S27:T27" si="22">SUM(S28:S35)</f>
        <v>31247</v>
      </c>
      <c r="T27" s="8">
        <f t="shared" si="22"/>
        <v>0</v>
      </c>
      <c r="U27" s="8">
        <f>SUM(U28:U35)</f>
        <v>0</v>
      </c>
      <c r="V27" s="8"/>
      <c r="W27" s="8">
        <v>1445765.2</v>
      </c>
      <c r="X27" s="8">
        <f>R27+U27</f>
        <v>64153.5</v>
      </c>
      <c r="Y27" s="8">
        <f>SUM(Y28:Y35)</f>
        <v>67815.350000000006</v>
      </c>
      <c r="Z27" s="8">
        <f>SUM(Z28:Z35)</f>
        <v>0</v>
      </c>
      <c r="AA27" s="8">
        <f>AA28+AA29+AA30+AA31+AA32+AA33+AA34+AA35</f>
        <v>1.8474111129762605E-13</v>
      </c>
      <c r="AB27" s="8">
        <f t="shared" si="4"/>
        <v>64153.5</v>
      </c>
      <c r="AC27" s="8">
        <f>AC28+AC29+AC30+AC31+AC32+AC33+AC34+AC35</f>
        <v>67815.400000000009</v>
      </c>
      <c r="AD27" s="8">
        <f t="shared" ref="AD27" si="23">SUM(AD28:AD30)</f>
        <v>131011</v>
      </c>
      <c r="AE27" s="8">
        <f t="shared" ref="AE27" si="24">SUM(AE28:AE30)</f>
        <v>0</v>
      </c>
      <c r="AF27" s="8">
        <f>AF28+AF29+AF30+AF31+AF32+AF33+AF34+AF35</f>
        <v>0</v>
      </c>
      <c r="AG27" s="8">
        <f>AC27+AF27</f>
        <v>67815.400000000009</v>
      </c>
      <c r="AH27" s="8">
        <f t="shared" si="6"/>
        <v>131011</v>
      </c>
      <c r="AI27" s="8">
        <f>AI29+AI30</f>
        <v>-131011</v>
      </c>
      <c r="AJ27" s="8">
        <f t="shared" si="7"/>
        <v>0</v>
      </c>
    </row>
    <row r="28" spans="1:36" ht="123" customHeight="1" outlineLevel="1">
      <c r="A28" s="12" t="s">
        <v>173</v>
      </c>
      <c r="B28" s="21" t="s">
        <v>24</v>
      </c>
      <c r="C28" s="21" t="s">
        <v>198</v>
      </c>
      <c r="D28" s="21" t="s">
        <v>7</v>
      </c>
      <c r="E28" s="21" t="s">
        <v>85</v>
      </c>
      <c r="F28" s="21" t="s">
        <v>16</v>
      </c>
      <c r="G28" s="33">
        <v>79058</v>
      </c>
      <c r="H28" s="33"/>
      <c r="I28" s="33">
        <v>79058</v>
      </c>
      <c r="J28" s="33"/>
      <c r="K28" s="33">
        <v>67764.2</v>
      </c>
      <c r="L28" s="33"/>
      <c r="M28" s="8">
        <f t="shared" si="13"/>
        <v>67764.2</v>
      </c>
      <c r="N28" s="8">
        <v>29705</v>
      </c>
      <c r="O28" s="8">
        <v>7381.6</v>
      </c>
      <c r="P28" s="8"/>
      <c r="Q28" s="8">
        <v>67764.2</v>
      </c>
      <c r="R28" s="8">
        <v>4000</v>
      </c>
      <c r="S28" s="33">
        <v>0</v>
      </c>
      <c r="T28" s="33">
        <v>0</v>
      </c>
      <c r="U28" s="8"/>
      <c r="V28" s="8"/>
      <c r="W28" s="8">
        <v>67764.2</v>
      </c>
      <c r="X28" s="8">
        <f t="shared" si="3"/>
        <v>4000</v>
      </c>
      <c r="Y28" s="8">
        <f t="shared" si="12"/>
        <v>0</v>
      </c>
      <c r="Z28" s="8"/>
      <c r="AA28" s="8"/>
      <c r="AB28" s="8">
        <f t="shared" si="4"/>
        <v>4000</v>
      </c>
      <c r="AC28" s="8">
        <v>0</v>
      </c>
      <c r="AD28" s="33">
        <v>0</v>
      </c>
      <c r="AE28" s="33">
        <v>0</v>
      </c>
      <c r="AF28" s="33"/>
      <c r="AG28" s="8">
        <f t="shared" ref="AG28:AG35" si="25">AC28+AF28</f>
        <v>0</v>
      </c>
      <c r="AH28" s="8">
        <f t="shared" si="6"/>
        <v>0</v>
      </c>
      <c r="AI28" s="8"/>
      <c r="AJ28" s="8">
        <f t="shared" si="7"/>
        <v>0</v>
      </c>
    </row>
    <row r="29" spans="1:36" ht="127.5" customHeight="1" outlineLevel="1">
      <c r="A29" s="12" t="s">
        <v>119</v>
      </c>
      <c r="B29" s="21" t="s">
        <v>17</v>
      </c>
      <c r="C29" s="21" t="s">
        <v>198</v>
      </c>
      <c r="D29" s="21" t="s">
        <v>7</v>
      </c>
      <c r="E29" s="18" t="s">
        <v>88</v>
      </c>
      <c r="F29" s="21" t="s">
        <v>89</v>
      </c>
      <c r="G29" s="8">
        <v>101257.9</v>
      </c>
      <c r="H29" s="33"/>
      <c r="I29" s="8">
        <v>101257.9</v>
      </c>
      <c r="J29" s="33"/>
      <c r="K29" s="8">
        <v>101257.9</v>
      </c>
      <c r="L29" s="8"/>
      <c r="M29" s="8">
        <f t="shared" si="13"/>
        <v>101257.9</v>
      </c>
      <c r="N29" s="8">
        <v>20006.7</v>
      </c>
      <c r="O29" s="8"/>
      <c r="P29" s="8"/>
      <c r="Q29" s="8">
        <v>101257.9</v>
      </c>
      <c r="R29" s="8">
        <v>5555.6</v>
      </c>
      <c r="S29" s="8">
        <v>19247</v>
      </c>
      <c r="T29" s="8"/>
      <c r="U29" s="8"/>
      <c r="V29" s="8"/>
      <c r="W29" s="8">
        <v>101257.9</v>
      </c>
      <c r="X29" s="8">
        <f t="shared" si="3"/>
        <v>5555.6</v>
      </c>
      <c r="Y29" s="8">
        <v>2800.4</v>
      </c>
      <c r="Z29" s="8"/>
      <c r="AA29" s="8">
        <v>2455.4</v>
      </c>
      <c r="AB29" s="8">
        <f t="shared" si="4"/>
        <v>8011</v>
      </c>
      <c r="AC29" s="8">
        <f>Y29+Z29</f>
        <v>2800.4</v>
      </c>
      <c r="AD29" s="33">
        <v>32231</v>
      </c>
      <c r="AE29" s="33"/>
      <c r="AF29" s="33">
        <v>-2396.9</v>
      </c>
      <c r="AG29" s="8">
        <f t="shared" si="25"/>
        <v>403.5</v>
      </c>
      <c r="AH29" s="8">
        <f t="shared" si="6"/>
        <v>32231</v>
      </c>
      <c r="AI29" s="8">
        <v>-32231</v>
      </c>
      <c r="AJ29" s="8">
        <f t="shared" si="7"/>
        <v>0</v>
      </c>
    </row>
    <row r="30" spans="1:36" ht="121.5" customHeight="1" outlineLevel="1">
      <c r="A30" s="12" t="s">
        <v>195</v>
      </c>
      <c r="B30" s="21" t="s">
        <v>17</v>
      </c>
      <c r="C30" s="21" t="s">
        <v>198</v>
      </c>
      <c r="D30" s="21" t="s">
        <v>7</v>
      </c>
      <c r="E30" s="21" t="s">
        <v>199</v>
      </c>
      <c r="F30" s="21" t="s">
        <v>92</v>
      </c>
      <c r="G30" s="33">
        <v>79058</v>
      </c>
      <c r="H30" s="33"/>
      <c r="I30" s="33">
        <v>79058</v>
      </c>
      <c r="J30" s="33"/>
      <c r="K30" s="33">
        <v>132400</v>
      </c>
      <c r="L30" s="33"/>
      <c r="M30" s="8">
        <f t="shared" si="13"/>
        <v>132400</v>
      </c>
      <c r="N30" s="8">
        <v>10000</v>
      </c>
      <c r="O30" s="8"/>
      <c r="P30" s="8"/>
      <c r="Q30" s="8">
        <f>M30+P30</f>
        <v>132400</v>
      </c>
      <c r="R30" s="8">
        <v>6700</v>
      </c>
      <c r="S30" s="33">
        <v>12000</v>
      </c>
      <c r="T30" s="33"/>
      <c r="U30" s="8"/>
      <c r="V30" s="8"/>
      <c r="W30" s="8">
        <v>132400</v>
      </c>
      <c r="X30" s="8">
        <f t="shared" si="3"/>
        <v>6700</v>
      </c>
      <c r="Y30" s="8">
        <v>5247.3</v>
      </c>
      <c r="Z30" s="8"/>
      <c r="AA30" s="8">
        <v>5284.6</v>
      </c>
      <c r="AB30" s="8">
        <f t="shared" si="4"/>
        <v>11984.6</v>
      </c>
      <c r="AC30" s="8">
        <f>Z30+Y30</f>
        <v>5247.3</v>
      </c>
      <c r="AD30" s="33">
        <v>98780</v>
      </c>
      <c r="AE30" s="33"/>
      <c r="AF30" s="33">
        <v>-5247.3</v>
      </c>
      <c r="AG30" s="8">
        <f t="shared" si="25"/>
        <v>0</v>
      </c>
      <c r="AH30" s="8">
        <f t="shared" si="6"/>
        <v>98780</v>
      </c>
      <c r="AI30" s="8">
        <v>-98780</v>
      </c>
      <c r="AJ30" s="8">
        <f t="shared" si="7"/>
        <v>0</v>
      </c>
    </row>
    <row r="31" spans="1:36" ht="127.5" customHeight="1" outlineLevel="1">
      <c r="A31" s="12" t="s">
        <v>200</v>
      </c>
      <c r="B31" s="21" t="s">
        <v>201</v>
      </c>
      <c r="C31" s="21" t="s">
        <v>198</v>
      </c>
      <c r="D31" s="21" t="s">
        <v>7</v>
      </c>
      <c r="E31" s="21" t="s">
        <v>85</v>
      </c>
      <c r="F31" s="21" t="s">
        <v>26</v>
      </c>
      <c r="G31" s="33"/>
      <c r="H31" s="33"/>
      <c r="I31" s="33"/>
      <c r="J31" s="33"/>
      <c r="K31" s="33"/>
      <c r="L31" s="33"/>
      <c r="M31" s="8">
        <v>90000</v>
      </c>
      <c r="N31" s="8"/>
      <c r="O31" s="8"/>
      <c r="P31" s="8"/>
      <c r="Q31" s="8">
        <f t="shared" ref="Q31:Q35" si="26">M31+P31</f>
        <v>90000</v>
      </c>
      <c r="R31" s="8">
        <v>6700</v>
      </c>
      <c r="S31" s="33"/>
      <c r="T31" s="33"/>
      <c r="U31" s="8"/>
      <c r="V31" s="8"/>
      <c r="W31" s="8">
        <v>90000</v>
      </c>
      <c r="X31" s="8">
        <f t="shared" si="3"/>
        <v>6700</v>
      </c>
      <c r="Y31" s="8">
        <v>2310</v>
      </c>
      <c r="Z31" s="8"/>
      <c r="AA31" s="8"/>
      <c r="AB31" s="8">
        <f t="shared" si="4"/>
        <v>6700</v>
      </c>
      <c r="AC31" s="8">
        <v>8732.7000000000007</v>
      </c>
      <c r="AD31" s="33">
        <v>0</v>
      </c>
      <c r="AE31" s="33"/>
      <c r="AF31" s="33"/>
      <c r="AG31" s="8">
        <f t="shared" si="25"/>
        <v>8732.7000000000007</v>
      </c>
      <c r="AH31" s="8">
        <f t="shared" si="6"/>
        <v>0</v>
      </c>
      <c r="AI31" s="8"/>
      <c r="AJ31" s="8">
        <f t="shared" si="7"/>
        <v>0</v>
      </c>
    </row>
    <row r="32" spans="1:36" ht="122.25" customHeight="1" outlineLevel="1">
      <c r="A32" s="12" t="s">
        <v>202</v>
      </c>
      <c r="B32" s="21" t="s">
        <v>84</v>
      </c>
      <c r="C32" s="21" t="s">
        <v>198</v>
      </c>
      <c r="D32" s="21" t="s">
        <v>7</v>
      </c>
      <c r="E32" s="21" t="s">
        <v>85</v>
      </c>
      <c r="F32" s="21" t="s">
        <v>26</v>
      </c>
      <c r="G32" s="33"/>
      <c r="H32" s="33"/>
      <c r="I32" s="33"/>
      <c r="J32" s="33"/>
      <c r="K32" s="33"/>
      <c r="L32" s="33"/>
      <c r="M32" s="8">
        <v>287128.09999999998</v>
      </c>
      <c r="N32" s="8"/>
      <c r="O32" s="8"/>
      <c r="P32" s="8"/>
      <c r="Q32" s="8">
        <f t="shared" si="26"/>
        <v>287128.09999999998</v>
      </c>
      <c r="R32" s="8">
        <v>10000</v>
      </c>
      <c r="S32" s="33"/>
      <c r="T32" s="33"/>
      <c r="U32" s="8"/>
      <c r="V32" s="8"/>
      <c r="W32" s="8">
        <v>287128.09999999998</v>
      </c>
      <c r="X32" s="8">
        <f t="shared" si="3"/>
        <v>10000</v>
      </c>
      <c r="Y32" s="8">
        <v>18687.75</v>
      </c>
      <c r="Z32" s="8"/>
      <c r="AA32" s="8"/>
      <c r="AB32" s="8">
        <f t="shared" si="4"/>
        <v>10000</v>
      </c>
      <c r="AC32" s="8">
        <v>12265.1</v>
      </c>
      <c r="AD32" s="33">
        <v>0</v>
      </c>
      <c r="AE32" s="33"/>
      <c r="AF32" s="33"/>
      <c r="AG32" s="8">
        <f t="shared" si="25"/>
        <v>12265.1</v>
      </c>
      <c r="AH32" s="8">
        <f t="shared" si="6"/>
        <v>0</v>
      </c>
      <c r="AI32" s="8"/>
      <c r="AJ32" s="8">
        <f t="shared" si="7"/>
        <v>0</v>
      </c>
    </row>
    <row r="33" spans="1:41" ht="120" customHeight="1" outlineLevel="1">
      <c r="A33" s="12" t="s">
        <v>171</v>
      </c>
      <c r="B33" s="21" t="s">
        <v>84</v>
      </c>
      <c r="C33" s="21" t="s">
        <v>198</v>
      </c>
      <c r="D33" s="21" t="s">
        <v>7</v>
      </c>
      <c r="E33" s="21" t="s">
        <v>41</v>
      </c>
      <c r="F33" s="21" t="s">
        <v>26</v>
      </c>
      <c r="G33" s="33"/>
      <c r="H33" s="33"/>
      <c r="I33" s="33"/>
      <c r="J33" s="33"/>
      <c r="K33" s="33"/>
      <c r="L33" s="33"/>
      <c r="M33" s="8">
        <v>264506</v>
      </c>
      <c r="N33" s="8"/>
      <c r="O33" s="8"/>
      <c r="P33" s="8"/>
      <c r="Q33" s="8">
        <f t="shared" si="26"/>
        <v>264506</v>
      </c>
      <c r="R33" s="8">
        <v>11111.1</v>
      </c>
      <c r="S33" s="33"/>
      <c r="T33" s="33"/>
      <c r="U33" s="8"/>
      <c r="V33" s="8"/>
      <c r="W33" s="8">
        <v>264506</v>
      </c>
      <c r="X33" s="8">
        <f t="shared" si="3"/>
        <v>11111.1</v>
      </c>
      <c r="Y33" s="8">
        <v>15725.9</v>
      </c>
      <c r="Z33" s="8"/>
      <c r="AA33" s="8"/>
      <c r="AB33" s="8">
        <f t="shared" si="4"/>
        <v>11111.1</v>
      </c>
      <c r="AC33" s="8">
        <f t="shared" ref="AC33:AC35" si="27">Z33+Y33</f>
        <v>15725.9</v>
      </c>
      <c r="AD33" s="33">
        <v>0</v>
      </c>
      <c r="AE33" s="33"/>
      <c r="AF33" s="33">
        <v>-7179.2</v>
      </c>
      <c r="AG33" s="8">
        <f t="shared" si="25"/>
        <v>8546.7000000000007</v>
      </c>
      <c r="AH33" s="8">
        <f t="shared" si="6"/>
        <v>0</v>
      </c>
      <c r="AI33" s="8"/>
      <c r="AJ33" s="8">
        <f t="shared" si="7"/>
        <v>0</v>
      </c>
    </row>
    <row r="34" spans="1:41" ht="121.5" customHeight="1" outlineLevel="1">
      <c r="A34" s="12" t="s">
        <v>170</v>
      </c>
      <c r="B34" s="21" t="s">
        <v>84</v>
      </c>
      <c r="C34" s="21" t="s">
        <v>198</v>
      </c>
      <c r="D34" s="21" t="s">
        <v>7</v>
      </c>
      <c r="E34" s="21" t="s">
        <v>49</v>
      </c>
      <c r="F34" s="21" t="s">
        <v>26</v>
      </c>
      <c r="G34" s="33"/>
      <c r="H34" s="33"/>
      <c r="I34" s="33"/>
      <c r="J34" s="33"/>
      <c r="K34" s="33"/>
      <c r="L34" s="33"/>
      <c r="M34" s="8">
        <v>287128.09999999998</v>
      </c>
      <c r="N34" s="8"/>
      <c r="O34" s="8"/>
      <c r="P34" s="8"/>
      <c r="Q34" s="8">
        <f t="shared" si="26"/>
        <v>287128.09999999998</v>
      </c>
      <c r="R34" s="8">
        <v>13386.8</v>
      </c>
      <c r="S34" s="33"/>
      <c r="T34" s="33"/>
      <c r="U34" s="8"/>
      <c r="V34" s="8"/>
      <c r="W34" s="8">
        <v>287128.09999999998</v>
      </c>
      <c r="X34" s="8">
        <f t="shared" si="3"/>
        <v>13386.8</v>
      </c>
      <c r="Y34" s="8">
        <v>15300.9</v>
      </c>
      <c r="Z34" s="8"/>
      <c r="AA34" s="8">
        <v>-7706.7</v>
      </c>
      <c r="AB34" s="8">
        <f t="shared" si="4"/>
        <v>5680.0999999999995</v>
      </c>
      <c r="AC34" s="8">
        <f t="shared" si="27"/>
        <v>15300.9</v>
      </c>
      <c r="AD34" s="33">
        <v>0</v>
      </c>
      <c r="AE34" s="33"/>
      <c r="AF34" s="33">
        <v>7698.4</v>
      </c>
      <c r="AG34" s="8">
        <f t="shared" si="25"/>
        <v>22999.3</v>
      </c>
      <c r="AH34" s="8">
        <f t="shared" si="6"/>
        <v>0</v>
      </c>
      <c r="AI34" s="8"/>
      <c r="AJ34" s="8">
        <f t="shared" si="7"/>
        <v>0</v>
      </c>
    </row>
    <row r="35" spans="1:41" ht="124.5" customHeight="1" outlineLevel="1">
      <c r="A35" s="12" t="s">
        <v>193</v>
      </c>
      <c r="B35" s="21" t="s">
        <v>172</v>
      </c>
      <c r="C35" s="21" t="s">
        <v>198</v>
      </c>
      <c r="D35" s="21" t="s">
        <v>7</v>
      </c>
      <c r="E35" s="21" t="s">
        <v>146</v>
      </c>
      <c r="F35" s="21" t="s">
        <v>26</v>
      </c>
      <c r="G35" s="33"/>
      <c r="H35" s="33"/>
      <c r="I35" s="33"/>
      <c r="J35" s="33"/>
      <c r="K35" s="33"/>
      <c r="L35" s="33"/>
      <c r="M35" s="8">
        <v>144330.6</v>
      </c>
      <c r="N35" s="8"/>
      <c r="O35" s="8"/>
      <c r="P35" s="8">
        <v>71250.3</v>
      </c>
      <c r="Q35" s="8">
        <f t="shared" si="26"/>
        <v>215580.90000000002</v>
      </c>
      <c r="R35" s="8">
        <v>6700</v>
      </c>
      <c r="S35" s="33"/>
      <c r="T35" s="33"/>
      <c r="U35" s="8"/>
      <c r="V35" s="8"/>
      <c r="W35" s="8">
        <v>215580.90000000002</v>
      </c>
      <c r="X35" s="8">
        <f t="shared" si="3"/>
        <v>6700</v>
      </c>
      <c r="Y35" s="8">
        <v>7743.1</v>
      </c>
      <c r="Z35" s="8"/>
      <c r="AA35" s="8">
        <v>-33.299999999999997</v>
      </c>
      <c r="AB35" s="8">
        <f t="shared" si="4"/>
        <v>6666.7</v>
      </c>
      <c r="AC35" s="8">
        <f t="shared" si="27"/>
        <v>7743.1</v>
      </c>
      <c r="AD35" s="33">
        <v>0</v>
      </c>
      <c r="AE35" s="33"/>
      <c r="AF35" s="33">
        <v>7125</v>
      </c>
      <c r="AG35" s="8">
        <f t="shared" si="25"/>
        <v>14868.1</v>
      </c>
      <c r="AH35" s="8">
        <f t="shared" si="6"/>
        <v>0</v>
      </c>
      <c r="AI35" s="8"/>
      <c r="AJ35" s="8">
        <f t="shared" si="7"/>
        <v>0</v>
      </c>
    </row>
    <row r="36" spans="1:41" ht="24.75" customHeight="1">
      <c r="A36" s="66" t="s">
        <v>21</v>
      </c>
      <c r="B36" s="89"/>
      <c r="C36" s="89"/>
      <c r="D36" s="89"/>
      <c r="E36" s="21"/>
      <c r="F36" s="12"/>
      <c r="G36" s="8">
        <f>SUM(G37:G38)</f>
        <v>649885.5</v>
      </c>
      <c r="H36" s="8">
        <f>H37+H38</f>
        <v>17147.099999999999</v>
      </c>
      <c r="I36" s="8" t="e">
        <f>I37+I38+#REF!</f>
        <v>#REF!</v>
      </c>
      <c r="J36" s="8" t="e">
        <f>J37+J38+#REF!</f>
        <v>#REF!</v>
      </c>
      <c r="K36" s="8">
        <f>SUM(K37:K40)</f>
        <v>1737515.4</v>
      </c>
      <c r="L36" s="8">
        <f>SUM(L37:L40)</f>
        <v>0</v>
      </c>
      <c r="M36" s="8">
        <f>SUM(M37:M41)</f>
        <v>1737515.4</v>
      </c>
      <c r="N36" s="8">
        <f t="shared" ref="N36:P36" si="28">SUM(N37:N41)</f>
        <v>69402.679999999993</v>
      </c>
      <c r="O36" s="8">
        <f t="shared" si="28"/>
        <v>0</v>
      </c>
      <c r="P36" s="8">
        <f t="shared" si="28"/>
        <v>174592.4</v>
      </c>
      <c r="Q36" s="8">
        <f>M36+P36</f>
        <v>1912107.7999999998</v>
      </c>
      <c r="R36" s="8">
        <f>SUM(R37:R41)</f>
        <v>72342.5</v>
      </c>
      <c r="S36" s="8">
        <f t="shared" ref="S36:AD36" si="29">SUM(S37:S40)</f>
        <v>44259.4</v>
      </c>
      <c r="T36" s="8">
        <f t="shared" ref="T36" si="30">SUM(T37:T40)</f>
        <v>0</v>
      </c>
      <c r="U36" s="8">
        <f>SUM(U37:U41)</f>
        <v>0</v>
      </c>
      <c r="V36" s="8"/>
      <c r="W36" s="8">
        <v>1912107.7999999998</v>
      </c>
      <c r="X36" s="8">
        <f>R36+U36</f>
        <v>72342.5</v>
      </c>
      <c r="Y36" s="8">
        <f t="shared" si="12"/>
        <v>44259.4</v>
      </c>
      <c r="Z36" s="8">
        <f>SUM(Z37:Z41)</f>
        <v>0</v>
      </c>
      <c r="AA36" s="8">
        <f>AA37+AA38+AA39+AA40+AA41</f>
        <v>92884.3</v>
      </c>
      <c r="AB36" s="8">
        <f t="shared" si="4"/>
        <v>165226.79999999999</v>
      </c>
      <c r="AC36" s="8">
        <f>AC37+AC38+AC39+AC40+AC41</f>
        <v>44259.4</v>
      </c>
      <c r="AD36" s="8">
        <f t="shared" si="29"/>
        <v>51823.5</v>
      </c>
      <c r="AE36" s="8">
        <f>SUM(AE37:AE41)</f>
        <v>0</v>
      </c>
      <c r="AF36" s="8">
        <f>AF39</f>
        <v>-0.1</v>
      </c>
      <c r="AG36" s="8">
        <f>AC36+AF36</f>
        <v>44259.3</v>
      </c>
      <c r="AH36" s="8">
        <f t="shared" si="6"/>
        <v>51823.5</v>
      </c>
      <c r="AI36" s="8"/>
      <c r="AJ36" s="8">
        <f t="shared" si="7"/>
        <v>51823.5</v>
      </c>
    </row>
    <row r="37" spans="1:41" ht="114" customHeight="1" outlineLevel="1">
      <c r="A37" s="12" t="s">
        <v>114</v>
      </c>
      <c r="B37" s="21" t="s">
        <v>22</v>
      </c>
      <c r="C37" s="21" t="s">
        <v>20</v>
      </c>
      <c r="D37" s="21" t="s">
        <v>7</v>
      </c>
      <c r="E37" s="21" t="s">
        <v>37</v>
      </c>
      <c r="F37" s="21" t="s">
        <v>57</v>
      </c>
      <c r="G37" s="8">
        <v>316480</v>
      </c>
      <c r="H37" s="8"/>
      <c r="I37" s="8">
        <v>316480</v>
      </c>
      <c r="J37" s="8"/>
      <c r="K37" s="8">
        <v>316480</v>
      </c>
      <c r="L37" s="8"/>
      <c r="M37" s="8">
        <f t="shared" si="13"/>
        <v>316480</v>
      </c>
      <c r="N37" s="8">
        <v>3741.28</v>
      </c>
      <c r="O37" s="8"/>
      <c r="P37" s="8"/>
      <c r="Q37" s="8">
        <f>M37+P37</f>
        <v>316480</v>
      </c>
      <c r="R37" s="8">
        <f>3741.3</f>
        <v>3741.3</v>
      </c>
      <c r="S37" s="33">
        <v>0</v>
      </c>
      <c r="T37" s="33">
        <v>0</v>
      </c>
      <c r="U37" s="8">
        <v>748.1</v>
      </c>
      <c r="V37" s="8"/>
      <c r="W37" s="8">
        <v>316480</v>
      </c>
      <c r="X37" s="8">
        <f t="shared" si="3"/>
        <v>4489.4000000000005</v>
      </c>
      <c r="Y37" s="8">
        <f t="shared" si="12"/>
        <v>0</v>
      </c>
      <c r="Z37" s="8"/>
      <c r="AA37" s="8">
        <v>6700</v>
      </c>
      <c r="AB37" s="8">
        <f t="shared" si="4"/>
        <v>11189.400000000001</v>
      </c>
      <c r="AC37" s="8">
        <v>0</v>
      </c>
      <c r="AD37" s="33">
        <v>0</v>
      </c>
      <c r="AE37" s="33"/>
      <c r="AF37" s="33"/>
      <c r="AG37" s="8">
        <v>0</v>
      </c>
      <c r="AH37" s="8">
        <f t="shared" si="6"/>
        <v>0</v>
      </c>
      <c r="AI37" s="8"/>
      <c r="AJ37" s="8">
        <f t="shared" si="7"/>
        <v>0</v>
      </c>
    </row>
    <row r="38" spans="1:41" ht="113.25" customHeight="1" outlineLevel="1">
      <c r="A38" s="12" t="s">
        <v>48</v>
      </c>
      <c r="B38" s="21" t="s">
        <v>23</v>
      </c>
      <c r="C38" s="21" t="s">
        <v>5</v>
      </c>
      <c r="D38" s="21" t="s">
        <v>7</v>
      </c>
      <c r="E38" s="21" t="s">
        <v>14</v>
      </c>
      <c r="F38" s="21" t="s">
        <v>16</v>
      </c>
      <c r="G38" s="8">
        <v>333405.5</v>
      </c>
      <c r="H38" s="33">
        <v>17147.099999999999</v>
      </c>
      <c r="I38" s="8">
        <f>G38+H38</f>
        <v>350552.6</v>
      </c>
      <c r="J38" s="33"/>
      <c r="K38" s="8">
        <v>352526.8</v>
      </c>
      <c r="L38" s="8"/>
      <c r="M38" s="8">
        <f t="shared" si="13"/>
        <v>352526.8</v>
      </c>
      <c r="N38" s="8">
        <v>65661.399999999994</v>
      </c>
      <c r="O38" s="8"/>
      <c r="P38" s="8"/>
      <c r="Q38" s="8">
        <f t="shared" ref="Q38:Q41" si="31">M38+P38</f>
        <v>352526.8</v>
      </c>
      <c r="R38" s="8">
        <v>65661.36</v>
      </c>
      <c r="S38" s="33">
        <v>0</v>
      </c>
      <c r="T38" s="33">
        <v>0</v>
      </c>
      <c r="U38" s="8">
        <v>-2958.9</v>
      </c>
      <c r="V38" s="8"/>
      <c r="W38" s="8">
        <v>352526.8</v>
      </c>
      <c r="X38" s="8">
        <f>R38+U38</f>
        <v>62702.46</v>
      </c>
      <c r="Y38" s="8">
        <f t="shared" si="12"/>
        <v>0</v>
      </c>
      <c r="Z38" s="8">
        <v>7898.7</v>
      </c>
      <c r="AA38" s="8"/>
      <c r="AB38" s="8">
        <f t="shared" si="4"/>
        <v>62702.46</v>
      </c>
      <c r="AC38" s="8">
        <v>7898.6</v>
      </c>
      <c r="AD38" s="33">
        <v>0</v>
      </c>
      <c r="AE38" s="33"/>
      <c r="AF38" s="33"/>
      <c r="AG38" s="8">
        <v>7898.6</v>
      </c>
      <c r="AH38" s="8">
        <f t="shared" si="6"/>
        <v>0</v>
      </c>
      <c r="AI38" s="8"/>
      <c r="AJ38" s="8">
        <f t="shared" si="7"/>
        <v>0</v>
      </c>
    </row>
    <row r="39" spans="1:41" ht="105.75" customHeight="1" outlineLevel="1">
      <c r="A39" s="12" t="s">
        <v>115</v>
      </c>
      <c r="B39" s="21" t="s">
        <v>116</v>
      </c>
      <c r="C39" s="21" t="s">
        <v>20</v>
      </c>
      <c r="D39" s="21" t="s">
        <v>7</v>
      </c>
      <c r="E39" s="21" t="s">
        <v>118</v>
      </c>
      <c r="F39" s="21" t="s">
        <v>175</v>
      </c>
      <c r="G39" s="8"/>
      <c r="H39" s="33"/>
      <c r="I39" s="8"/>
      <c r="J39" s="33"/>
      <c r="K39" s="8">
        <v>374983.1</v>
      </c>
      <c r="L39" s="8"/>
      <c r="M39" s="8">
        <f t="shared" si="13"/>
        <v>374983.1</v>
      </c>
      <c r="N39" s="8">
        <v>0</v>
      </c>
      <c r="O39" s="8">
        <v>0</v>
      </c>
      <c r="P39" s="8"/>
      <c r="Q39" s="8">
        <f t="shared" si="31"/>
        <v>374983.1</v>
      </c>
      <c r="R39" s="8">
        <v>2939.84</v>
      </c>
      <c r="S39" s="33">
        <v>44259.4</v>
      </c>
      <c r="T39" s="33"/>
      <c r="U39" s="8">
        <v>958.9</v>
      </c>
      <c r="V39" s="8"/>
      <c r="W39" s="8">
        <v>374983.1</v>
      </c>
      <c r="X39" s="8">
        <f t="shared" si="3"/>
        <v>3898.7400000000002</v>
      </c>
      <c r="Y39" s="8">
        <f t="shared" si="12"/>
        <v>44259.4</v>
      </c>
      <c r="Z39" s="8">
        <v>-27248.1</v>
      </c>
      <c r="AA39" s="8">
        <v>58803.3</v>
      </c>
      <c r="AB39" s="8">
        <f t="shared" si="4"/>
        <v>62702.04</v>
      </c>
      <c r="AC39" s="8">
        <v>17011.400000000001</v>
      </c>
      <c r="AD39" s="33">
        <v>0</v>
      </c>
      <c r="AE39" s="33">
        <v>738.1</v>
      </c>
      <c r="AF39" s="33">
        <v>-0.1</v>
      </c>
      <c r="AG39" s="8">
        <f>AC39+AF39</f>
        <v>17011.300000000003</v>
      </c>
      <c r="AH39" s="8">
        <f t="shared" si="6"/>
        <v>738.1</v>
      </c>
      <c r="AI39" s="8"/>
      <c r="AJ39" s="8">
        <f t="shared" si="7"/>
        <v>738.1</v>
      </c>
    </row>
    <row r="40" spans="1:41" ht="107.25" customHeight="1" outlineLevel="1">
      <c r="A40" s="12" t="s">
        <v>165</v>
      </c>
      <c r="B40" s="21" t="s">
        <v>117</v>
      </c>
      <c r="C40" s="21" t="s">
        <v>20</v>
      </c>
      <c r="D40" s="21" t="s">
        <v>7</v>
      </c>
      <c r="E40" s="21" t="s">
        <v>38</v>
      </c>
      <c r="F40" s="21" t="s">
        <v>188</v>
      </c>
      <c r="G40" s="8"/>
      <c r="H40" s="33"/>
      <c r="I40" s="8"/>
      <c r="J40" s="33"/>
      <c r="K40" s="8">
        <v>693525.5</v>
      </c>
      <c r="L40" s="8"/>
      <c r="M40" s="8">
        <f t="shared" si="13"/>
        <v>693525.5</v>
      </c>
      <c r="N40" s="8">
        <v>0</v>
      </c>
      <c r="O40" s="8">
        <v>0</v>
      </c>
      <c r="P40" s="8"/>
      <c r="Q40" s="8">
        <f t="shared" si="31"/>
        <v>693525.5</v>
      </c>
      <c r="R40" s="8">
        <f t="shared" si="11"/>
        <v>0</v>
      </c>
      <c r="S40" s="33">
        <v>0</v>
      </c>
      <c r="T40" s="33">
        <v>0</v>
      </c>
      <c r="U40" s="8"/>
      <c r="V40" s="8"/>
      <c r="W40" s="8">
        <v>693525.5</v>
      </c>
      <c r="X40" s="8">
        <f t="shared" si="3"/>
        <v>0</v>
      </c>
      <c r="Y40" s="8">
        <v>0</v>
      </c>
      <c r="Z40" s="8">
        <v>11501</v>
      </c>
      <c r="AA40" s="8"/>
      <c r="AB40" s="8">
        <f t="shared" si="4"/>
        <v>0</v>
      </c>
      <c r="AC40" s="8">
        <f>Y40+Z40</f>
        <v>11501</v>
      </c>
      <c r="AD40" s="33">
        <v>51823.5</v>
      </c>
      <c r="AE40" s="33">
        <v>-7265.1</v>
      </c>
      <c r="AF40" s="33"/>
      <c r="AG40" s="8">
        <v>11501</v>
      </c>
      <c r="AH40" s="8">
        <f>AD40+AE40</f>
        <v>44558.400000000001</v>
      </c>
      <c r="AI40" s="8"/>
      <c r="AJ40" s="8">
        <f t="shared" si="7"/>
        <v>44558.400000000001</v>
      </c>
    </row>
    <row r="41" spans="1:41" ht="114.75" customHeight="1" outlineLevel="1">
      <c r="A41" s="12" t="s">
        <v>176</v>
      </c>
      <c r="B41" s="21" t="s">
        <v>135</v>
      </c>
      <c r="C41" s="21" t="s">
        <v>20</v>
      </c>
      <c r="D41" s="21" t="s">
        <v>7</v>
      </c>
      <c r="E41" s="21" t="s">
        <v>174</v>
      </c>
      <c r="F41" s="21" t="s">
        <v>61</v>
      </c>
      <c r="G41" s="8"/>
      <c r="H41" s="33"/>
      <c r="I41" s="8"/>
      <c r="J41" s="33"/>
      <c r="K41" s="8"/>
      <c r="L41" s="8"/>
      <c r="M41" s="8"/>
      <c r="N41" s="8"/>
      <c r="O41" s="8"/>
      <c r="P41" s="8">
        <v>174592.4</v>
      </c>
      <c r="Q41" s="8">
        <f t="shared" si="31"/>
        <v>174592.4</v>
      </c>
      <c r="R41" s="8">
        <f t="shared" si="11"/>
        <v>0</v>
      </c>
      <c r="S41" s="33"/>
      <c r="T41" s="33"/>
      <c r="U41" s="8">
        <v>1251.9000000000001</v>
      </c>
      <c r="V41" s="8"/>
      <c r="W41" s="8">
        <v>174592.4</v>
      </c>
      <c r="X41" s="8">
        <f t="shared" si="3"/>
        <v>1251.9000000000001</v>
      </c>
      <c r="Y41" s="8">
        <v>0</v>
      </c>
      <c r="Z41" s="8">
        <v>7848.4</v>
      </c>
      <c r="AA41" s="8">
        <v>27381</v>
      </c>
      <c r="AB41" s="8">
        <f t="shared" si="4"/>
        <v>28632.9</v>
      </c>
      <c r="AC41" s="8">
        <f>Y41+Z41</f>
        <v>7848.4</v>
      </c>
      <c r="AD41" s="33">
        <v>0</v>
      </c>
      <c r="AE41" s="33">
        <v>6527</v>
      </c>
      <c r="AF41" s="33"/>
      <c r="AG41" s="8">
        <v>7848.4</v>
      </c>
      <c r="AH41" s="8">
        <f>AD41+AE41</f>
        <v>6527</v>
      </c>
      <c r="AI41" s="8"/>
      <c r="AJ41" s="8">
        <f t="shared" si="7"/>
        <v>6527</v>
      </c>
    </row>
    <row r="42" spans="1:41" ht="41.25" customHeight="1">
      <c r="A42" s="79" t="s">
        <v>39</v>
      </c>
      <c r="B42" s="79"/>
      <c r="C42" s="79"/>
      <c r="D42" s="79"/>
      <c r="E42" s="36"/>
      <c r="F42" s="36"/>
      <c r="G42" s="37">
        <f>SUM(G43:G45)</f>
        <v>724590.7</v>
      </c>
      <c r="H42" s="37">
        <f>H43+H44+H45</f>
        <v>29059.200000000001</v>
      </c>
      <c r="I42" s="37" t="e">
        <f>I43+I44+I45+#REF!</f>
        <v>#REF!</v>
      </c>
      <c r="J42" s="37" t="e">
        <f>J43+J44+J45+#REF!</f>
        <v>#REF!</v>
      </c>
      <c r="K42" s="37">
        <f>SUM(K43:K46)</f>
        <v>767376.64999999991</v>
      </c>
      <c r="L42" s="37">
        <f>SUM(L43:L47)</f>
        <v>251050.9</v>
      </c>
      <c r="M42" s="8">
        <f>M43+M44+M45+M46+M47+M48</f>
        <v>1025427.5</v>
      </c>
      <c r="N42" s="37">
        <f>SUM(N43:N46)</f>
        <v>262420.39999999997</v>
      </c>
      <c r="O42" s="37">
        <f>SUM(O43:O47)</f>
        <v>4622.6000000000004</v>
      </c>
      <c r="P42" s="8">
        <f>P43+P44+P45+P46+P47+P48</f>
        <v>-4080.8</v>
      </c>
      <c r="Q42" s="37">
        <f>M42+P42</f>
        <v>1021346.7</v>
      </c>
      <c r="R42" s="8">
        <f t="shared" ref="R42:AD42" si="32">R43+R44+R45+R46+R47+R48</f>
        <v>274042.99999999994</v>
      </c>
      <c r="S42" s="8">
        <f t="shared" si="32"/>
        <v>0</v>
      </c>
      <c r="T42" s="8">
        <f t="shared" si="32"/>
        <v>0</v>
      </c>
      <c r="U42" s="8">
        <f t="shared" ref="U42" si="33">U43+U44+U45+U46+U47+U48</f>
        <v>-16386.344000000001</v>
      </c>
      <c r="V42" s="8">
        <f>V43+V46</f>
        <v>32299.7</v>
      </c>
      <c r="W42" s="8">
        <f>Q42+V42</f>
        <v>1053646.3999999999</v>
      </c>
      <c r="X42" s="8">
        <f t="shared" si="3"/>
        <v>257656.65599999993</v>
      </c>
      <c r="Y42" s="8">
        <f t="shared" si="32"/>
        <v>0</v>
      </c>
      <c r="Z42" s="8">
        <f t="shared" si="32"/>
        <v>0</v>
      </c>
      <c r="AA42" s="8">
        <f>AA44</f>
        <v>35000</v>
      </c>
      <c r="AB42" s="8">
        <f t="shared" si="4"/>
        <v>292656.65599999996</v>
      </c>
      <c r="AC42" s="8">
        <v>0</v>
      </c>
      <c r="AD42" s="8">
        <f t="shared" si="32"/>
        <v>0</v>
      </c>
      <c r="AE42" s="37">
        <f>SUM(AE43:AE46)</f>
        <v>0</v>
      </c>
      <c r="AF42" s="37"/>
      <c r="AG42" s="8">
        <v>0</v>
      </c>
      <c r="AH42" s="8">
        <f t="shared" si="6"/>
        <v>0</v>
      </c>
      <c r="AI42" s="8"/>
      <c r="AJ42" s="8">
        <f t="shared" si="7"/>
        <v>0</v>
      </c>
    </row>
    <row r="43" spans="1:41" ht="130.5" customHeight="1" outlineLevel="1">
      <c r="A43" s="12" t="s">
        <v>82</v>
      </c>
      <c r="B43" s="21" t="s">
        <v>9</v>
      </c>
      <c r="C43" s="21" t="s">
        <v>13</v>
      </c>
      <c r="D43" s="21" t="s">
        <v>7</v>
      </c>
      <c r="E43" s="21" t="s">
        <v>14</v>
      </c>
      <c r="F43" s="21" t="s">
        <v>57</v>
      </c>
      <c r="G43" s="33">
        <v>574511.9</v>
      </c>
      <c r="H43" s="33"/>
      <c r="I43" s="33">
        <v>574511.9</v>
      </c>
      <c r="J43" s="33"/>
      <c r="K43" s="33">
        <v>574511.9</v>
      </c>
      <c r="L43" s="33"/>
      <c r="M43" s="8">
        <f t="shared" si="13"/>
        <v>574511.9</v>
      </c>
      <c r="N43" s="8">
        <v>194634.4</v>
      </c>
      <c r="O43" s="8"/>
      <c r="P43" s="8"/>
      <c r="Q43" s="8">
        <v>574511.9</v>
      </c>
      <c r="R43" s="8">
        <f t="shared" si="11"/>
        <v>194634.4</v>
      </c>
      <c r="S43" s="33">
        <v>0</v>
      </c>
      <c r="T43" s="33">
        <v>0</v>
      </c>
      <c r="U43" s="8">
        <v>-12305.544</v>
      </c>
      <c r="V43" s="8">
        <v>31615.8</v>
      </c>
      <c r="W43" s="8">
        <f>Q43+V43</f>
        <v>606127.70000000007</v>
      </c>
      <c r="X43" s="8">
        <f t="shared" si="3"/>
        <v>182328.856</v>
      </c>
      <c r="Y43" s="8">
        <f t="shared" si="12"/>
        <v>0</v>
      </c>
      <c r="Z43" s="8"/>
      <c r="AA43" s="8"/>
      <c r="AB43" s="8">
        <f t="shared" si="4"/>
        <v>182328.856</v>
      </c>
      <c r="AC43" s="8">
        <v>0</v>
      </c>
      <c r="AD43" s="33">
        <v>0</v>
      </c>
      <c r="AE43" s="33"/>
      <c r="AF43" s="33"/>
      <c r="AG43" s="8">
        <v>0</v>
      </c>
      <c r="AH43" s="8">
        <f t="shared" si="6"/>
        <v>0</v>
      </c>
      <c r="AI43" s="8"/>
      <c r="AJ43" s="8">
        <f t="shared" si="7"/>
        <v>0</v>
      </c>
      <c r="AK43" s="2"/>
      <c r="AL43" s="2"/>
      <c r="AM43" s="2"/>
      <c r="AN43" s="2"/>
      <c r="AO43" s="2"/>
    </row>
    <row r="44" spans="1:41" ht="114.75" customHeight="1" outlineLevel="1">
      <c r="A44" s="12" t="s">
        <v>186</v>
      </c>
      <c r="B44" s="21" t="s">
        <v>17</v>
      </c>
      <c r="C44" s="21" t="s">
        <v>20</v>
      </c>
      <c r="D44" s="21" t="s">
        <v>18</v>
      </c>
      <c r="E44" s="21" t="s">
        <v>35</v>
      </c>
      <c r="F44" s="21" t="s">
        <v>16</v>
      </c>
      <c r="G44" s="33">
        <v>150078.79999999999</v>
      </c>
      <c r="H44" s="33"/>
      <c r="I44" s="33">
        <v>150078.79999999999</v>
      </c>
      <c r="J44" s="33"/>
      <c r="K44" s="33">
        <v>150078.79999999999</v>
      </c>
      <c r="L44" s="33"/>
      <c r="M44" s="8">
        <f t="shared" si="13"/>
        <v>150078.79999999999</v>
      </c>
      <c r="N44" s="8">
        <v>30000</v>
      </c>
      <c r="O44" s="8"/>
      <c r="P44" s="8"/>
      <c r="Q44" s="8">
        <v>150078.79999999999</v>
      </c>
      <c r="R44" s="8">
        <f t="shared" si="11"/>
        <v>30000</v>
      </c>
      <c r="S44" s="33">
        <v>0</v>
      </c>
      <c r="T44" s="33">
        <v>0</v>
      </c>
      <c r="U44" s="8"/>
      <c r="V44" s="8"/>
      <c r="W44" s="8">
        <v>150078.79999999999</v>
      </c>
      <c r="X44" s="8">
        <f t="shared" si="3"/>
        <v>30000</v>
      </c>
      <c r="Y44" s="8">
        <f t="shared" si="12"/>
        <v>0</v>
      </c>
      <c r="Z44" s="8"/>
      <c r="AA44" s="8">
        <v>35000</v>
      </c>
      <c r="AB44" s="8">
        <f t="shared" si="4"/>
        <v>65000</v>
      </c>
      <c r="AC44" s="8">
        <v>0</v>
      </c>
      <c r="AD44" s="33">
        <v>0</v>
      </c>
      <c r="AE44" s="33"/>
      <c r="AF44" s="33"/>
      <c r="AG44" s="8">
        <v>0</v>
      </c>
      <c r="AH44" s="8">
        <f t="shared" si="6"/>
        <v>0</v>
      </c>
      <c r="AI44" s="8"/>
      <c r="AJ44" s="8">
        <f t="shared" si="7"/>
        <v>0</v>
      </c>
      <c r="AK44" s="2"/>
      <c r="AL44" s="2"/>
      <c r="AM44" s="2"/>
      <c r="AN44" s="2"/>
      <c r="AO44" s="2"/>
    </row>
    <row r="45" spans="1:41" ht="130.5" customHeight="1" outlineLevel="1">
      <c r="A45" s="12" t="s">
        <v>150</v>
      </c>
      <c r="B45" s="21" t="s">
        <v>151</v>
      </c>
      <c r="C45" s="21" t="s">
        <v>13</v>
      </c>
      <c r="D45" s="21" t="s">
        <v>7</v>
      </c>
      <c r="E45" s="21" t="s">
        <v>14</v>
      </c>
      <c r="F45" s="21" t="s">
        <v>43</v>
      </c>
      <c r="G45" s="38">
        <v>0</v>
      </c>
      <c r="H45" s="38">
        <v>29059.200000000001</v>
      </c>
      <c r="I45" s="39"/>
      <c r="J45" s="33">
        <v>29059.200000000001</v>
      </c>
      <c r="K45" s="33">
        <v>26484.85</v>
      </c>
      <c r="L45" s="33"/>
      <c r="M45" s="8">
        <v>26484.799999999999</v>
      </c>
      <c r="N45" s="33">
        <f>26786-301.2</f>
        <v>26484.799999999999</v>
      </c>
      <c r="O45" s="33"/>
      <c r="P45" s="8">
        <v>-4080.8</v>
      </c>
      <c r="Q45" s="33">
        <f>M45+P45</f>
        <v>22404</v>
      </c>
      <c r="R45" s="8">
        <f t="shared" si="11"/>
        <v>26484.799999999999</v>
      </c>
      <c r="S45" s="33">
        <v>0</v>
      </c>
      <c r="T45" s="33">
        <v>0</v>
      </c>
      <c r="U45" s="8">
        <v>-4080.8</v>
      </c>
      <c r="V45" s="8"/>
      <c r="W45" s="8">
        <v>22404</v>
      </c>
      <c r="X45" s="8">
        <f t="shared" si="3"/>
        <v>22404</v>
      </c>
      <c r="Y45" s="8">
        <f t="shared" si="12"/>
        <v>0</v>
      </c>
      <c r="Z45" s="8"/>
      <c r="AA45" s="8"/>
      <c r="AB45" s="8">
        <f t="shared" si="4"/>
        <v>22404</v>
      </c>
      <c r="AC45" s="8">
        <v>0</v>
      </c>
      <c r="AD45" s="33">
        <v>0</v>
      </c>
      <c r="AE45" s="33"/>
      <c r="AF45" s="33"/>
      <c r="AG45" s="8">
        <v>0</v>
      </c>
      <c r="AH45" s="8">
        <f t="shared" si="6"/>
        <v>0</v>
      </c>
      <c r="AI45" s="8"/>
      <c r="AJ45" s="8">
        <f t="shared" si="7"/>
        <v>0</v>
      </c>
      <c r="AK45" s="2"/>
      <c r="AL45" s="2"/>
      <c r="AM45" s="2"/>
      <c r="AN45" s="2"/>
      <c r="AO45" s="2"/>
    </row>
    <row r="46" spans="1:41" ht="190.5" customHeight="1" outlineLevel="1">
      <c r="A46" s="12" t="s">
        <v>105</v>
      </c>
      <c r="B46" s="21" t="s">
        <v>25</v>
      </c>
      <c r="C46" s="21" t="s">
        <v>95</v>
      </c>
      <c r="D46" s="21" t="s">
        <v>79</v>
      </c>
      <c r="E46" s="21" t="s">
        <v>80</v>
      </c>
      <c r="F46" s="21" t="s">
        <v>63</v>
      </c>
      <c r="G46" s="38">
        <v>0</v>
      </c>
      <c r="H46" s="38">
        <v>29059.200000000001</v>
      </c>
      <c r="I46" s="39"/>
      <c r="J46" s="33">
        <v>29059.200000000001</v>
      </c>
      <c r="K46" s="33">
        <v>16301.1</v>
      </c>
      <c r="L46" s="33"/>
      <c r="M46" s="8">
        <f t="shared" si="13"/>
        <v>16301.1</v>
      </c>
      <c r="N46" s="33">
        <f>11000+301.2</f>
        <v>11301.2</v>
      </c>
      <c r="O46" s="33"/>
      <c r="P46" s="8"/>
      <c r="Q46" s="33">
        <v>16301.1</v>
      </c>
      <c r="R46" s="8">
        <f t="shared" si="11"/>
        <v>11301.2</v>
      </c>
      <c r="S46" s="33">
        <v>0</v>
      </c>
      <c r="T46" s="33">
        <v>0</v>
      </c>
      <c r="U46" s="8"/>
      <c r="V46" s="8">
        <v>683.9</v>
      </c>
      <c r="W46" s="8">
        <f>Q46+V46</f>
        <v>16985</v>
      </c>
      <c r="X46" s="8">
        <f t="shared" si="3"/>
        <v>11301.2</v>
      </c>
      <c r="Y46" s="8">
        <f t="shared" si="12"/>
        <v>0</v>
      </c>
      <c r="Z46" s="8"/>
      <c r="AA46" s="8"/>
      <c r="AB46" s="8">
        <f t="shared" si="4"/>
        <v>11301.2</v>
      </c>
      <c r="AC46" s="8">
        <v>0</v>
      </c>
      <c r="AD46" s="33">
        <v>0</v>
      </c>
      <c r="AE46" s="33"/>
      <c r="AF46" s="33"/>
      <c r="AG46" s="8">
        <v>0</v>
      </c>
      <c r="AH46" s="8">
        <f t="shared" si="6"/>
        <v>0</v>
      </c>
      <c r="AI46" s="8"/>
      <c r="AJ46" s="8">
        <f t="shared" si="7"/>
        <v>0</v>
      </c>
      <c r="AK46" s="2"/>
      <c r="AL46" s="2"/>
      <c r="AM46" s="2"/>
      <c r="AN46" s="2"/>
      <c r="AO46" s="2"/>
    </row>
    <row r="47" spans="1:41" ht="131.25" customHeight="1" outlineLevel="1">
      <c r="A47" s="12" t="s">
        <v>131</v>
      </c>
      <c r="B47" s="21" t="s">
        <v>129</v>
      </c>
      <c r="C47" s="21" t="s">
        <v>13</v>
      </c>
      <c r="D47" s="21" t="s">
        <v>7</v>
      </c>
      <c r="E47" s="21" t="s">
        <v>14</v>
      </c>
      <c r="F47" s="21" t="s">
        <v>130</v>
      </c>
      <c r="G47" s="39">
        <v>0</v>
      </c>
      <c r="H47" s="39">
        <v>251050.9</v>
      </c>
      <c r="I47" s="33">
        <f t="shared" ref="I47" si="34">G47+H47</f>
        <v>251050.9</v>
      </c>
      <c r="J47" s="33">
        <v>0</v>
      </c>
      <c r="K47" s="33"/>
      <c r="L47" s="31">
        <v>251050.9</v>
      </c>
      <c r="M47" s="8">
        <f t="shared" si="13"/>
        <v>251050.9</v>
      </c>
      <c r="N47" s="33">
        <v>0</v>
      </c>
      <c r="O47" s="33">
        <v>4622.6000000000004</v>
      </c>
      <c r="P47" s="8"/>
      <c r="Q47" s="33">
        <v>251050.9</v>
      </c>
      <c r="R47" s="8">
        <f t="shared" si="11"/>
        <v>4622.6000000000004</v>
      </c>
      <c r="S47" s="33"/>
      <c r="T47" s="33"/>
      <c r="U47" s="8"/>
      <c r="V47" s="8"/>
      <c r="W47" s="8">
        <v>251050.9</v>
      </c>
      <c r="X47" s="8">
        <f t="shared" si="3"/>
        <v>4622.6000000000004</v>
      </c>
      <c r="Y47" s="8">
        <v>0</v>
      </c>
      <c r="Z47" s="8"/>
      <c r="AA47" s="8"/>
      <c r="AB47" s="8">
        <f t="shared" si="4"/>
        <v>4622.6000000000004</v>
      </c>
      <c r="AC47" s="8">
        <v>0</v>
      </c>
      <c r="AD47" s="33">
        <v>0</v>
      </c>
      <c r="AE47" s="33"/>
      <c r="AF47" s="33"/>
      <c r="AG47" s="8">
        <v>0</v>
      </c>
      <c r="AH47" s="8">
        <f t="shared" si="6"/>
        <v>0</v>
      </c>
      <c r="AI47" s="8"/>
      <c r="AJ47" s="8">
        <f t="shared" si="7"/>
        <v>0</v>
      </c>
      <c r="AK47" s="2"/>
      <c r="AL47" s="2"/>
      <c r="AM47" s="2"/>
      <c r="AN47" s="2"/>
      <c r="AO47" s="2"/>
    </row>
    <row r="48" spans="1:41" ht="118.5" customHeight="1" outlineLevel="1">
      <c r="A48" s="12" t="s">
        <v>144</v>
      </c>
      <c r="B48" s="21" t="s">
        <v>145</v>
      </c>
      <c r="C48" s="21" t="s">
        <v>71</v>
      </c>
      <c r="D48" s="21" t="s">
        <v>79</v>
      </c>
      <c r="E48" s="21" t="s">
        <v>143</v>
      </c>
      <c r="F48" s="21" t="s">
        <v>128</v>
      </c>
      <c r="G48" s="39"/>
      <c r="H48" s="39"/>
      <c r="I48" s="33"/>
      <c r="J48" s="33"/>
      <c r="K48" s="33"/>
      <c r="L48" s="31"/>
      <c r="M48" s="8">
        <v>7000</v>
      </c>
      <c r="N48" s="33"/>
      <c r="O48" s="33"/>
      <c r="P48" s="8"/>
      <c r="Q48" s="33">
        <v>7000</v>
      </c>
      <c r="R48" s="8">
        <v>7000</v>
      </c>
      <c r="S48" s="33"/>
      <c r="T48" s="33"/>
      <c r="U48" s="8"/>
      <c r="V48" s="8"/>
      <c r="W48" s="8">
        <v>7000</v>
      </c>
      <c r="X48" s="8">
        <f t="shared" si="3"/>
        <v>7000</v>
      </c>
      <c r="Y48" s="8">
        <v>0</v>
      </c>
      <c r="Z48" s="8"/>
      <c r="AA48" s="8"/>
      <c r="AB48" s="8">
        <f t="shared" si="4"/>
        <v>7000</v>
      </c>
      <c r="AC48" s="8">
        <v>0</v>
      </c>
      <c r="AD48" s="33">
        <v>0</v>
      </c>
      <c r="AE48" s="33"/>
      <c r="AF48" s="33"/>
      <c r="AG48" s="8">
        <v>0</v>
      </c>
      <c r="AH48" s="8">
        <f t="shared" si="6"/>
        <v>0</v>
      </c>
      <c r="AI48" s="8"/>
      <c r="AJ48" s="8">
        <f t="shared" si="7"/>
        <v>0</v>
      </c>
      <c r="AK48" s="2"/>
      <c r="AL48" s="2"/>
      <c r="AM48" s="2"/>
      <c r="AN48" s="2"/>
      <c r="AO48" s="2"/>
    </row>
    <row r="49" spans="1:41" ht="37.5" customHeight="1">
      <c r="A49" s="79" t="s">
        <v>58</v>
      </c>
      <c r="B49" s="80"/>
      <c r="C49" s="80"/>
      <c r="D49" s="80"/>
      <c r="E49" s="21"/>
      <c r="F49" s="21"/>
      <c r="G49" s="40" t="e">
        <f>#REF!</f>
        <v>#REF!</v>
      </c>
      <c r="H49" s="40" t="e">
        <f>#REF!</f>
        <v>#REF!</v>
      </c>
      <c r="I49" s="40" t="e">
        <f>#REF!</f>
        <v>#REF!</v>
      </c>
      <c r="J49" s="40" t="e">
        <f>#REF!</f>
        <v>#REF!</v>
      </c>
      <c r="K49" s="40">
        <f>K50+K51+K52</f>
        <v>518867.60000000003</v>
      </c>
      <c r="L49" s="40">
        <f>L50+L51+L52</f>
        <v>0</v>
      </c>
      <c r="M49" s="8">
        <f>M50+M51+M52</f>
        <v>495323.4</v>
      </c>
      <c r="N49" s="40">
        <f t="shared" ref="N49:AD49" si="35">N50+N51+N52</f>
        <v>23000</v>
      </c>
      <c r="O49" s="40">
        <f t="shared" ref="O49" si="36">O50+O51+O52</f>
        <v>0</v>
      </c>
      <c r="P49" s="8">
        <f>P50+P51+P52</f>
        <v>-6342.1</v>
      </c>
      <c r="Q49" s="8">
        <f>Q50+Q51+Q52</f>
        <v>488981.30000000005</v>
      </c>
      <c r="R49" s="8">
        <f>R50+R51+R52</f>
        <v>33000</v>
      </c>
      <c r="S49" s="40">
        <f t="shared" si="35"/>
        <v>0</v>
      </c>
      <c r="T49" s="40">
        <f t="shared" ref="T49" si="37">T50+T51+T52</f>
        <v>0</v>
      </c>
      <c r="U49" s="8">
        <f>U50+U51+U52</f>
        <v>45.399999999999636</v>
      </c>
      <c r="V49" s="8">
        <f t="shared" ref="V49:W49" si="38">V50+V51+V52</f>
        <v>145945.20000000001</v>
      </c>
      <c r="W49" s="8">
        <f t="shared" si="38"/>
        <v>634926.5</v>
      </c>
      <c r="X49" s="8">
        <f>X50+X51+X52</f>
        <v>33045.4</v>
      </c>
      <c r="Y49" s="8">
        <f t="shared" si="12"/>
        <v>0</v>
      </c>
      <c r="Z49" s="8">
        <f>Z50+Z51</f>
        <v>0</v>
      </c>
      <c r="AA49" s="8">
        <f>AA50+AA51+AA52</f>
        <v>31425.200000000001</v>
      </c>
      <c r="AB49" s="8">
        <f t="shared" si="4"/>
        <v>64470.600000000006</v>
      </c>
      <c r="AC49" s="8">
        <v>0</v>
      </c>
      <c r="AD49" s="40">
        <f t="shared" si="35"/>
        <v>0</v>
      </c>
      <c r="AE49" s="40">
        <f t="shared" ref="AE49:AI49" si="39">AE50+AE51+AE52</f>
        <v>0</v>
      </c>
      <c r="AF49" s="8">
        <f t="shared" si="39"/>
        <v>142475.9</v>
      </c>
      <c r="AG49" s="8">
        <f>AC49+AF49</f>
        <v>142475.9</v>
      </c>
      <c r="AH49" s="8">
        <f t="shared" si="6"/>
        <v>0</v>
      </c>
      <c r="AI49" s="8">
        <f t="shared" si="39"/>
        <v>153396.4</v>
      </c>
      <c r="AJ49" s="8">
        <f t="shared" si="7"/>
        <v>153396.4</v>
      </c>
      <c r="AK49" s="2"/>
      <c r="AL49" s="2"/>
      <c r="AM49" s="2"/>
      <c r="AN49" s="2"/>
      <c r="AO49" s="2"/>
    </row>
    <row r="50" spans="1:41" ht="134.25" customHeight="1">
      <c r="A50" s="41" t="s">
        <v>102</v>
      </c>
      <c r="B50" s="18" t="s">
        <v>99</v>
      </c>
      <c r="C50" s="21" t="s">
        <v>13</v>
      </c>
      <c r="D50" s="21" t="s">
        <v>18</v>
      </c>
      <c r="E50" s="21" t="s">
        <v>10</v>
      </c>
      <c r="F50" s="21" t="s">
        <v>73</v>
      </c>
      <c r="G50" s="40"/>
      <c r="H50" s="40"/>
      <c r="I50" s="40"/>
      <c r="J50" s="40"/>
      <c r="K50" s="8">
        <v>231024.2</v>
      </c>
      <c r="L50" s="8"/>
      <c r="M50" s="8">
        <v>202000</v>
      </c>
      <c r="N50" s="8">
        <v>6000</v>
      </c>
      <c r="O50" s="8"/>
      <c r="P50" s="8">
        <v>3617.9</v>
      </c>
      <c r="Q50" s="8">
        <f t="shared" ref="Q50:Q54" si="40">M50+P50</f>
        <v>205617.9</v>
      </c>
      <c r="R50" s="8">
        <v>16000</v>
      </c>
      <c r="S50" s="40">
        <v>0</v>
      </c>
      <c r="T50" s="40">
        <v>0</v>
      </c>
      <c r="U50" s="8">
        <v>4525.3999999999996</v>
      </c>
      <c r="V50" s="8"/>
      <c r="W50" s="8">
        <v>205617.9</v>
      </c>
      <c r="X50" s="8">
        <f t="shared" si="3"/>
        <v>20525.400000000001</v>
      </c>
      <c r="Y50" s="8">
        <f t="shared" si="12"/>
        <v>0</v>
      </c>
      <c r="Z50" s="8"/>
      <c r="AA50" s="8">
        <v>30000</v>
      </c>
      <c r="AB50" s="8">
        <f t="shared" si="4"/>
        <v>50525.4</v>
      </c>
      <c r="AC50" s="8">
        <v>0</v>
      </c>
      <c r="AD50" s="40">
        <v>0</v>
      </c>
      <c r="AE50" s="40">
        <v>0</v>
      </c>
      <c r="AF50" s="40">
        <v>67675.899999999994</v>
      </c>
      <c r="AG50" s="8">
        <f>AC50+AF50</f>
        <v>67675.899999999994</v>
      </c>
      <c r="AH50" s="8">
        <f t="shared" si="6"/>
        <v>0</v>
      </c>
      <c r="AI50" s="8">
        <v>83676.399999999994</v>
      </c>
      <c r="AJ50" s="8">
        <f t="shared" si="7"/>
        <v>83676.399999999994</v>
      </c>
      <c r="AK50" s="2"/>
      <c r="AL50" s="2"/>
      <c r="AM50" s="2"/>
      <c r="AN50" s="2"/>
      <c r="AO50" s="2"/>
    </row>
    <row r="51" spans="1:41" ht="130.5" customHeight="1">
      <c r="A51" s="41" t="s">
        <v>121</v>
      </c>
      <c r="B51" s="18" t="s">
        <v>122</v>
      </c>
      <c r="C51" s="21" t="s">
        <v>13</v>
      </c>
      <c r="D51" s="21" t="s">
        <v>18</v>
      </c>
      <c r="E51" s="21" t="s">
        <v>10</v>
      </c>
      <c r="F51" s="21" t="s">
        <v>90</v>
      </c>
      <c r="G51" s="40"/>
      <c r="H51" s="40"/>
      <c r="I51" s="40"/>
      <c r="J51" s="40"/>
      <c r="K51" s="8">
        <v>275843.40000000002</v>
      </c>
      <c r="L51" s="8"/>
      <c r="M51" s="8">
        <f t="shared" si="13"/>
        <v>275843.40000000002</v>
      </c>
      <c r="N51" s="8">
        <v>5000</v>
      </c>
      <c r="O51" s="8"/>
      <c r="P51" s="8"/>
      <c r="Q51" s="8">
        <f t="shared" si="40"/>
        <v>275843.40000000002</v>
      </c>
      <c r="R51" s="8">
        <f t="shared" si="11"/>
        <v>5000</v>
      </c>
      <c r="S51" s="40">
        <v>0</v>
      </c>
      <c r="T51" s="40">
        <v>0</v>
      </c>
      <c r="U51" s="8"/>
      <c r="V51" s="8"/>
      <c r="W51" s="8">
        <v>275843.40000000002</v>
      </c>
      <c r="X51" s="8">
        <f t="shared" si="3"/>
        <v>5000</v>
      </c>
      <c r="Y51" s="8">
        <f t="shared" si="12"/>
        <v>0</v>
      </c>
      <c r="Z51" s="8"/>
      <c r="AA51" s="8"/>
      <c r="AB51" s="8">
        <f t="shared" si="4"/>
        <v>5000</v>
      </c>
      <c r="AC51" s="8">
        <v>0</v>
      </c>
      <c r="AD51" s="40">
        <v>0</v>
      </c>
      <c r="AE51" s="40"/>
      <c r="AF51" s="40"/>
      <c r="AG51" s="8">
        <f t="shared" ref="AG51:AG69" si="41">AC51+AF51</f>
        <v>0</v>
      </c>
      <c r="AH51" s="8">
        <f t="shared" si="6"/>
        <v>0</v>
      </c>
      <c r="AI51" s="8"/>
      <c r="AJ51" s="8">
        <f t="shared" si="7"/>
        <v>0</v>
      </c>
      <c r="AK51" s="2"/>
      <c r="AL51" s="2"/>
      <c r="AM51" s="2"/>
      <c r="AN51" s="2"/>
      <c r="AO51" s="2"/>
    </row>
    <row r="52" spans="1:41" ht="22.5" customHeight="1">
      <c r="A52" s="86" t="s">
        <v>207</v>
      </c>
      <c r="B52" s="87"/>
      <c r="C52" s="87"/>
      <c r="D52" s="87"/>
      <c r="E52" s="42"/>
      <c r="F52" s="21"/>
      <c r="G52" s="40"/>
      <c r="H52" s="40"/>
      <c r="I52" s="40"/>
      <c r="J52" s="40"/>
      <c r="K52" s="8">
        <f>K53+K54</f>
        <v>12000</v>
      </c>
      <c r="L52" s="8">
        <f>L53+L54</f>
        <v>0</v>
      </c>
      <c r="M52" s="8">
        <f t="shared" ref="M52:O52" si="42">M53+M54</f>
        <v>17480</v>
      </c>
      <c r="N52" s="8">
        <f t="shared" si="42"/>
        <v>12000</v>
      </c>
      <c r="O52" s="8">
        <f t="shared" si="42"/>
        <v>0</v>
      </c>
      <c r="P52" s="8">
        <f>P53+P54</f>
        <v>-9960</v>
      </c>
      <c r="Q52" s="8">
        <f t="shared" si="40"/>
        <v>7520</v>
      </c>
      <c r="R52" s="8">
        <f t="shared" si="11"/>
        <v>12000</v>
      </c>
      <c r="S52" s="8">
        <f t="shared" ref="S52:AD52" si="43">S53+S54</f>
        <v>0</v>
      </c>
      <c r="T52" s="8">
        <f t="shared" ref="T52" si="44">T53+T54</f>
        <v>0</v>
      </c>
      <c r="U52" s="8">
        <f>U53+U54</f>
        <v>-4480</v>
      </c>
      <c r="V52" s="8">
        <f>V53+V54+V69+V55+V56+V57+V58+V59+V60+V61+V62+V63+V64+V65+V66+V67+V68</f>
        <v>145945.20000000001</v>
      </c>
      <c r="W52" s="8">
        <f>Q52+V52</f>
        <v>153465.20000000001</v>
      </c>
      <c r="X52" s="8">
        <f t="shared" si="3"/>
        <v>7520</v>
      </c>
      <c r="Y52" s="8">
        <f t="shared" si="12"/>
        <v>0</v>
      </c>
      <c r="Z52" s="8">
        <f>Z53+Z54</f>
        <v>0</v>
      </c>
      <c r="AA52" s="8">
        <f>AA53+AA54+AA69</f>
        <v>1425.2</v>
      </c>
      <c r="AB52" s="8">
        <f t="shared" si="4"/>
        <v>8945.2000000000007</v>
      </c>
      <c r="AC52" s="8">
        <v>0</v>
      </c>
      <c r="AD52" s="8">
        <f t="shared" si="43"/>
        <v>0</v>
      </c>
      <c r="AE52" s="8">
        <f t="shared" ref="AE52" si="45">AE53+AE54</f>
        <v>0</v>
      </c>
      <c r="AF52" s="8">
        <f>AF53+AF54+AF55+AF56+AF57+AF58+AF59+AF60+AF61+AF62+AF63+AF64+AF65+AF66+AF67+AF68+AF69</f>
        <v>74800</v>
      </c>
      <c r="AG52" s="8">
        <f t="shared" si="41"/>
        <v>74800</v>
      </c>
      <c r="AH52" s="8">
        <f t="shared" si="6"/>
        <v>0</v>
      </c>
      <c r="AI52" s="8">
        <f>AI53+AI54+AI55+AI56+AI57+AI58+AI59+AI60+AI61+AI62+AI63+AI64+AI65+AI66+AI67+AI68+AI69</f>
        <v>69720</v>
      </c>
      <c r="AJ52" s="8">
        <f t="shared" si="7"/>
        <v>69720</v>
      </c>
      <c r="AK52" s="2"/>
      <c r="AL52" s="2"/>
      <c r="AM52" s="2"/>
      <c r="AN52" s="2"/>
      <c r="AO52" s="2"/>
    </row>
    <row r="53" spans="1:41" ht="102" customHeight="1">
      <c r="A53" s="41" t="s">
        <v>166</v>
      </c>
      <c r="B53" s="18" t="s">
        <v>123</v>
      </c>
      <c r="C53" s="21" t="s">
        <v>124</v>
      </c>
      <c r="D53" s="21" t="s">
        <v>18</v>
      </c>
      <c r="E53" s="21" t="s">
        <v>10</v>
      </c>
      <c r="F53" s="21" t="s">
        <v>53</v>
      </c>
      <c r="G53" s="40"/>
      <c r="H53" s="40"/>
      <c r="I53" s="40"/>
      <c r="J53" s="40"/>
      <c r="K53" s="8">
        <v>6000</v>
      </c>
      <c r="L53" s="8"/>
      <c r="M53" s="8">
        <v>7520</v>
      </c>
      <c r="N53" s="8">
        <v>6000</v>
      </c>
      <c r="O53" s="8"/>
      <c r="P53" s="8"/>
      <c r="Q53" s="8">
        <f t="shared" si="40"/>
        <v>7520</v>
      </c>
      <c r="R53" s="8">
        <f t="shared" si="11"/>
        <v>6000</v>
      </c>
      <c r="S53" s="40">
        <v>0</v>
      </c>
      <c r="T53" s="40">
        <v>0</v>
      </c>
      <c r="U53" s="8">
        <v>1520</v>
      </c>
      <c r="V53" s="8"/>
      <c r="W53" s="8">
        <f t="shared" ref="W53:W68" si="46">Q53+V53</f>
        <v>7520</v>
      </c>
      <c r="X53" s="8">
        <f t="shared" si="3"/>
        <v>7520</v>
      </c>
      <c r="Y53" s="8">
        <f t="shared" si="12"/>
        <v>0</v>
      </c>
      <c r="Z53" s="8"/>
      <c r="AA53" s="8"/>
      <c r="AB53" s="8">
        <f t="shared" si="4"/>
        <v>7520</v>
      </c>
      <c r="AC53" s="8">
        <v>0</v>
      </c>
      <c r="AD53" s="40">
        <v>0</v>
      </c>
      <c r="AE53" s="40">
        <v>0</v>
      </c>
      <c r="AF53" s="40"/>
      <c r="AG53" s="8">
        <f t="shared" si="41"/>
        <v>0</v>
      </c>
      <c r="AH53" s="8">
        <f t="shared" si="6"/>
        <v>0</v>
      </c>
      <c r="AI53" s="8"/>
      <c r="AJ53" s="8">
        <f t="shared" si="7"/>
        <v>0</v>
      </c>
      <c r="AK53" s="2"/>
      <c r="AL53" s="2"/>
      <c r="AM53" s="2"/>
      <c r="AN53" s="2"/>
      <c r="AO53" s="2"/>
    </row>
    <row r="54" spans="1:41" ht="106.5" customHeight="1">
      <c r="A54" s="41" t="s">
        <v>223</v>
      </c>
      <c r="B54" s="18" t="s">
        <v>123</v>
      </c>
      <c r="C54" s="21" t="s">
        <v>124</v>
      </c>
      <c r="D54" s="21" t="s">
        <v>18</v>
      </c>
      <c r="E54" s="21" t="s">
        <v>10</v>
      </c>
      <c r="F54" s="21" t="s">
        <v>224</v>
      </c>
      <c r="G54" s="40"/>
      <c r="H54" s="40"/>
      <c r="I54" s="40"/>
      <c r="J54" s="40"/>
      <c r="K54" s="8">
        <v>6000</v>
      </c>
      <c r="L54" s="8"/>
      <c r="M54" s="8">
        <v>9960</v>
      </c>
      <c r="N54" s="8">
        <v>6000</v>
      </c>
      <c r="O54" s="8"/>
      <c r="P54" s="8">
        <v>-9960</v>
      </c>
      <c r="Q54" s="8">
        <f t="shared" si="40"/>
        <v>0</v>
      </c>
      <c r="R54" s="8">
        <f t="shared" si="11"/>
        <v>6000</v>
      </c>
      <c r="S54" s="40">
        <v>0</v>
      </c>
      <c r="T54" s="40">
        <v>0</v>
      </c>
      <c r="U54" s="8">
        <v>-6000</v>
      </c>
      <c r="V54" s="8">
        <v>9960</v>
      </c>
      <c r="W54" s="8">
        <f t="shared" si="46"/>
        <v>9960</v>
      </c>
      <c r="X54" s="8">
        <f t="shared" si="3"/>
        <v>0</v>
      </c>
      <c r="Y54" s="8">
        <f t="shared" si="12"/>
        <v>0</v>
      </c>
      <c r="Z54" s="8"/>
      <c r="AA54" s="8"/>
      <c r="AB54" s="8">
        <f t="shared" si="4"/>
        <v>0</v>
      </c>
      <c r="AC54" s="8">
        <v>0</v>
      </c>
      <c r="AD54" s="40">
        <v>0</v>
      </c>
      <c r="AE54" s="40">
        <v>0</v>
      </c>
      <c r="AF54" s="8">
        <v>9960</v>
      </c>
      <c r="AG54" s="8">
        <f t="shared" si="41"/>
        <v>9960</v>
      </c>
      <c r="AH54" s="8">
        <f t="shared" si="6"/>
        <v>0</v>
      </c>
      <c r="AI54" s="8"/>
      <c r="AJ54" s="8">
        <f t="shared" si="7"/>
        <v>0</v>
      </c>
      <c r="AK54" s="2"/>
      <c r="AL54" s="2"/>
      <c r="AM54" s="2"/>
      <c r="AN54" s="2"/>
      <c r="AO54" s="2"/>
    </row>
    <row r="55" spans="1:41" ht="106.5" customHeight="1">
      <c r="A55" s="41" t="s">
        <v>225</v>
      </c>
      <c r="B55" s="18" t="s">
        <v>123</v>
      </c>
      <c r="C55" s="21" t="s">
        <v>124</v>
      </c>
      <c r="D55" s="21" t="s">
        <v>18</v>
      </c>
      <c r="E55" s="21" t="s">
        <v>10</v>
      </c>
      <c r="F55" s="21" t="s">
        <v>224</v>
      </c>
      <c r="G55" s="40"/>
      <c r="H55" s="40"/>
      <c r="I55" s="40"/>
      <c r="J55" s="40"/>
      <c r="K55" s="8"/>
      <c r="L55" s="8"/>
      <c r="M55" s="8"/>
      <c r="N55" s="8"/>
      <c r="O55" s="8"/>
      <c r="P55" s="8"/>
      <c r="Q55" s="8"/>
      <c r="R55" s="8"/>
      <c r="S55" s="40"/>
      <c r="T55" s="40"/>
      <c r="U55" s="8"/>
      <c r="V55" s="8">
        <v>9960</v>
      </c>
      <c r="W55" s="8">
        <f t="shared" si="46"/>
        <v>9960</v>
      </c>
      <c r="X55" s="8"/>
      <c r="Y55" s="8"/>
      <c r="Z55" s="8"/>
      <c r="AA55" s="8"/>
      <c r="AB55" s="8"/>
      <c r="AC55" s="8"/>
      <c r="AD55" s="40"/>
      <c r="AE55" s="40"/>
      <c r="AF55" s="8">
        <v>9960</v>
      </c>
      <c r="AG55" s="8">
        <f t="shared" si="41"/>
        <v>9960</v>
      </c>
      <c r="AH55" s="8"/>
      <c r="AI55" s="8"/>
      <c r="AJ55" s="8">
        <f t="shared" si="7"/>
        <v>0</v>
      </c>
      <c r="AK55" s="2"/>
      <c r="AL55" s="2"/>
      <c r="AM55" s="2"/>
      <c r="AN55" s="2"/>
      <c r="AO55" s="2"/>
    </row>
    <row r="56" spans="1:41" ht="106.5" customHeight="1">
      <c r="A56" s="41" t="s">
        <v>226</v>
      </c>
      <c r="B56" s="18" t="s">
        <v>123</v>
      </c>
      <c r="C56" s="21" t="s">
        <v>124</v>
      </c>
      <c r="D56" s="21" t="s">
        <v>18</v>
      </c>
      <c r="E56" s="21" t="s">
        <v>10</v>
      </c>
      <c r="F56" s="21" t="s">
        <v>224</v>
      </c>
      <c r="G56" s="40"/>
      <c r="H56" s="40"/>
      <c r="I56" s="40"/>
      <c r="J56" s="40"/>
      <c r="K56" s="8"/>
      <c r="L56" s="8"/>
      <c r="M56" s="8"/>
      <c r="N56" s="8"/>
      <c r="O56" s="8"/>
      <c r="P56" s="8"/>
      <c r="Q56" s="8"/>
      <c r="R56" s="8"/>
      <c r="S56" s="40"/>
      <c r="T56" s="40"/>
      <c r="U56" s="8"/>
      <c r="V56" s="8">
        <v>9960</v>
      </c>
      <c r="W56" s="8">
        <f t="shared" si="46"/>
        <v>9960</v>
      </c>
      <c r="X56" s="8"/>
      <c r="Y56" s="8"/>
      <c r="Z56" s="8"/>
      <c r="AA56" s="8"/>
      <c r="AB56" s="8"/>
      <c r="AC56" s="8"/>
      <c r="AD56" s="40"/>
      <c r="AE56" s="40"/>
      <c r="AF56" s="8">
        <v>9960</v>
      </c>
      <c r="AG56" s="8">
        <f t="shared" si="41"/>
        <v>9960</v>
      </c>
      <c r="AH56" s="8"/>
      <c r="AI56" s="8"/>
      <c r="AJ56" s="8">
        <f t="shared" si="7"/>
        <v>0</v>
      </c>
      <c r="AK56" s="2"/>
      <c r="AL56" s="2"/>
      <c r="AM56" s="2"/>
      <c r="AN56" s="2"/>
      <c r="AO56" s="2"/>
    </row>
    <row r="57" spans="1:41" ht="106.5" customHeight="1">
      <c r="A57" s="41" t="s">
        <v>227</v>
      </c>
      <c r="B57" s="18" t="s">
        <v>123</v>
      </c>
      <c r="C57" s="21" t="s">
        <v>124</v>
      </c>
      <c r="D57" s="21" t="s">
        <v>18</v>
      </c>
      <c r="E57" s="21" t="s">
        <v>10</v>
      </c>
      <c r="F57" s="21" t="s">
        <v>224</v>
      </c>
      <c r="G57" s="40"/>
      <c r="H57" s="40"/>
      <c r="I57" s="40"/>
      <c r="J57" s="40"/>
      <c r="K57" s="8"/>
      <c r="L57" s="8"/>
      <c r="M57" s="8"/>
      <c r="N57" s="8"/>
      <c r="O57" s="8"/>
      <c r="P57" s="8"/>
      <c r="Q57" s="8"/>
      <c r="R57" s="8"/>
      <c r="S57" s="40"/>
      <c r="T57" s="40"/>
      <c r="U57" s="8"/>
      <c r="V57" s="8">
        <v>7520</v>
      </c>
      <c r="W57" s="8">
        <f t="shared" si="46"/>
        <v>7520</v>
      </c>
      <c r="X57" s="8"/>
      <c r="Y57" s="8"/>
      <c r="Z57" s="8"/>
      <c r="AA57" s="8"/>
      <c r="AB57" s="8"/>
      <c r="AC57" s="8"/>
      <c r="AD57" s="40"/>
      <c r="AE57" s="40"/>
      <c r="AF57" s="8">
        <v>7520</v>
      </c>
      <c r="AG57" s="8">
        <f t="shared" si="41"/>
        <v>7520</v>
      </c>
      <c r="AH57" s="8"/>
      <c r="AI57" s="8"/>
      <c r="AJ57" s="8">
        <f t="shared" si="7"/>
        <v>0</v>
      </c>
      <c r="AK57" s="2"/>
      <c r="AL57" s="2"/>
      <c r="AM57" s="2"/>
      <c r="AN57" s="2"/>
      <c r="AO57" s="2"/>
    </row>
    <row r="58" spans="1:41" ht="106.5" customHeight="1">
      <c r="A58" s="41" t="s">
        <v>228</v>
      </c>
      <c r="B58" s="18" t="s">
        <v>123</v>
      </c>
      <c r="C58" s="21" t="s">
        <v>124</v>
      </c>
      <c r="D58" s="21" t="s">
        <v>18</v>
      </c>
      <c r="E58" s="21" t="s">
        <v>10</v>
      </c>
      <c r="F58" s="21" t="s">
        <v>224</v>
      </c>
      <c r="G58" s="40"/>
      <c r="H58" s="40"/>
      <c r="I58" s="40"/>
      <c r="J58" s="40"/>
      <c r="K58" s="8"/>
      <c r="L58" s="8"/>
      <c r="M58" s="8"/>
      <c r="N58" s="8"/>
      <c r="O58" s="8"/>
      <c r="P58" s="8"/>
      <c r="Q58" s="8"/>
      <c r="R58" s="8"/>
      <c r="S58" s="40"/>
      <c r="T58" s="40"/>
      <c r="U58" s="8"/>
      <c r="V58" s="8">
        <v>9960</v>
      </c>
      <c r="W58" s="8">
        <f t="shared" si="46"/>
        <v>9960</v>
      </c>
      <c r="X58" s="8"/>
      <c r="Y58" s="8"/>
      <c r="Z58" s="8"/>
      <c r="AA58" s="8"/>
      <c r="AB58" s="8"/>
      <c r="AC58" s="8"/>
      <c r="AD58" s="40"/>
      <c r="AE58" s="40"/>
      <c r="AF58" s="8">
        <v>9960</v>
      </c>
      <c r="AG58" s="8">
        <f t="shared" si="41"/>
        <v>9960</v>
      </c>
      <c r="AH58" s="8"/>
      <c r="AI58" s="8"/>
      <c r="AJ58" s="8">
        <f t="shared" si="7"/>
        <v>0</v>
      </c>
      <c r="AK58" s="2"/>
      <c r="AL58" s="2"/>
      <c r="AM58" s="2"/>
      <c r="AN58" s="2"/>
      <c r="AO58" s="2"/>
    </row>
    <row r="59" spans="1:41" ht="106.5" customHeight="1">
      <c r="A59" s="41" t="s">
        <v>229</v>
      </c>
      <c r="B59" s="18" t="s">
        <v>123</v>
      </c>
      <c r="C59" s="21" t="s">
        <v>124</v>
      </c>
      <c r="D59" s="21" t="s">
        <v>18</v>
      </c>
      <c r="E59" s="21" t="s">
        <v>10</v>
      </c>
      <c r="F59" s="21" t="s">
        <v>224</v>
      </c>
      <c r="G59" s="40"/>
      <c r="H59" s="40"/>
      <c r="I59" s="40"/>
      <c r="J59" s="40"/>
      <c r="K59" s="8"/>
      <c r="L59" s="8"/>
      <c r="M59" s="8"/>
      <c r="N59" s="8"/>
      <c r="O59" s="8"/>
      <c r="P59" s="8"/>
      <c r="Q59" s="8"/>
      <c r="R59" s="8"/>
      <c r="S59" s="40"/>
      <c r="T59" s="40"/>
      <c r="U59" s="8"/>
      <c r="V59" s="8">
        <v>9960</v>
      </c>
      <c r="W59" s="8">
        <f t="shared" si="46"/>
        <v>9960</v>
      </c>
      <c r="X59" s="8"/>
      <c r="Y59" s="8"/>
      <c r="Z59" s="8"/>
      <c r="AA59" s="8"/>
      <c r="AB59" s="8"/>
      <c r="AC59" s="8"/>
      <c r="AD59" s="40"/>
      <c r="AE59" s="40"/>
      <c r="AF59" s="8">
        <v>9960</v>
      </c>
      <c r="AG59" s="8">
        <f t="shared" si="41"/>
        <v>9960</v>
      </c>
      <c r="AH59" s="8"/>
      <c r="AI59" s="8"/>
      <c r="AJ59" s="8">
        <f t="shared" si="7"/>
        <v>0</v>
      </c>
      <c r="AK59" s="2"/>
      <c r="AL59" s="2"/>
      <c r="AM59" s="2"/>
      <c r="AN59" s="2"/>
      <c r="AO59" s="2"/>
    </row>
    <row r="60" spans="1:41" ht="106.5" customHeight="1">
      <c r="A60" s="41" t="s">
        <v>230</v>
      </c>
      <c r="B60" s="18" t="s">
        <v>123</v>
      </c>
      <c r="C60" s="21" t="s">
        <v>124</v>
      </c>
      <c r="D60" s="21" t="s">
        <v>18</v>
      </c>
      <c r="E60" s="21" t="s">
        <v>10</v>
      </c>
      <c r="F60" s="21" t="s">
        <v>224</v>
      </c>
      <c r="G60" s="40"/>
      <c r="H60" s="40"/>
      <c r="I60" s="40"/>
      <c r="J60" s="40"/>
      <c r="K60" s="8"/>
      <c r="L60" s="8"/>
      <c r="M60" s="8"/>
      <c r="N60" s="8"/>
      <c r="O60" s="8"/>
      <c r="P60" s="8"/>
      <c r="Q60" s="8"/>
      <c r="R60" s="8"/>
      <c r="S60" s="40"/>
      <c r="T60" s="40"/>
      <c r="U60" s="8"/>
      <c r="V60" s="8">
        <v>9960</v>
      </c>
      <c r="W60" s="8">
        <f t="shared" si="46"/>
        <v>9960</v>
      </c>
      <c r="X60" s="8"/>
      <c r="Y60" s="8"/>
      <c r="Z60" s="8"/>
      <c r="AA60" s="8"/>
      <c r="AB60" s="8"/>
      <c r="AC60" s="8"/>
      <c r="AD60" s="40"/>
      <c r="AE60" s="40"/>
      <c r="AF60" s="8">
        <v>9960</v>
      </c>
      <c r="AG60" s="8">
        <f t="shared" si="41"/>
        <v>9960</v>
      </c>
      <c r="AH60" s="8"/>
      <c r="AI60" s="8"/>
      <c r="AJ60" s="8">
        <f t="shared" si="7"/>
        <v>0</v>
      </c>
      <c r="AK60" s="2"/>
      <c r="AL60" s="2"/>
      <c r="AM60" s="2"/>
      <c r="AN60" s="2"/>
      <c r="AO60" s="2"/>
    </row>
    <row r="61" spans="1:41" ht="106.5" customHeight="1">
      <c r="A61" s="41" t="s">
        <v>231</v>
      </c>
      <c r="B61" s="18" t="s">
        <v>123</v>
      </c>
      <c r="C61" s="21" t="s">
        <v>124</v>
      </c>
      <c r="D61" s="21" t="s">
        <v>18</v>
      </c>
      <c r="E61" s="21" t="s">
        <v>10</v>
      </c>
      <c r="F61" s="21" t="s">
        <v>224</v>
      </c>
      <c r="G61" s="40"/>
      <c r="H61" s="40"/>
      <c r="I61" s="40"/>
      <c r="J61" s="40"/>
      <c r="K61" s="8"/>
      <c r="L61" s="8"/>
      <c r="M61" s="8"/>
      <c r="N61" s="8"/>
      <c r="O61" s="8"/>
      <c r="P61" s="8"/>
      <c r="Q61" s="8"/>
      <c r="R61" s="8"/>
      <c r="S61" s="40"/>
      <c r="T61" s="40"/>
      <c r="U61" s="8"/>
      <c r="V61" s="8">
        <v>7520</v>
      </c>
      <c r="W61" s="8">
        <f t="shared" si="46"/>
        <v>7520</v>
      </c>
      <c r="X61" s="8"/>
      <c r="Y61" s="8"/>
      <c r="Z61" s="8"/>
      <c r="AA61" s="8"/>
      <c r="AB61" s="8"/>
      <c r="AC61" s="8"/>
      <c r="AD61" s="40"/>
      <c r="AE61" s="40"/>
      <c r="AF61" s="8">
        <v>7520</v>
      </c>
      <c r="AG61" s="8">
        <f t="shared" si="41"/>
        <v>7520</v>
      </c>
      <c r="AH61" s="8"/>
      <c r="AI61" s="8"/>
      <c r="AJ61" s="8">
        <f t="shared" si="7"/>
        <v>0</v>
      </c>
      <c r="AK61" s="2"/>
      <c r="AL61" s="2"/>
      <c r="AM61" s="2"/>
      <c r="AN61" s="2"/>
      <c r="AO61" s="2"/>
    </row>
    <row r="62" spans="1:41" ht="106.5" customHeight="1">
      <c r="A62" s="41" t="s">
        <v>232</v>
      </c>
      <c r="B62" s="18" t="s">
        <v>123</v>
      </c>
      <c r="C62" s="21" t="s">
        <v>124</v>
      </c>
      <c r="D62" s="21" t="s">
        <v>18</v>
      </c>
      <c r="E62" s="21" t="s">
        <v>10</v>
      </c>
      <c r="F62" s="21" t="s">
        <v>233</v>
      </c>
      <c r="G62" s="40"/>
      <c r="H62" s="40"/>
      <c r="I62" s="40"/>
      <c r="J62" s="40"/>
      <c r="K62" s="8"/>
      <c r="L62" s="8"/>
      <c r="M62" s="8"/>
      <c r="N62" s="8"/>
      <c r="O62" s="8"/>
      <c r="P62" s="8"/>
      <c r="Q62" s="8"/>
      <c r="R62" s="8"/>
      <c r="S62" s="40"/>
      <c r="T62" s="40"/>
      <c r="U62" s="8"/>
      <c r="V62" s="8">
        <v>9960</v>
      </c>
      <c r="W62" s="8">
        <f t="shared" si="46"/>
        <v>9960</v>
      </c>
      <c r="X62" s="8"/>
      <c r="Y62" s="8"/>
      <c r="Z62" s="8"/>
      <c r="AA62" s="8"/>
      <c r="AB62" s="8"/>
      <c r="AC62" s="8"/>
      <c r="AD62" s="40"/>
      <c r="AE62" s="40"/>
      <c r="AF62" s="8"/>
      <c r="AG62" s="8">
        <f t="shared" si="41"/>
        <v>0</v>
      </c>
      <c r="AH62" s="8"/>
      <c r="AI62" s="8">
        <v>9960</v>
      </c>
      <c r="AJ62" s="8">
        <f t="shared" si="7"/>
        <v>9960</v>
      </c>
      <c r="AK62" s="2"/>
      <c r="AL62" s="2"/>
      <c r="AM62" s="2"/>
      <c r="AN62" s="2"/>
      <c r="AO62" s="2"/>
    </row>
    <row r="63" spans="1:41" ht="106.5" customHeight="1">
      <c r="A63" s="41" t="s">
        <v>234</v>
      </c>
      <c r="B63" s="18" t="s">
        <v>123</v>
      </c>
      <c r="C63" s="21" t="s">
        <v>124</v>
      </c>
      <c r="D63" s="21" t="s">
        <v>18</v>
      </c>
      <c r="E63" s="21" t="s">
        <v>10</v>
      </c>
      <c r="F63" s="21" t="s">
        <v>233</v>
      </c>
      <c r="G63" s="40"/>
      <c r="H63" s="40"/>
      <c r="I63" s="40"/>
      <c r="J63" s="40"/>
      <c r="K63" s="8"/>
      <c r="L63" s="8"/>
      <c r="M63" s="8"/>
      <c r="N63" s="8"/>
      <c r="O63" s="8"/>
      <c r="P63" s="8"/>
      <c r="Q63" s="8"/>
      <c r="R63" s="8"/>
      <c r="S63" s="40"/>
      <c r="T63" s="40"/>
      <c r="U63" s="8"/>
      <c r="V63" s="8">
        <v>9960</v>
      </c>
      <c r="W63" s="8">
        <f t="shared" si="46"/>
        <v>9960</v>
      </c>
      <c r="X63" s="8"/>
      <c r="Y63" s="8"/>
      <c r="Z63" s="8"/>
      <c r="AA63" s="8"/>
      <c r="AB63" s="8"/>
      <c r="AC63" s="8"/>
      <c r="AD63" s="40"/>
      <c r="AE63" s="40"/>
      <c r="AF63" s="8"/>
      <c r="AG63" s="8">
        <f t="shared" si="41"/>
        <v>0</v>
      </c>
      <c r="AH63" s="8"/>
      <c r="AI63" s="8">
        <v>9960</v>
      </c>
      <c r="AJ63" s="8">
        <f t="shared" si="7"/>
        <v>9960</v>
      </c>
      <c r="AK63" s="2"/>
      <c r="AL63" s="2"/>
      <c r="AM63" s="2"/>
      <c r="AN63" s="2"/>
      <c r="AO63" s="2"/>
    </row>
    <row r="64" spans="1:41" ht="106.5" customHeight="1">
      <c r="A64" s="41" t="s">
        <v>235</v>
      </c>
      <c r="B64" s="18" t="s">
        <v>123</v>
      </c>
      <c r="C64" s="21" t="s">
        <v>124</v>
      </c>
      <c r="D64" s="21" t="s">
        <v>18</v>
      </c>
      <c r="E64" s="21" t="s">
        <v>10</v>
      </c>
      <c r="F64" s="21" t="s">
        <v>233</v>
      </c>
      <c r="G64" s="40"/>
      <c r="H64" s="40"/>
      <c r="I64" s="40"/>
      <c r="J64" s="40"/>
      <c r="K64" s="8"/>
      <c r="L64" s="8"/>
      <c r="M64" s="8"/>
      <c r="N64" s="8"/>
      <c r="O64" s="8"/>
      <c r="P64" s="8"/>
      <c r="Q64" s="8"/>
      <c r="R64" s="8"/>
      <c r="S64" s="40"/>
      <c r="T64" s="40"/>
      <c r="U64" s="8"/>
      <c r="V64" s="8">
        <v>9960</v>
      </c>
      <c r="W64" s="8">
        <f t="shared" si="46"/>
        <v>9960</v>
      </c>
      <c r="X64" s="8"/>
      <c r="Y64" s="8"/>
      <c r="Z64" s="8"/>
      <c r="AA64" s="8"/>
      <c r="AB64" s="8"/>
      <c r="AC64" s="8"/>
      <c r="AD64" s="40"/>
      <c r="AE64" s="40"/>
      <c r="AF64" s="8"/>
      <c r="AG64" s="8">
        <f t="shared" si="41"/>
        <v>0</v>
      </c>
      <c r="AH64" s="8"/>
      <c r="AI64" s="8">
        <v>9960</v>
      </c>
      <c r="AJ64" s="8">
        <f t="shared" si="7"/>
        <v>9960</v>
      </c>
      <c r="AK64" s="2"/>
      <c r="AL64" s="2"/>
      <c r="AM64" s="2"/>
      <c r="AN64" s="2"/>
      <c r="AO64" s="2"/>
    </row>
    <row r="65" spans="1:41" ht="106.5" customHeight="1">
      <c r="A65" s="41" t="s">
        <v>236</v>
      </c>
      <c r="B65" s="18" t="s">
        <v>123</v>
      </c>
      <c r="C65" s="21" t="s">
        <v>124</v>
      </c>
      <c r="D65" s="21" t="s">
        <v>18</v>
      </c>
      <c r="E65" s="21" t="s">
        <v>10</v>
      </c>
      <c r="F65" s="21" t="s">
        <v>233</v>
      </c>
      <c r="G65" s="40"/>
      <c r="H65" s="40"/>
      <c r="I65" s="40"/>
      <c r="J65" s="40"/>
      <c r="K65" s="8"/>
      <c r="L65" s="8"/>
      <c r="M65" s="8"/>
      <c r="N65" s="8"/>
      <c r="O65" s="8"/>
      <c r="P65" s="8"/>
      <c r="Q65" s="8"/>
      <c r="R65" s="8"/>
      <c r="S65" s="40"/>
      <c r="T65" s="40"/>
      <c r="U65" s="8"/>
      <c r="V65" s="8">
        <v>9960</v>
      </c>
      <c r="W65" s="8">
        <f t="shared" si="46"/>
        <v>9960</v>
      </c>
      <c r="X65" s="8"/>
      <c r="Y65" s="8"/>
      <c r="Z65" s="8"/>
      <c r="AA65" s="8"/>
      <c r="AB65" s="8"/>
      <c r="AC65" s="8"/>
      <c r="AD65" s="40"/>
      <c r="AE65" s="40"/>
      <c r="AF65" s="8"/>
      <c r="AG65" s="8">
        <f t="shared" si="41"/>
        <v>0</v>
      </c>
      <c r="AH65" s="8"/>
      <c r="AI65" s="8">
        <v>9960</v>
      </c>
      <c r="AJ65" s="8">
        <f t="shared" si="7"/>
        <v>9960</v>
      </c>
      <c r="AK65" s="2"/>
      <c r="AL65" s="2"/>
      <c r="AM65" s="2"/>
      <c r="AN65" s="2"/>
      <c r="AO65" s="2"/>
    </row>
    <row r="66" spans="1:41" ht="106.5" customHeight="1">
      <c r="A66" s="41" t="s">
        <v>237</v>
      </c>
      <c r="B66" s="18" t="s">
        <v>123</v>
      </c>
      <c r="C66" s="21" t="s">
        <v>124</v>
      </c>
      <c r="D66" s="21" t="s">
        <v>18</v>
      </c>
      <c r="E66" s="21" t="s">
        <v>10</v>
      </c>
      <c r="F66" s="21" t="s">
        <v>233</v>
      </c>
      <c r="G66" s="40"/>
      <c r="H66" s="40"/>
      <c r="I66" s="40"/>
      <c r="J66" s="40"/>
      <c r="K66" s="8"/>
      <c r="L66" s="8"/>
      <c r="M66" s="8"/>
      <c r="N66" s="8"/>
      <c r="O66" s="8"/>
      <c r="P66" s="8"/>
      <c r="Q66" s="8"/>
      <c r="R66" s="8"/>
      <c r="S66" s="40"/>
      <c r="T66" s="40"/>
      <c r="U66" s="8"/>
      <c r="V66" s="8">
        <v>9960</v>
      </c>
      <c r="W66" s="8">
        <f t="shared" si="46"/>
        <v>9960</v>
      </c>
      <c r="X66" s="8"/>
      <c r="Y66" s="8"/>
      <c r="Z66" s="8"/>
      <c r="AA66" s="8"/>
      <c r="AB66" s="8"/>
      <c r="AC66" s="8"/>
      <c r="AD66" s="40"/>
      <c r="AE66" s="40"/>
      <c r="AF66" s="8"/>
      <c r="AG66" s="8">
        <f t="shared" si="41"/>
        <v>0</v>
      </c>
      <c r="AH66" s="8"/>
      <c r="AI66" s="8">
        <v>9960</v>
      </c>
      <c r="AJ66" s="8">
        <f t="shared" si="7"/>
        <v>9960</v>
      </c>
      <c r="AK66" s="2"/>
      <c r="AL66" s="2"/>
      <c r="AM66" s="2"/>
      <c r="AN66" s="2"/>
      <c r="AO66" s="2"/>
    </row>
    <row r="67" spans="1:41" ht="106.5" customHeight="1">
      <c r="A67" s="41" t="s">
        <v>238</v>
      </c>
      <c r="B67" s="18" t="s">
        <v>123</v>
      </c>
      <c r="C67" s="21" t="s">
        <v>124</v>
      </c>
      <c r="D67" s="21" t="s">
        <v>18</v>
      </c>
      <c r="E67" s="21" t="s">
        <v>10</v>
      </c>
      <c r="F67" s="21" t="s">
        <v>233</v>
      </c>
      <c r="G67" s="40"/>
      <c r="H67" s="40"/>
      <c r="I67" s="40"/>
      <c r="J67" s="40"/>
      <c r="K67" s="8"/>
      <c r="L67" s="8"/>
      <c r="M67" s="8"/>
      <c r="N67" s="8"/>
      <c r="O67" s="8"/>
      <c r="P67" s="8"/>
      <c r="Q67" s="8"/>
      <c r="R67" s="8"/>
      <c r="S67" s="40"/>
      <c r="T67" s="40"/>
      <c r="U67" s="8"/>
      <c r="V67" s="8">
        <v>9960</v>
      </c>
      <c r="W67" s="8">
        <f t="shared" si="46"/>
        <v>9960</v>
      </c>
      <c r="X67" s="8"/>
      <c r="Y67" s="8"/>
      <c r="Z67" s="8"/>
      <c r="AA67" s="8"/>
      <c r="AB67" s="8"/>
      <c r="AC67" s="8"/>
      <c r="AD67" s="40"/>
      <c r="AE67" s="40"/>
      <c r="AF67" s="8"/>
      <c r="AG67" s="8">
        <f t="shared" si="41"/>
        <v>0</v>
      </c>
      <c r="AH67" s="8"/>
      <c r="AI67" s="8">
        <v>9960</v>
      </c>
      <c r="AJ67" s="8">
        <f t="shared" si="7"/>
        <v>9960</v>
      </c>
      <c r="AK67" s="2"/>
      <c r="AL67" s="2"/>
      <c r="AM67" s="2"/>
      <c r="AN67" s="2"/>
      <c r="AO67" s="2"/>
    </row>
    <row r="68" spans="1:41" ht="106.5" customHeight="1">
      <c r="A68" s="41" t="s">
        <v>239</v>
      </c>
      <c r="B68" s="18" t="s">
        <v>123</v>
      </c>
      <c r="C68" s="21" t="s">
        <v>124</v>
      </c>
      <c r="D68" s="21" t="s">
        <v>18</v>
      </c>
      <c r="E68" s="21" t="s">
        <v>10</v>
      </c>
      <c r="F68" s="21" t="s">
        <v>233</v>
      </c>
      <c r="G68" s="40"/>
      <c r="H68" s="40"/>
      <c r="I68" s="40"/>
      <c r="J68" s="40"/>
      <c r="K68" s="8"/>
      <c r="L68" s="8"/>
      <c r="M68" s="8"/>
      <c r="N68" s="8"/>
      <c r="O68" s="8"/>
      <c r="P68" s="8"/>
      <c r="Q68" s="8"/>
      <c r="R68" s="8"/>
      <c r="S68" s="40"/>
      <c r="T68" s="40"/>
      <c r="U68" s="8"/>
      <c r="V68" s="8">
        <v>9960</v>
      </c>
      <c r="W68" s="8">
        <f t="shared" si="46"/>
        <v>9960</v>
      </c>
      <c r="X68" s="8"/>
      <c r="Y68" s="8"/>
      <c r="Z68" s="8"/>
      <c r="AA68" s="8"/>
      <c r="AB68" s="8"/>
      <c r="AC68" s="8"/>
      <c r="AD68" s="40"/>
      <c r="AE68" s="40"/>
      <c r="AF68" s="8"/>
      <c r="AG68" s="8">
        <f t="shared" si="41"/>
        <v>0</v>
      </c>
      <c r="AH68" s="8"/>
      <c r="AI68" s="8">
        <v>9960</v>
      </c>
      <c r="AJ68" s="8">
        <f t="shared" si="7"/>
        <v>9960</v>
      </c>
      <c r="AK68" s="2"/>
      <c r="AL68" s="2"/>
      <c r="AM68" s="2"/>
      <c r="AN68" s="2"/>
      <c r="AO68" s="2"/>
    </row>
    <row r="69" spans="1:41" ht="137.25" customHeight="1">
      <c r="A69" s="41" t="s">
        <v>222</v>
      </c>
      <c r="B69" s="18"/>
      <c r="C69" s="21" t="s">
        <v>13</v>
      </c>
      <c r="D69" s="21" t="s">
        <v>18</v>
      </c>
      <c r="E69" s="21" t="s">
        <v>10</v>
      </c>
      <c r="F69" s="21" t="s">
        <v>53</v>
      </c>
      <c r="G69" s="40"/>
      <c r="H69" s="40"/>
      <c r="I69" s="40"/>
      <c r="J69" s="40"/>
      <c r="K69" s="8"/>
      <c r="L69" s="8"/>
      <c r="M69" s="8"/>
      <c r="N69" s="8"/>
      <c r="O69" s="8"/>
      <c r="P69" s="8"/>
      <c r="Q69" s="8"/>
      <c r="R69" s="8"/>
      <c r="S69" s="40"/>
      <c r="T69" s="40"/>
      <c r="U69" s="8"/>
      <c r="V69" s="8">
        <v>1425.2</v>
      </c>
      <c r="W69" s="8">
        <f>Q69+V69</f>
        <v>1425.2</v>
      </c>
      <c r="X69" s="8"/>
      <c r="Y69" s="8"/>
      <c r="Z69" s="8"/>
      <c r="AA69" s="8">
        <v>1425.2</v>
      </c>
      <c r="AB69" s="8">
        <f t="shared" si="4"/>
        <v>1425.2</v>
      </c>
      <c r="AC69" s="8"/>
      <c r="AD69" s="40"/>
      <c r="AE69" s="40"/>
      <c r="AF69" s="40"/>
      <c r="AG69" s="8">
        <f t="shared" si="41"/>
        <v>0</v>
      </c>
      <c r="AH69" s="8"/>
      <c r="AI69" s="8"/>
      <c r="AJ69" s="8">
        <f t="shared" si="7"/>
        <v>0</v>
      </c>
      <c r="AK69" s="2"/>
      <c r="AL69" s="2"/>
      <c r="AM69" s="2"/>
      <c r="AN69" s="2"/>
      <c r="AO69" s="2"/>
    </row>
    <row r="70" spans="1:41" ht="42" customHeight="1">
      <c r="A70" s="79" t="s">
        <v>59</v>
      </c>
      <c r="B70" s="79"/>
      <c r="C70" s="79"/>
      <c r="D70" s="79"/>
      <c r="E70" s="36"/>
      <c r="F70" s="36"/>
      <c r="G70" s="37">
        <f>SUM(G71:G76)</f>
        <v>255070.30000000002</v>
      </c>
      <c r="H70" s="37" t="e">
        <f>H71+#REF!+#REF!+H72+H76+#REF!+#REF!+#REF!+#REF!</f>
        <v>#REF!</v>
      </c>
      <c r="I70" s="37" t="e">
        <f>I71+#REF!+#REF!+I72+I76+#REF!+#REF!+#REF!+#REF!</f>
        <v>#REF!</v>
      </c>
      <c r="J70" s="37" t="e">
        <f>J71+#REF!+#REF!+J72+J76+#REF!+#REF!+#REF!+#REF!</f>
        <v>#REF!</v>
      </c>
      <c r="K70" s="8">
        <f>SUM(K71:K75)</f>
        <v>1690658</v>
      </c>
      <c r="L70" s="8">
        <f>SUM(L71:L75)</f>
        <v>338894.5</v>
      </c>
      <c r="M70" s="8">
        <f t="shared" si="13"/>
        <v>2029552.5</v>
      </c>
      <c r="N70" s="8">
        <f>SUM(N71:N75)</f>
        <v>362492.6</v>
      </c>
      <c r="O70" s="8">
        <f t="shared" ref="O70" si="47">SUM(O71:O75)</f>
        <v>140800</v>
      </c>
      <c r="P70" s="8">
        <f>P71+P72+P73+P74+P75</f>
        <v>0</v>
      </c>
      <c r="Q70" s="8">
        <v>2029552.5</v>
      </c>
      <c r="R70" s="8">
        <f>SUM(R71:R75)</f>
        <v>491928.5</v>
      </c>
      <c r="S70" s="8">
        <f t="shared" ref="S70:AD70" si="48">SUM(S71:S75)</f>
        <v>347929</v>
      </c>
      <c r="T70" s="8">
        <f t="shared" ref="T70" si="49">SUM(T71:T75)</f>
        <v>79054.5</v>
      </c>
      <c r="U70" s="8">
        <f>U71+U72+U73+U74+U75</f>
        <v>0</v>
      </c>
      <c r="V70" s="8"/>
      <c r="W70" s="8">
        <v>2029552.5</v>
      </c>
      <c r="X70" s="8">
        <f t="shared" si="3"/>
        <v>491928.5</v>
      </c>
      <c r="Y70" s="8">
        <f>S70+T70</f>
        <v>426983.5</v>
      </c>
      <c r="Z70" s="8">
        <f>Z71+Z72+Z73+Z74+Z75</f>
        <v>0</v>
      </c>
      <c r="AA70" s="8">
        <f>AA71</f>
        <v>7354.1</v>
      </c>
      <c r="AB70" s="8">
        <f t="shared" si="4"/>
        <v>499282.6</v>
      </c>
      <c r="AC70" s="8">
        <v>426983.5</v>
      </c>
      <c r="AD70" s="8">
        <f t="shared" si="48"/>
        <v>294730.2</v>
      </c>
      <c r="AE70" s="8">
        <f t="shared" ref="AE70" si="50">SUM(AE71:AE75)</f>
        <v>0</v>
      </c>
      <c r="AF70" s="8"/>
      <c r="AG70" s="8">
        <v>426983.5</v>
      </c>
      <c r="AH70" s="8">
        <f t="shared" si="6"/>
        <v>294730.2</v>
      </c>
      <c r="AI70" s="8"/>
      <c r="AJ70" s="8">
        <f t="shared" si="7"/>
        <v>294730.2</v>
      </c>
      <c r="AK70" s="2"/>
      <c r="AL70" s="2"/>
      <c r="AM70" s="2"/>
      <c r="AN70" s="2"/>
      <c r="AO70" s="2"/>
    </row>
    <row r="71" spans="1:41" ht="114.75" customHeight="1">
      <c r="A71" s="15" t="s">
        <v>106</v>
      </c>
      <c r="B71" s="32" t="s">
        <v>107</v>
      </c>
      <c r="C71" s="21" t="s">
        <v>60</v>
      </c>
      <c r="D71" s="21" t="s">
        <v>6</v>
      </c>
      <c r="E71" s="21" t="s">
        <v>69</v>
      </c>
      <c r="F71" s="21" t="s">
        <v>54</v>
      </c>
      <c r="G71" s="8">
        <v>190401</v>
      </c>
      <c r="H71" s="8">
        <v>-33531.1</v>
      </c>
      <c r="I71" s="8">
        <f>G71+H71</f>
        <v>156869.9</v>
      </c>
      <c r="J71" s="8"/>
      <c r="K71" s="43">
        <v>1074428.8999999999</v>
      </c>
      <c r="L71" s="43"/>
      <c r="M71" s="8">
        <f t="shared" si="13"/>
        <v>1074428.8999999999</v>
      </c>
      <c r="N71" s="20">
        <v>183158.5</v>
      </c>
      <c r="O71" s="20"/>
      <c r="P71" s="8"/>
      <c r="Q71" s="20">
        <v>1074428.8999999999</v>
      </c>
      <c r="R71" s="8">
        <v>171794.4</v>
      </c>
      <c r="S71" s="20">
        <v>191929</v>
      </c>
      <c r="T71" s="20"/>
      <c r="U71" s="8"/>
      <c r="V71" s="8"/>
      <c r="W71" s="8">
        <v>1074428.8999999999</v>
      </c>
      <c r="X71" s="8">
        <f t="shared" si="3"/>
        <v>171794.4</v>
      </c>
      <c r="Y71" s="8">
        <f t="shared" si="12"/>
        <v>191929</v>
      </c>
      <c r="Z71" s="8"/>
      <c r="AA71" s="8">
        <v>7354.1</v>
      </c>
      <c r="AB71" s="8">
        <f t="shared" si="4"/>
        <v>179148.5</v>
      </c>
      <c r="AC71" s="8">
        <v>191929</v>
      </c>
      <c r="AD71" s="20">
        <v>199730.2</v>
      </c>
      <c r="AE71" s="20"/>
      <c r="AF71" s="20"/>
      <c r="AG71" s="8">
        <v>191929</v>
      </c>
      <c r="AH71" s="8">
        <f t="shared" si="6"/>
        <v>199730.2</v>
      </c>
      <c r="AI71" s="8"/>
      <c r="AJ71" s="8">
        <f t="shared" si="7"/>
        <v>199730.2</v>
      </c>
      <c r="AK71" s="2"/>
      <c r="AL71" s="2"/>
      <c r="AM71" s="2"/>
      <c r="AN71" s="2"/>
      <c r="AO71" s="2"/>
    </row>
    <row r="72" spans="1:41" ht="126" customHeight="1">
      <c r="A72" s="15" t="s">
        <v>108</v>
      </c>
      <c r="B72" s="21" t="s">
        <v>25</v>
      </c>
      <c r="C72" s="21" t="s">
        <v>45</v>
      </c>
      <c r="D72" s="21" t="s">
        <v>6</v>
      </c>
      <c r="E72" s="21" t="s">
        <v>36</v>
      </c>
      <c r="F72" s="19" t="s">
        <v>97</v>
      </c>
      <c r="G72" s="8">
        <v>30358.9</v>
      </c>
      <c r="H72" s="8"/>
      <c r="I72" s="8">
        <v>30358.9</v>
      </c>
      <c r="J72" s="8"/>
      <c r="K72" s="44">
        <v>25793.8</v>
      </c>
      <c r="L72" s="44"/>
      <c r="M72" s="8">
        <f t="shared" si="13"/>
        <v>25793.8</v>
      </c>
      <c r="N72" s="44">
        <v>21676.9</v>
      </c>
      <c r="O72" s="44"/>
      <c r="P72" s="8"/>
      <c r="Q72" s="44">
        <v>25793.8</v>
      </c>
      <c r="R72" s="8">
        <f t="shared" si="11"/>
        <v>21676.9</v>
      </c>
      <c r="S72" s="8">
        <v>0</v>
      </c>
      <c r="T72" s="8">
        <v>0</v>
      </c>
      <c r="U72" s="8"/>
      <c r="V72" s="8"/>
      <c r="W72" s="8">
        <v>25793.8</v>
      </c>
      <c r="X72" s="8">
        <f t="shared" si="3"/>
        <v>21676.9</v>
      </c>
      <c r="Y72" s="8">
        <f t="shared" si="12"/>
        <v>0</v>
      </c>
      <c r="Z72" s="8"/>
      <c r="AA72" s="8"/>
      <c r="AB72" s="8">
        <f t="shared" si="4"/>
        <v>21676.9</v>
      </c>
      <c r="AC72" s="8">
        <v>0</v>
      </c>
      <c r="AD72" s="8">
        <v>0</v>
      </c>
      <c r="AE72" s="8">
        <v>0</v>
      </c>
      <c r="AF72" s="8"/>
      <c r="AG72" s="8">
        <v>0</v>
      </c>
      <c r="AH72" s="8">
        <f t="shared" si="6"/>
        <v>0</v>
      </c>
      <c r="AI72" s="8"/>
      <c r="AJ72" s="8">
        <f t="shared" si="7"/>
        <v>0</v>
      </c>
    </row>
    <row r="73" spans="1:41" ht="132" customHeight="1">
      <c r="A73" s="15" t="s">
        <v>109</v>
      </c>
      <c r="B73" s="21" t="s">
        <v>25</v>
      </c>
      <c r="C73" s="21" t="s">
        <v>45</v>
      </c>
      <c r="D73" s="21" t="s">
        <v>6</v>
      </c>
      <c r="E73" s="21" t="s">
        <v>36</v>
      </c>
      <c r="F73" s="19" t="s">
        <v>97</v>
      </c>
      <c r="G73" s="8">
        <v>17155.2</v>
      </c>
      <c r="H73" s="8"/>
      <c r="I73" s="8">
        <v>17155.2</v>
      </c>
      <c r="J73" s="8"/>
      <c r="K73" s="44">
        <v>9435.2999999999993</v>
      </c>
      <c r="L73" s="44"/>
      <c r="M73" s="8">
        <f t="shared" si="13"/>
        <v>9435.2999999999993</v>
      </c>
      <c r="N73" s="44">
        <v>7657.2</v>
      </c>
      <c r="O73" s="44"/>
      <c r="P73" s="8"/>
      <c r="Q73" s="44">
        <v>9435.2999999999993</v>
      </c>
      <c r="R73" s="8">
        <f t="shared" si="11"/>
        <v>7657.2</v>
      </c>
      <c r="S73" s="8">
        <v>0</v>
      </c>
      <c r="T73" s="8">
        <v>0</v>
      </c>
      <c r="U73" s="8"/>
      <c r="V73" s="8"/>
      <c r="W73" s="8">
        <v>9435.2999999999993</v>
      </c>
      <c r="X73" s="8">
        <f t="shared" si="3"/>
        <v>7657.2</v>
      </c>
      <c r="Y73" s="8">
        <f t="shared" si="12"/>
        <v>0</v>
      </c>
      <c r="Z73" s="8"/>
      <c r="AA73" s="8"/>
      <c r="AB73" s="8">
        <f t="shared" si="4"/>
        <v>7657.2</v>
      </c>
      <c r="AC73" s="8">
        <v>0</v>
      </c>
      <c r="AD73" s="8">
        <v>0</v>
      </c>
      <c r="AE73" s="8">
        <v>0</v>
      </c>
      <c r="AF73" s="8"/>
      <c r="AG73" s="8">
        <v>0</v>
      </c>
      <c r="AH73" s="8">
        <f t="shared" si="6"/>
        <v>0</v>
      </c>
      <c r="AI73" s="8"/>
      <c r="AJ73" s="8">
        <f t="shared" si="7"/>
        <v>0</v>
      </c>
    </row>
    <row r="74" spans="1:41" ht="133.5" customHeight="1">
      <c r="A74" s="45" t="s">
        <v>138</v>
      </c>
      <c r="B74" s="46" t="s">
        <v>137</v>
      </c>
      <c r="C74" s="46" t="s">
        <v>45</v>
      </c>
      <c r="D74" s="46" t="s">
        <v>6</v>
      </c>
      <c r="E74" s="46" t="s">
        <v>36</v>
      </c>
      <c r="F74" s="47" t="s">
        <v>26</v>
      </c>
      <c r="G74" s="48"/>
      <c r="H74" s="49"/>
      <c r="I74" s="49"/>
      <c r="J74" s="49"/>
      <c r="K74" s="50"/>
      <c r="L74" s="50">
        <v>338894.5</v>
      </c>
      <c r="M74" s="8">
        <f t="shared" si="13"/>
        <v>338894.5</v>
      </c>
      <c r="N74" s="50"/>
      <c r="O74" s="50">
        <v>140800</v>
      </c>
      <c r="P74" s="8"/>
      <c r="Q74" s="50">
        <v>338894.5</v>
      </c>
      <c r="R74" s="8">
        <f t="shared" si="11"/>
        <v>140800</v>
      </c>
      <c r="S74" s="49"/>
      <c r="T74" s="49">
        <v>79054.5</v>
      </c>
      <c r="U74" s="8"/>
      <c r="V74" s="8"/>
      <c r="W74" s="8">
        <v>338894.5</v>
      </c>
      <c r="X74" s="8">
        <f t="shared" si="3"/>
        <v>140800</v>
      </c>
      <c r="Y74" s="8">
        <f t="shared" si="12"/>
        <v>79054.5</v>
      </c>
      <c r="Z74" s="8"/>
      <c r="AA74" s="8"/>
      <c r="AB74" s="8">
        <f t="shared" si="4"/>
        <v>140800</v>
      </c>
      <c r="AC74" s="8">
        <v>79054.5</v>
      </c>
      <c r="AD74" s="49">
        <v>0</v>
      </c>
      <c r="AE74" s="49"/>
      <c r="AF74" s="49"/>
      <c r="AG74" s="8">
        <v>79054.5</v>
      </c>
      <c r="AH74" s="8">
        <f t="shared" si="6"/>
        <v>0</v>
      </c>
      <c r="AI74" s="8"/>
      <c r="AJ74" s="8">
        <f t="shared" si="7"/>
        <v>0</v>
      </c>
    </row>
    <row r="75" spans="1:41" ht="32.25" customHeight="1">
      <c r="A75" s="92" t="s">
        <v>152</v>
      </c>
      <c r="B75" s="93"/>
      <c r="C75" s="93"/>
      <c r="D75" s="93"/>
      <c r="E75" s="51"/>
      <c r="F75" s="51"/>
      <c r="G75" s="8"/>
      <c r="H75" s="8"/>
      <c r="I75" s="8"/>
      <c r="J75" s="8"/>
      <c r="K75" s="44">
        <f>K76</f>
        <v>581000</v>
      </c>
      <c r="L75" s="44">
        <f>L76</f>
        <v>0</v>
      </c>
      <c r="M75" s="8">
        <f t="shared" si="13"/>
        <v>581000</v>
      </c>
      <c r="N75" s="44">
        <f t="shared" ref="N75:AE75" si="51">N76</f>
        <v>150000</v>
      </c>
      <c r="O75" s="44">
        <f t="shared" si="51"/>
        <v>0</v>
      </c>
      <c r="P75" s="8">
        <f>P76</f>
        <v>0</v>
      </c>
      <c r="Q75" s="44">
        <v>581000</v>
      </c>
      <c r="R75" s="8">
        <f t="shared" si="11"/>
        <v>150000</v>
      </c>
      <c r="S75" s="44">
        <f t="shared" si="51"/>
        <v>156000</v>
      </c>
      <c r="T75" s="44">
        <f t="shared" si="51"/>
        <v>0</v>
      </c>
      <c r="U75" s="8">
        <f>U76</f>
        <v>0</v>
      </c>
      <c r="V75" s="8"/>
      <c r="W75" s="8">
        <v>581000</v>
      </c>
      <c r="X75" s="8">
        <f t="shared" si="3"/>
        <v>150000</v>
      </c>
      <c r="Y75" s="8">
        <f t="shared" si="12"/>
        <v>156000</v>
      </c>
      <c r="Z75" s="8">
        <f>Z76</f>
        <v>0</v>
      </c>
      <c r="AA75" s="8"/>
      <c r="AB75" s="8">
        <f t="shared" si="4"/>
        <v>150000</v>
      </c>
      <c r="AC75" s="8">
        <v>156000</v>
      </c>
      <c r="AD75" s="44">
        <f t="shared" si="51"/>
        <v>95000</v>
      </c>
      <c r="AE75" s="44">
        <f t="shared" si="51"/>
        <v>0</v>
      </c>
      <c r="AF75" s="44"/>
      <c r="AG75" s="8">
        <v>156000</v>
      </c>
      <c r="AH75" s="8">
        <f t="shared" si="6"/>
        <v>95000</v>
      </c>
      <c r="AI75" s="8"/>
      <c r="AJ75" s="8">
        <f t="shared" si="7"/>
        <v>95000</v>
      </c>
    </row>
    <row r="76" spans="1:41" ht="133.5" customHeight="1">
      <c r="A76" s="15" t="s">
        <v>98</v>
      </c>
      <c r="B76" s="21" t="s">
        <v>72</v>
      </c>
      <c r="C76" s="21" t="s">
        <v>71</v>
      </c>
      <c r="D76" s="21" t="s">
        <v>6</v>
      </c>
      <c r="E76" s="21" t="s">
        <v>36</v>
      </c>
      <c r="F76" s="19" t="s">
        <v>73</v>
      </c>
      <c r="G76" s="8">
        <v>17155.2</v>
      </c>
      <c r="H76" s="8"/>
      <c r="I76" s="8">
        <v>17155.2</v>
      </c>
      <c r="J76" s="8"/>
      <c r="K76" s="44">
        <v>581000</v>
      </c>
      <c r="L76" s="44"/>
      <c r="M76" s="8">
        <f t="shared" si="13"/>
        <v>581000</v>
      </c>
      <c r="N76" s="44">
        <v>150000</v>
      </c>
      <c r="O76" s="44"/>
      <c r="P76" s="8"/>
      <c r="Q76" s="44">
        <v>581000</v>
      </c>
      <c r="R76" s="8">
        <f t="shared" si="11"/>
        <v>150000</v>
      </c>
      <c r="S76" s="8">
        <v>156000</v>
      </c>
      <c r="T76" s="8"/>
      <c r="U76" s="8"/>
      <c r="V76" s="8"/>
      <c r="W76" s="8">
        <v>581000</v>
      </c>
      <c r="X76" s="8">
        <f t="shared" si="3"/>
        <v>150000</v>
      </c>
      <c r="Y76" s="8">
        <f t="shared" si="12"/>
        <v>156000</v>
      </c>
      <c r="Z76" s="8"/>
      <c r="AA76" s="8"/>
      <c r="AB76" s="8">
        <f t="shared" si="4"/>
        <v>150000</v>
      </c>
      <c r="AC76" s="8">
        <v>156000</v>
      </c>
      <c r="AD76" s="8">
        <v>95000</v>
      </c>
      <c r="AE76" s="8"/>
      <c r="AF76" s="8"/>
      <c r="AG76" s="8">
        <v>156000</v>
      </c>
      <c r="AH76" s="8">
        <f t="shared" si="6"/>
        <v>95000</v>
      </c>
      <c r="AI76" s="8"/>
      <c r="AJ76" s="8">
        <f t="shared" si="7"/>
        <v>95000</v>
      </c>
    </row>
    <row r="77" spans="1:41" ht="35.25" customHeight="1">
      <c r="A77" s="91" t="s">
        <v>110</v>
      </c>
      <c r="B77" s="91"/>
      <c r="C77" s="91"/>
      <c r="D77" s="91"/>
      <c r="E77" s="51"/>
      <c r="F77" s="52"/>
      <c r="G77" s="8"/>
      <c r="H77" s="8"/>
      <c r="I77" s="8"/>
      <c r="J77" s="8"/>
      <c r="K77" s="44">
        <f>K78</f>
        <v>291567.3</v>
      </c>
      <c r="L77" s="44">
        <f>L78+L79</f>
        <v>2777777.8</v>
      </c>
      <c r="M77" s="8">
        <f>SUM(M78:M80)</f>
        <v>3069345.0999999996</v>
      </c>
      <c r="N77" s="8">
        <f t="shared" ref="N77:P77" si="52">SUM(N78:N80)</f>
        <v>23512.400000000001</v>
      </c>
      <c r="O77" s="8">
        <f t="shared" si="52"/>
        <v>33333.300000000003</v>
      </c>
      <c r="P77" s="8">
        <f t="shared" si="52"/>
        <v>110000</v>
      </c>
      <c r="Q77" s="44">
        <f>M77+P77</f>
        <v>3179345.0999999996</v>
      </c>
      <c r="R77" s="8">
        <f>SUM(R78:R80)</f>
        <v>56845.700000000004</v>
      </c>
      <c r="S77" s="8">
        <f t="shared" ref="S77:U77" si="53">SUM(S78:S80)</f>
        <v>0</v>
      </c>
      <c r="T77" s="8">
        <f t="shared" si="53"/>
        <v>0</v>
      </c>
      <c r="U77" s="8">
        <f t="shared" si="53"/>
        <v>91324.2</v>
      </c>
      <c r="V77" s="8">
        <f>V81+V82</f>
        <v>114388.15699999999</v>
      </c>
      <c r="W77" s="8">
        <f>Q77+V77</f>
        <v>3293733.2569999998</v>
      </c>
      <c r="X77" s="8">
        <f>R77+U77</f>
        <v>148169.9</v>
      </c>
      <c r="Y77" s="8">
        <f>SUM(Y78:Y80)</f>
        <v>0</v>
      </c>
      <c r="Z77" s="8">
        <f>SUM(Z78:Z80)</f>
        <v>0</v>
      </c>
      <c r="AA77" s="8">
        <f>AA81+AA82+AA80</f>
        <v>19704.8</v>
      </c>
      <c r="AB77" s="8">
        <f t="shared" si="4"/>
        <v>167874.69999999998</v>
      </c>
      <c r="AC77" s="8">
        <v>0</v>
      </c>
      <c r="AD77" s="8">
        <f>SUM(AD78:AD80)</f>
        <v>0</v>
      </c>
      <c r="AE77" s="8">
        <f>SUM(AE78:AE80)</f>
        <v>0</v>
      </c>
      <c r="AF77" s="8"/>
      <c r="AG77" s="8">
        <v>0</v>
      </c>
      <c r="AH77" s="8">
        <f t="shared" si="6"/>
        <v>0</v>
      </c>
      <c r="AI77" s="8"/>
      <c r="AJ77" s="8">
        <f t="shared" si="7"/>
        <v>0</v>
      </c>
    </row>
    <row r="78" spans="1:41" ht="120" customHeight="1">
      <c r="A78" s="17" t="s">
        <v>243</v>
      </c>
      <c r="B78" s="18" t="s">
        <v>74</v>
      </c>
      <c r="C78" s="21" t="s">
        <v>20</v>
      </c>
      <c r="D78" s="21" t="s">
        <v>75</v>
      </c>
      <c r="E78" s="21" t="s">
        <v>111</v>
      </c>
      <c r="F78" s="19" t="s">
        <v>57</v>
      </c>
      <c r="G78" s="8"/>
      <c r="H78" s="8"/>
      <c r="I78" s="8"/>
      <c r="J78" s="8"/>
      <c r="K78" s="33">
        <v>291567.3</v>
      </c>
      <c r="L78" s="33"/>
      <c r="M78" s="8">
        <f t="shared" si="13"/>
        <v>291567.3</v>
      </c>
      <c r="N78" s="44">
        <v>23512.400000000001</v>
      </c>
      <c r="O78" s="44"/>
      <c r="P78" s="8"/>
      <c r="Q78" s="44">
        <f t="shared" ref="Q78:Q80" si="54">M78+P78</f>
        <v>291567.3</v>
      </c>
      <c r="R78" s="8">
        <f t="shared" si="11"/>
        <v>23512.400000000001</v>
      </c>
      <c r="S78" s="8">
        <v>0</v>
      </c>
      <c r="T78" s="8">
        <v>0</v>
      </c>
      <c r="U78" s="8"/>
      <c r="V78" s="8"/>
      <c r="W78" s="8">
        <v>291567.3</v>
      </c>
      <c r="X78" s="8">
        <f t="shared" si="3"/>
        <v>23512.400000000001</v>
      </c>
      <c r="Y78" s="8">
        <f t="shared" si="12"/>
        <v>0</v>
      </c>
      <c r="Z78" s="8"/>
      <c r="AA78" s="8"/>
      <c r="AB78" s="8">
        <f t="shared" si="4"/>
        <v>23512.400000000001</v>
      </c>
      <c r="AC78" s="8">
        <v>0</v>
      </c>
      <c r="AD78" s="8">
        <v>0</v>
      </c>
      <c r="AE78" s="8">
        <v>0</v>
      </c>
      <c r="AF78" s="8"/>
      <c r="AG78" s="8">
        <v>0</v>
      </c>
      <c r="AH78" s="8">
        <f t="shared" si="6"/>
        <v>0</v>
      </c>
      <c r="AI78" s="8"/>
      <c r="AJ78" s="8">
        <f t="shared" si="7"/>
        <v>0</v>
      </c>
    </row>
    <row r="79" spans="1:41" ht="147" customHeight="1">
      <c r="A79" s="17" t="s">
        <v>153</v>
      </c>
      <c r="B79" s="18" t="s">
        <v>132</v>
      </c>
      <c r="C79" s="21" t="s">
        <v>60</v>
      </c>
      <c r="D79" s="21" t="s">
        <v>18</v>
      </c>
      <c r="E79" s="21" t="s">
        <v>10</v>
      </c>
      <c r="F79" s="19" t="s">
        <v>61</v>
      </c>
      <c r="G79" s="8"/>
      <c r="H79" s="8"/>
      <c r="I79" s="8"/>
      <c r="J79" s="8"/>
      <c r="K79" s="33"/>
      <c r="L79" s="8">
        <v>2777777.8</v>
      </c>
      <c r="M79" s="8">
        <f t="shared" si="13"/>
        <v>2777777.8</v>
      </c>
      <c r="N79" s="44"/>
      <c r="O79" s="20">
        <v>33333.300000000003</v>
      </c>
      <c r="P79" s="8"/>
      <c r="Q79" s="44">
        <f t="shared" si="54"/>
        <v>2777777.8</v>
      </c>
      <c r="R79" s="8">
        <f t="shared" si="11"/>
        <v>33333.300000000003</v>
      </c>
      <c r="S79" s="8"/>
      <c r="T79" s="8"/>
      <c r="U79" s="8"/>
      <c r="V79" s="8"/>
      <c r="W79" s="8">
        <v>2777777.8</v>
      </c>
      <c r="X79" s="8">
        <f t="shared" si="3"/>
        <v>33333.300000000003</v>
      </c>
      <c r="Y79" s="8">
        <v>0</v>
      </c>
      <c r="Z79" s="8"/>
      <c r="AA79" s="8"/>
      <c r="AB79" s="8">
        <f t="shared" si="4"/>
        <v>33333.300000000003</v>
      </c>
      <c r="AC79" s="8">
        <v>0</v>
      </c>
      <c r="AD79" s="8">
        <v>0</v>
      </c>
      <c r="AE79" s="8"/>
      <c r="AF79" s="8"/>
      <c r="AG79" s="8">
        <v>0</v>
      </c>
      <c r="AH79" s="8">
        <f t="shared" si="6"/>
        <v>0</v>
      </c>
      <c r="AI79" s="8"/>
      <c r="AJ79" s="8">
        <f t="shared" si="7"/>
        <v>0</v>
      </c>
    </row>
    <row r="80" spans="1:41" ht="147" customHeight="1">
      <c r="A80" s="17" t="s">
        <v>203</v>
      </c>
      <c r="B80" s="18" t="s">
        <v>204</v>
      </c>
      <c r="C80" s="21" t="s">
        <v>189</v>
      </c>
      <c r="D80" s="21" t="s">
        <v>18</v>
      </c>
      <c r="E80" s="21" t="s">
        <v>10</v>
      </c>
      <c r="F80" s="19" t="s">
        <v>53</v>
      </c>
      <c r="G80" s="8"/>
      <c r="H80" s="8"/>
      <c r="I80" s="8"/>
      <c r="J80" s="8"/>
      <c r="K80" s="33"/>
      <c r="L80" s="8"/>
      <c r="M80" s="8"/>
      <c r="N80" s="44"/>
      <c r="O80" s="20"/>
      <c r="P80" s="8">
        <v>110000</v>
      </c>
      <c r="Q80" s="44">
        <f t="shared" si="54"/>
        <v>110000</v>
      </c>
      <c r="R80" s="8"/>
      <c r="S80" s="8"/>
      <c r="T80" s="8"/>
      <c r="U80" s="8">
        <v>91324.2</v>
      </c>
      <c r="V80" s="8"/>
      <c r="W80" s="8">
        <v>110000</v>
      </c>
      <c r="X80" s="8">
        <f t="shared" si="3"/>
        <v>91324.2</v>
      </c>
      <c r="Y80" s="8">
        <v>0</v>
      </c>
      <c r="Z80" s="8"/>
      <c r="AA80" s="8">
        <v>18675.8</v>
      </c>
      <c r="AB80" s="8">
        <f t="shared" si="4"/>
        <v>110000</v>
      </c>
      <c r="AC80" s="8">
        <v>0</v>
      </c>
      <c r="AD80" s="8">
        <v>0</v>
      </c>
      <c r="AE80" s="8"/>
      <c r="AF80" s="8"/>
      <c r="AG80" s="8">
        <v>0</v>
      </c>
      <c r="AH80" s="8">
        <f t="shared" si="6"/>
        <v>0</v>
      </c>
      <c r="AI80" s="8"/>
      <c r="AJ80" s="8">
        <f t="shared" si="7"/>
        <v>0</v>
      </c>
    </row>
    <row r="81" spans="1:46" ht="147" customHeight="1">
      <c r="A81" s="17" t="s">
        <v>215</v>
      </c>
      <c r="B81" s="18" t="s">
        <v>216</v>
      </c>
      <c r="C81" s="21" t="s">
        <v>217</v>
      </c>
      <c r="D81" s="21" t="s">
        <v>75</v>
      </c>
      <c r="E81" s="21" t="s">
        <v>219</v>
      </c>
      <c r="F81" s="19" t="s">
        <v>214</v>
      </c>
      <c r="G81" s="8"/>
      <c r="H81" s="8"/>
      <c r="I81" s="8"/>
      <c r="J81" s="8"/>
      <c r="K81" s="33"/>
      <c r="L81" s="8"/>
      <c r="M81" s="8"/>
      <c r="N81" s="44"/>
      <c r="O81" s="20"/>
      <c r="P81" s="8"/>
      <c r="Q81" s="21"/>
      <c r="R81" s="8"/>
      <c r="S81" s="8"/>
      <c r="T81" s="8"/>
      <c r="U81" s="8"/>
      <c r="V81" s="20">
        <f>3238.4+333.357</f>
        <v>3571.7570000000001</v>
      </c>
      <c r="W81" s="8">
        <f>-Q81+V81</f>
        <v>3571.7570000000001</v>
      </c>
      <c r="X81" s="8"/>
      <c r="Y81" s="8"/>
      <c r="Z81" s="8"/>
      <c r="AA81" s="8">
        <v>333.4</v>
      </c>
      <c r="AB81" s="8">
        <f t="shared" si="4"/>
        <v>333.4</v>
      </c>
      <c r="AC81" s="8"/>
      <c r="AD81" s="8"/>
      <c r="AE81" s="8"/>
      <c r="AF81" s="8"/>
      <c r="AG81" s="8"/>
      <c r="AH81" s="8"/>
      <c r="AI81" s="8"/>
      <c r="AJ81" s="8">
        <f t="shared" si="7"/>
        <v>0</v>
      </c>
    </row>
    <row r="82" spans="1:46" ht="147" customHeight="1">
      <c r="A82" s="17" t="s">
        <v>211</v>
      </c>
      <c r="B82" s="30" t="s">
        <v>212</v>
      </c>
      <c r="C82" s="21" t="s">
        <v>213</v>
      </c>
      <c r="D82" s="21" t="s">
        <v>75</v>
      </c>
      <c r="E82" s="21" t="s">
        <v>218</v>
      </c>
      <c r="F82" s="19" t="s">
        <v>220</v>
      </c>
      <c r="G82" s="8"/>
      <c r="H82" s="8"/>
      <c r="I82" s="8"/>
      <c r="J82" s="8"/>
      <c r="K82" s="33"/>
      <c r="L82" s="8"/>
      <c r="M82" s="8"/>
      <c r="N82" s="44"/>
      <c r="O82" s="20"/>
      <c r="P82" s="8"/>
      <c r="Q82" s="44"/>
      <c r="R82" s="8"/>
      <c r="S82" s="8"/>
      <c r="T82" s="8"/>
      <c r="U82" s="8"/>
      <c r="V82" s="20">
        <v>110816.4</v>
      </c>
      <c r="W82" s="8">
        <f>-Q82+V82</f>
        <v>110816.4</v>
      </c>
      <c r="X82" s="8"/>
      <c r="Y82" s="8"/>
      <c r="Z82" s="8"/>
      <c r="AA82" s="8">
        <v>695.6</v>
      </c>
      <c r="AB82" s="8">
        <f t="shared" si="4"/>
        <v>695.6</v>
      </c>
      <c r="AC82" s="8"/>
      <c r="AD82" s="8"/>
      <c r="AE82" s="8"/>
      <c r="AF82" s="8"/>
      <c r="AG82" s="8"/>
      <c r="AH82" s="8"/>
      <c r="AI82" s="8"/>
      <c r="AJ82" s="8">
        <f t="shared" si="7"/>
        <v>0</v>
      </c>
    </row>
    <row r="83" spans="1:46" ht="48.75" customHeight="1">
      <c r="A83" s="79" t="s">
        <v>181</v>
      </c>
      <c r="B83" s="79"/>
      <c r="C83" s="79"/>
      <c r="D83" s="79"/>
      <c r="E83" s="53"/>
      <c r="F83" s="53"/>
      <c r="G83" s="37" t="e">
        <f>#REF!+G85+G86</f>
        <v>#REF!</v>
      </c>
      <c r="H83" s="37" t="e">
        <f>H84+#REF!+H86</f>
        <v>#REF!</v>
      </c>
      <c r="I83" s="37" t="e">
        <f>I84+#REF!+I86+#REF!</f>
        <v>#REF!</v>
      </c>
      <c r="J83" s="37" t="e">
        <f>J84+#REF!+J86</f>
        <v>#REF!</v>
      </c>
      <c r="K83" s="37">
        <f>K84+K86</f>
        <v>209641.84999999998</v>
      </c>
      <c r="L83" s="37">
        <f>L84+L86+L90</f>
        <v>128914.7</v>
      </c>
      <c r="M83" s="8">
        <f t="shared" ref="M83:O83" si="55">M84+M86+M90+M92</f>
        <v>337030.95</v>
      </c>
      <c r="N83" s="8">
        <f t="shared" si="55"/>
        <v>23312.7</v>
      </c>
      <c r="O83" s="8">
        <f t="shared" si="55"/>
        <v>7010.2</v>
      </c>
      <c r="P83" s="8">
        <f>P84+P86+P90+P92</f>
        <v>0</v>
      </c>
      <c r="Q83" s="8">
        <f>M83+P83</f>
        <v>337030.95</v>
      </c>
      <c r="R83" s="8">
        <f t="shared" ref="R83:T83" si="56">R84+R86+R90+R92</f>
        <v>34332.9</v>
      </c>
      <c r="S83" s="8">
        <f t="shared" si="56"/>
        <v>23020</v>
      </c>
      <c r="T83" s="8">
        <f t="shared" si="56"/>
        <v>0</v>
      </c>
      <c r="U83" s="8">
        <f>U84+U86+U90+U92</f>
        <v>0</v>
      </c>
      <c r="V83" s="8"/>
      <c r="W83" s="8">
        <v>337030.95</v>
      </c>
      <c r="X83" s="8">
        <f t="shared" si="3"/>
        <v>34332.9</v>
      </c>
      <c r="Y83" s="8">
        <f>Y84+Y86+Y90+Y92</f>
        <v>28080</v>
      </c>
      <c r="Z83" s="8">
        <f>Z84+Z86+Z90+Z92</f>
        <v>0</v>
      </c>
      <c r="AA83" s="8">
        <f>AA86</f>
        <v>11768.5</v>
      </c>
      <c r="AB83" s="8">
        <f t="shared" si="4"/>
        <v>46101.4</v>
      </c>
      <c r="AC83" s="8">
        <f>Y83+Z83</f>
        <v>28080</v>
      </c>
      <c r="AD83" s="37">
        <f>AD84+AD86</f>
        <v>17800</v>
      </c>
      <c r="AE83" s="37">
        <f>AE84+AE86</f>
        <v>0</v>
      </c>
      <c r="AF83" s="37"/>
      <c r="AG83" s="8">
        <v>28080</v>
      </c>
      <c r="AH83" s="8">
        <f t="shared" si="6"/>
        <v>17800</v>
      </c>
      <c r="AI83" s="8"/>
      <c r="AJ83" s="8">
        <f t="shared" si="7"/>
        <v>17800</v>
      </c>
    </row>
    <row r="84" spans="1:46" ht="30.75" customHeight="1">
      <c r="A84" s="79" t="s">
        <v>29</v>
      </c>
      <c r="B84" s="71"/>
      <c r="C84" s="71"/>
      <c r="D84" s="71"/>
      <c r="E84" s="53"/>
      <c r="F84" s="53"/>
      <c r="G84" s="37">
        <f>G85</f>
        <v>121674.15</v>
      </c>
      <c r="H84" s="37">
        <v>0</v>
      </c>
      <c r="I84" s="37">
        <f>I85</f>
        <v>121674.15</v>
      </c>
      <c r="J84" s="37">
        <v>0</v>
      </c>
      <c r="K84" s="37">
        <f>K85</f>
        <v>121674.15</v>
      </c>
      <c r="L84" s="37">
        <f>L85</f>
        <v>0</v>
      </c>
      <c r="M84" s="8">
        <f t="shared" si="13"/>
        <v>121674.15</v>
      </c>
      <c r="N84" s="37">
        <f>N85</f>
        <v>20000</v>
      </c>
      <c r="O84" s="37">
        <f t="shared" ref="O84" si="57">O85</f>
        <v>0</v>
      </c>
      <c r="P84" s="8">
        <f>P85</f>
        <v>0</v>
      </c>
      <c r="Q84" s="37">
        <v>121674.15</v>
      </c>
      <c r="R84" s="8">
        <f t="shared" si="11"/>
        <v>20000</v>
      </c>
      <c r="S84" s="37">
        <f>S85</f>
        <v>20000</v>
      </c>
      <c r="T84" s="37">
        <f>T85</f>
        <v>0</v>
      </c>
      <c r="U84" s="8">
        <f>U85</f>
        <v>0</v>
      </c>
      <c r="V84" s="8"/>
      <c r="W84" s="8">
        <v>121674.15</v>
      </c>
      <c r="X84" s="8">
        <f t="shared" si="3"/>
        <v>20000</v>
      </c>
      <c r="Y84" s="8">
        <f t="shared" si="12"/>
        <v>20000</v>
      </c>
      <c r="Z84" s="8">
        <f>Z85</f>
        <v>0</v>
      </c>
      <c r="AA84" s="8"/>
      <c r="AB84" s="8">
        <f t="shared" si="4"/>
        <v>20000</v>
      </c>
      <c r="AC84" s="8">
        <v>20000</v>
      </c>
      <c r="AD84" s="37">
        <f>AD85</f>
        <v>17800</v>
      </c>
      <c r="AE84" s="37">
        <f>AE85</f>
        <v>0</v>
      </c>
      <c r="AF84" s="37"/>
      <c r="AG84" s="8">
        <v>20000</v>
      </c>
      <c r="AH84" s="8">
        <f t="shared" si="6"/>
        <v>17800</v>
      </c>
      <c r="AI84" s="8"/>
      <c r="AJ84" s="8">
        <f t="shared" si="7"/>
        <v>17800</v>
      </c>
    </row>
    <row r="85" spans="1:46" ht="111.75" customHeight="1">
      <c r="A85" s="12" t="s">
        <v>93</v>
      </c>
      <c r="B85" s="21" t="s">
        <v>17</v>
      </c>
      <c r="C85" s="21" t="s">
        <v>20</v>
      </c>
      <c r="D85" s="21" t="s">
        <v>18</v>
      </c>
      <c r="E85" s="21" t="s">
        <v>40</v>
      </c>
      <c r="F85" s="21" t="s">
        <v>61</v>
      </c>
      <c r="G85" s="33">
        <v>121674.15</v>
      </c>
      <c r="H85" s="33">
        <v>0</v>
      </c>
      <c r="I85" s="33">
        <v>121674.15</v>
      </c>
      <c r="J85" s="33">
        <v>0</v>
      </c>
      <c r="K85" s="33">
        <v>121674.15</v>
      </c>
      <c r="L85" s="33"/>
      <c r="M85" s="8">
        <f t="shared" si="13"/>
        <v>121674.15</v>
      </c>
      <c r="N85" s="8">
        <v>20000</v>
      </c>
      <c r="O85" s="8"/>
      <c r="P85" s="8"/>
      <c r="Q85" s="8">
        <v>121674.15</v>
      </c>
      <c r="R85" s="8">
        <f t="shared" si="11"/>
        <v>20000</v>
      </c>
      <c r="S85" s="33">
        <v>20000</v>
      </c>
      <c r="T85" s="33"/>
      <c r="U85" s="8"/>
      <c r="V85" s="8"/>
      <c r="W85" s="8">
        <v>121674.15</v>
      </c>
      <c r="X85" s="8">
        <f t="shared" si="3"/>
        <v>20000</v>
      </c>
      <c r="Y85" s="8">
        <f t="shared" si="12"/>
        <v>20000</v>
      </c>
      <c r="Z85" s="8"/>
      <c r="AA85" s="8"/>
      <c r="AB85" s="8">
        <f t="shared" si="4"/>
        <v>20000</v>
      </c>
      <c r="AC85" s="8">
        <v>20000</v>
      </c>
      <c r="AD85" s="33">
        <v>17800</v>
      </c>
      <c r="AE85" s="33"/>
      <c r="AF85" s="33"/>
      <c r="AG85" s="8">
        <v>20000</v>
      </c>
      <c r="AH85" s="8">
        <f t="shared" si="6"/>
        <v>17800</v>
      </c>
      <c r="AI85" s="8"/>
      <c r="AJ85" s="8">
        <f t="shared" si="7"/>
        <v>17800</v>
      </c>
    </row>
    <row r="86" spans="1:46" ht="29.25" customHeight="1">
      <c r="A86" s="86" t="s">
        <v>62</v>
      </c>
      <c r="B86" s="87"/>
      <c r="C86" s="87"/>
      <c r="D86" s="88"/>
      <c r="E86" s="41"/>
      <c r="F86" s="41"/>
      <c r="G86" s="54">
        <f>SUM(G87:G89)</f>
        <v>29046.6</v>
      </c>
      <c r="H86" s="54">
        <f>H87+H89</f>
        <v>0</v>
      </c>
      <c r="I86" s="54">
        <f>I87+I89</f>
        <v>29046.6</v>
      </c>
      <c r="J86" s="54">
        <f>J87+J89</f>
        <v>0</v>
      </c>
      <c r="K86" s="54">
        <f>SUM(K87:K89)</f>
        <v>87967.7</v>
      </c>
      <c r="L86" s="54">
        <f>SUM(L87:L89)</f>
        <v>0</v>
      </c>
      <c r="M86" s="8">
        <f t="shared" ref="M86:O86" si="58">M87+M88+M89</f>
        <v>77372.100000000006</v>
      </c>
      <c r="N86" s="8">
        <f t="shared" si="58"/>
        <v>3312.7</v>
      </c>
      <c r="O86" s="8">
        <f t="shared" si="58"/>
        <v>0</v>
      </c>
      <c r="P86" s="8">
        <f>P87+P88+P89</f>
        <v>0</v>
      </c>
      <c r="Q86" s="8">
        <f>M86+P86</f>
        <v>77372.100000000006</v>
      </c>
      <c r="R86" s="8">
        <f t="shared" si="11"/>
        <v>3312.7</v>
      </c>
      <c r="S86" s="54">
        <f>SUM(S87:S89)</f>
        <v>3020</v>
      </c>
      <c r="T86" s="54">
        <f>SUM(T87:T89)</f>
        <v>0</v>
      </c>
      <c r="U86" s="8">
        <f>U87+U88+U89</f>
        <v>0</v>
      </c>
      <c r="V86" s="8"/>
      <c r="W86" s="8">
        <v>77372.100000000006</v>
      </c>
      <c r="X86" s="8">
        <f t="shared" si="3"/>
        <v>3312.7</v>
      </c>
      <c r="Y86" s="8">
        <f t="shared" si="12"/>
        <v>3020</v>
      </c>
      <c r="Z86" s="8">
        <f>Z87+Z88+Z89</f>
        <v>0</v>
      </c>
      <c r="AA86" s="8">
        <f>AA89</f>
        <v>11768.5</v>
      </c>
      <c r="AB86" s="8">
        <f t="shared" si="4"/>
        <v>15081.2</v>
      </c>
      <c r="AC86" s="8">
        <v>3020</v>
      </c>
      <c r="AD86" s="54">
        <f>SUM(AD87:AD89)</f>
        <v>0</v>
      </c>
      <c r="AE86" s="54">
        <f>SUM(AE87:AE89)</f>
        <v>0</v>
      </c>
      <c r="AF86" s="54"/>
      <c r="AG86" s="8">
        <v>3020</v>
      </c>
      <c r="AH86" s="8">
        <f t="shared" si="6"/>
        <v>0</v>
      </c>
      <c r="AI86" s="8"/>
      <c r="AJ86" s="8">
        <f t="shared" si="7"/>
        <v>0</v>
      </c>
      <c r="AP86" s="1"/>
      <c r="AQ86" s="1"/>
      <c r="AR86" s="1"/>
      <c r="AS86" s="1"/>
      <c r="AT86" s="1"/>
    </row>
    <row r="87" spans="1:46" ht="153" customHeight="1" outlineLevel="1">
      <c r="A87" s="15" t="s">
        <v>46</v>
      </c>
      <c r="B87" s="32" t="s">
        <v>67</v>
      </c>
      <c r="C87" s="21" t="s">
        <v>20</v>
      </c>
      <c r="D87" s="21" t="s">
        <v>11</v>
      </c>
      <c r="E87" s="21" t="s">
        <v>44</v>
      </c>
      <c r="F87" s="21" t="s">
        <v>28</v>
      </c>
      <c r="G87" s="54">
        <v>10900</v>
      </c>
      <c r="H87" s="54"/>
      <c r="I87" s="54">
        <f>G87+H87</f>
        <v>10900</v>
      </c>
      <c r="J87" s="54"/>
      <c r="K87" s="54">
        <f>I87+J87</f>
        <v>10900</v>
      </c>
      <c r="L87" s="54"/>
      <c r="M87" s="8">
        <f t="shared" si="13"/>
        <v>10900</v>
      </c>
      <c r="N87" s="8">
        <v>175</v>
      </c>
      <c r="O87" s="8"/>
      <c r="P87" s="8"/>
      <c r="Q87" s="8">
        <v>10900</v>
      </c>
      <c r="R87" s="8">
        <v>0</v>
      </c>
      <c r="S87" s="40">
        <v>0</v>
      </c>
      <c r="T87" s="40">
        <v>0</v>
      </c>
      <c r="U87" s="8"/>
      <c r="V87" s="8"/>
      <c r="W87" s="8">
        <v>10900</v>
      </c>
      <c r="X87" s="8">
        <f t="shared" si="3"/>
        <v>0</v>
      </c>
      <c r="Y87" s="8">
        <f t="shared" si="12"/>
        <v>0</v>
      </c>
      <c r="Z87" s="8"/>
      <c r="AA87" s="8"/>
      <c r="AB87" s="8">
        <f t="shared" si="4"/>
        <v>0</v>
      </c>
      <c r="AC87" s="8">
        <v>0</v>
      </c>
      <c r="AD87" s="40">
        <v>0</v>
      </c>
      <c r="AE87" s="40">
        <v>0</v>
      </c>
      <c r="AF87" s="40"/>
      <c r="AG87" s="8">
        <v>0</v>
      </c>
      <c r="AH87" s="8">
        <f t="shared" si="6"/>
        <v>0</v>
      </c>
      <c r="AI87" s="8"/>
      <c r="AJ87" s="8">
        <f t="shared" si="7"/>
        <v>0</v>
      </c>
      <c r="AP87" s="1"/>
      <c r="AQ87" s="1"/>
      <c r="AR87" s="1"/>
      <c r="AS87" s="1"/>
      <c r="AT87" s="1"/>
    </row>
    <row r="88" spans="1:46" ht="159.75" customHeight="1" outlineLevel="1">
      <c r="A88" s="15" t="s">
        <v>154</v>
      </c>
      <c r="B88" s="32" t="s">
        <v>66</v>
      </c>
      <c r="C88" s="21" t="s">
        <v>20</v>
      </c>
      <c r="D88" s="21" t="s">
        <v>11</v>
      </c>
      <c r="E88" s="21" t="s">
        <v>38</v>
      </c>
      <c r="F88" s="21" t="s">
        <v>28</v>
      </c>
      <c r="G88" s="54"/>
      <c r="H88" s="54"/>
      <c r="I88" s="54"/>
      <c r="J88" s="54"/>
      <c r="K88" s="54">
        <v>18146.599999999999</v>
      </c>
      <c r="L88" s="54"/>
      <c r="M88" s="8">
        <f t="shared" si="13"/>
        <v>18146.599999999999</v>
      </c>
      <c r="N88" s="8">
        <v>407</v>
      </c>
      <c r="O88" s="8"/>
      <c r="P88" s="8"/>
      <c r="Q88" s="8">
        <v>18146.599999999999</v>
      </c>
      <c r="R88" s="8">
        <v>0</v>
      </c>
      <c r="S88" s="40">
        <v>0</v>
      </c>
      <c r="T88" s="40">
        <v>0</v>
      </c>
      <c r="U88" s="8"/>
      <c r="V88" s="8"/>
      <c r="W88" s="8">
        <v>18146.599999999999</v>
      </c>
      <c r="X88" s="8">
        <f t="shared" si="3"/>
        <v>0</v>
      </c>
      <c r="Y88" s="8">
        <f t="shared" si="12"/>
        <v>0</v>
      </c>
      <c r="Z88" s="8"/>
      <c r="AA88" s="8"/>
      <c r="AB88" s="8">
        <f t="shared" si="4"/>
        <v>0</v>
      </c>
      <c r="AC88" s="8">
        <v>0</v>
      </c>
      <c r="AD88" s="40">
        <v>0</v>
      </c>
      <c r="AE88" s="40">
        <v>0</v>
      </c>
      <c r="AF88" s="40"/>
      <c r="AG88" s="8">
        <v>0</v>
      </c>
      <c r="AH88" s="8">
        <f t="shared" si="6"/>
        <v>0</v>
      </c>
      <c r="AI88" s="8"/>
      <c r="AJ88" s="8">
        <f t="shared" si="7"/>
        <v>0</v>
      </c>
      <c r="AP88" s="1"/>
      <c r="AQ88" s="1"/>
      <c r="AR88" s="1"/>
      <c r="AS88" s="1"/>
      <c r="AT88" s="1"/>
    </row>
    <row r="89" spans="1:46" ht="158.25" customHeight="1" outlineLevel="1">
      <c r="A89" s="15" t="s">
        <v>83</v>
      </c>
      <c r="B89" s="32" t="s">
        <v>65</v>
      </c>
      <c r="C89" s="21" t="s">
        <v>20</v>
      </c>
      <c r="D89" s="21" t="s">
        <v>11</v>
      </c>
      <c r="E89" s="21" t="s">
        <v>38</v>
      </c>
      <c r="F89" s="21" t="s">
        <v>26</v>
      </c>
      <c r="G89" s="54">
        <v>18146.599999999999</v>
      </c>
      <c r="H89" s="54"/>
      <c r="I89" s="54">
        <f>G89+H89</f>
        <v>18146.599999999999</v>
      </c>
      <c r="J89" s="54"/>
      <c r="K89" s="54">
        <v>58921.1</v>
      </c>
      <c r="L89" s="54"/>
      <c r="M89" s="8">
        <v>48325.5</v>
      </c>
      <c r="N89" s="8">
        <v>2730.7</v>
      </c>
      <c r="O89" s="8"/>
      <c r="P89" s="8"/>
      <c r="Q89" s="8">
        <f>M89+P89</f>
        <v>48325.5</v>
      </c>
      <c r="R89" s="8">
        <v>3312.7</v>
      </c>
      <c r="S89" s="40">
        <v>3020</v>
      </c>
      <c r="T89" s="40"/>
      <c r="U89" s="8"/>
      <c r="V89" s="8"/>
      <c r="W89" s="8">
        <v>48325.5</v>
      </c>
      <c r="X89" s="8">
        <f t="shared" si="3"/>
        <v>3312.7</v>
      </c>
      <c r="Y89" s="8">
        <f t="shared" si="12"/>
        <v>3020</v>
      </c>
      <c r="Z89" s="8"/>
      <c r="AA89" s="8">
        <v>11768.5</v>
      </c>
      <c r="AB89" s="8">
        <f t="shared" si="4"/>
        <v>15081.2</v>
      </c>
      <c r="AC89" s="8">
        <v>3020</v>
      </c>
      <c r="AD89" s="40">
        <v>0</v>
      </c>
      <c r="AE89" s="40">
        <v>0</v>
      </c>
      <c r="AF89" s="40"/>
      <c r="AG89" s="8">
        <v>3020</v>
      </c>
      <c r="AH89" s="8">
        <f t="shared" si="6"/>
        <v>0</v>
      </c>
      <c r="AI89" s="8"/>
      <c r="AJ89" s="8">
        <f t="shared" si="7"/>
        <v>0</v>
      </c>
      <c r="AP89" s="1"/>
      <c r="AQ89" s="1"/>
      <c r="AR89" s="1"/>
      <c r="AS89" s="1"/>
      <c r="AT89" s="1"/>
    </row>
    <row r="90" spans="1:46" ht="25.5" customHeight="1" outlineLevel="1">
      <c r="A90" s="86" t="s">
        <v>133</v>
      </c>
      <c r="B90" s="87"/>
      <c r="C90" s="87"/>
      <c r="D90" s="88"/>
      <c r="E90" s="21"/>
      <c r="F90" s="21"/>
      <c r="G90" s="54"/>
      <c r="H90" s="54"/>
      <c r="I90" s="54"/>
      <c r="J90" s="54"/>
      <c r="K90" s="54"/>
      <c r="L90" s="54">
        <f>L91</f>
        <v>128914.7</v>
      </c>
      <c r="M90" s="54">
        <f t="shared" ref="M90:AH90" si="59">M91</f>
        <v>128914.7</v>
      </c>
      <c r="N90" s="54">
        <f t="shared" si="59"/>
        <v>0</v>
      </c>
      <c r="O90" s="54">
        <f t="shared" si="59"/>
        <v>7010.2</v>
      </c>
      <c r="P90" s="54">
        <f t="shared" si="59"/>
        <v>0</v>
      </c>
      <c r="Q90" s="54">
        <v>128914.7</v>
      </c>
      <c r="R90" s="54">
        <f t="shared" si="59"/>
        <v>7010.2</v>
      </c>
      <c r="S90" s="54">
        <f t="shared" si="59"/>
        <v>0</v>
      </c>
      <c r="T90" s="54">
        <f t="shared" si="59"/>
        <v>0</v>
      </c>
      <c r="U90" s="54">
        <f t="shared" si="59"/>
        <v>0</v>
      </c>
      <c r="V90" s="54"/>
      <c r="W90" s="54">
        <v>128914.7</v>
      </c>
      <c r="X90" s="8">
        <f t="shared" si="3"/>
        <v>7010.2</v>
      </c>
      <c r="Y90" s="54">
        <f t="shared" si="59"/>
        <v>0</v>
      </c>
      <c r="Z90" s="54">
        <f t="shared" si="59"/>
        <v>0</v>
      </c>
      <c r="AA90" s="54"/>
      <c r="AB90" s="8">
        <f t="shared" si="4"/>
        <v>7010.2</v>
      </c>
      <c r="AC90" s="54">
        <v>0</v>
      </c>
      <c r="AD90" s="54">
        <f t="shared" si="59"/>
        <v>0</v>
      </c>
      <c r="AE90" s="54">
        <f t="shared" si="59"/>
        <v>0</v>
      </c>
      <c r="AF90" s="54"/>
      <c r="AG90" s="54">
        <v>0</v>
      </c>
      <c r="AH90" s="54">
        <f t="shared" si="59"/>
        <v>0</v>
      </c>
      <c r="AI90" s="54"/>
      <c r="AJ90" s="8">
        <f t="shared" ref="AJ90:AJ108" si="60">AH90+AI90</f>
        <v>0</v>
      </c>
      <c r="AP90" s="1"/>
      <c r="AQ90" s="1"/>
      <c r="AR90" s="1"/>
      <c r="AS90" s="1"/>
      <c r="AT90" s="1"/>
    </row>
    <row r="91" spans="1:46" ht="128.25" customHeight="1" outlineLevel="1">
      <c r="A91" s="16" t="s">
        <v>134</v>
      </c>
      <c r="B91" s="32" t="s">
        <v>135</v>
      </c>
      <c r="C91" s="21" t="s">
        <v>20</v>
      </c>
      <c r="D91" s="21" t="s">
        <v>7</v>
      </c>
      <c r="E91" s="21" t="s">
        <v>38</v>
      </c>
      <c r="F91" s="21" t="s">
        <v>136</v>
      </c>
      <c r="G91" s="54"/>
      <c r="H91" s="54"/>
      <c r="I91" s="54"/>
      <c r="J91" s="54"/>
      <c r="K91" s="54"/>
      <c r="L91" s="54">
        <v>128914.7</v>
      </c>
      <c r="M91" s="8">
        <f t="shared" si="13"/>
        <v>128914.7</v>
      </c>
      <c r="N91" s="8"/>
      <c r="O91" s="8">
        <v>7010.2</v>
      </c>
      <c r="P91" s="8"/>
      <c r="Q91" s="8">
        <v>128914.7</v>
      </c>
      <c r="R91" s="8">
        <f t="shared" si="11"/>
        <v>7010.2</v>
      </c>
      <c r="S91" s="40"/>
      <c r="T91" s="40"/>
      <c r="U91" s="8"/>
      <c r="V91" s="8"/>
      <c r="W91" s="8">
        <v>128914.7</v>
      </c>
      <c r="X91" s="8">
        <f t="shared" si="3"/>
        <v>7010.2</v>
      </c>
      <c r="Y91" s="8">
        <v>0</v>
      </c>
      <c r="Z91" s="8"/>
      <c r="AA91" s="8"/>
      <c r="AB91" s="8">
        <f t="shared" si="4"/>
        <v>7010.2</v>
      </c>
      <c r="AC91" s="8">
        <v>0</v>
      </c>
      <c r="AD91" s="40">
        <v>0</v>
      </c>
      <c r="AE91" s="40"/>
      <c r="AF91" s="40"/>
      <c r="AG91" s="8">
        <v>0</v>
      </c>
      <c r="AH91" s="8">
        <f t="shared" si="6"/>
        <v>0</v>
      </c>
      <c r="AI91" s="8"/>
      <c r="AJ91" s="8">
        <f t="shared" si="60"/>
        <v>0</v>
      </c>
      <c r="AP91" s="1"/>
      <c r="AQ91" s="1"/>
      <c r="AR91" s="1"/>
      <c r="AS91" s="1"/>
      <c r="AT91" s="1"/>
    </row>
    <row r="92" spans="1:46" ht="60.75" customHeight="1" outlineLevel="1">
      <c r="A92" s="83" t="s">
        <v>167</v>
      </c>
      <c r="B92" s="84"/>
      <c r="C92" s="84"/>
      <c r="D92" s="84"/>
      <c r="E92" s="85"/>
      <c r="F92" s="21"/>
      <c r="G92" s="54"/>
      <c r="H92" s="54"/>
      <c r="I92" s="54"/>
      <c r="J92" s="54"/>
      <c r="K92" s="54"/>
      <c r="L92" s="54"/>
      <c r="M92" s="8">
        <f t="shared" ref="M92:O92" si="61">M93+M94+M95</f>
        <v>9070</v>
      </c>
      <c r="N92" s="8">
        <f t="shared" si="61"/>
        <v>0</v>
      </c>
      <c r="O92" s="8">
        <f t="shared" si="61"/>
        <v>0</v>
      </c>
      <c r="P92" s="8">
        <f>P93+P94+P95</f>
        <v>0</v>
      </c>
      <c r="Q92" s="8">
        <f>M92+P92</f>
        <v>9070</v>
      </c>
      <c r="R92" s="8">
        <f t="shared" ref="R92:T92" si="62">R93+R94+R95</f>
        <v>4010</v>
      </c>
      <c r="S92" s="8">
        <f t="shared" si="62"/>
        <v>0</v>
      </c>
      <c r="T92" s="8">
        <f t="shared" si="62"/>
        <v>0</v>
      </c>
      <c r="U92" s="8"/>
      <c r="V92" s="8"/>
      <c r="W92" s="8">
        <v>9070</v>
      </c>
      <c r="X92" s="8">
        <f>R92+U92</f>
        <v>4010</v>
      </c>
      <c r="Y92" s="8">
        <f>Y93+Y94+Y95</f>
        <v>5060</v>
      </c>
      <c r="Z92" s="8">
        <f>Z93+Z94+Z95</f>
        <v>0</v>
      </c>
      <c r="AA92" s="8"/>
      <c r="AB92" s="8">
        <f t="shared" si="4"/>
        <v>4010</v>
      </c>
      <c r="AC92" s="8">
        <f>Y92+Z92</f>
        <v>5060</v>
      </c>
      <c r="AD92" s="8"/>
      <c r="AE92" s="40"/>
      <c r="AF92" s="40"/>
      <c r="AG92" s="8">
        <v>5060</v>
      </c>
      <c r="AH92" s="8">
        <f t="shared" si="6"/>
        <v>0</v>
      </c>
      <c r="AI92" s="8"/>
      <c r="AJ92" s="8">
        <f t="shared" si="60"/>
        <v>0</v>
      </c>
      <c r="AP92" s="1"/>
      <c r="AQ92" s="1"/>
      <c r="AR92" s="1"/>
      <c r="AS92" s="1"/>
      <c r="AT92" s="1"/>
    </row>
    <row r="93" spans="1:46" ht="128.25" customHeight="1" outlineLevel="1">
      <c r="A93" s="16" t="s">
        <v>196</v>
      </c>
      <c r="B93" s="32"/>
      <c r="C93" s="21" t="s">
        <v>13</v>
      </c>
      <c r="D93" s="21" t="s">
        <v>6</v>
      </c>
      <c r="E93" s="21" t="s">
        <v>69</v>
      </c>
      <c r="F93" s="21">
        <v>2018</v>
      </c>
      <c r="G93" s="54"/>
      <c r="H93" s="54"/>
      <c r="I93" s="54"/>
      <c r="J93" s="54"/>
      <c r="K93" s="54"/>
      <c r="L93" s="54"/>
      <c r="M93" s="8">
        <v>730</v>
      </c>
      <c r="N93" s="8"/>
      <c r="O93" s="8"/>
      <c r="P93" s="8"/>
      <c r="Q93" s="8">
        <f t="shared" ref="Q93:Q95" si="63">M93+P93</f>
        <v>730</v>
      </c>
      <c r="R93" s="8">
        <v>730</v>
      </c>
      <c r="S93" s="40"/>
      <c r="T93" s="40"/>
      <c r="U93" s="8"/>
      <c r="V93" s="8"/>
      <c r="W93" s="8">
        <v>730</v>
      </c>
      <c r="X93" s="8">
        <f t="shared" ref="X93:X95" si="64">R93+U93</f>
        <v>730</v>
      </c>
      <c r="Y93" s="8"/>
      <c r="Z93" s="8"/>
      <c r="AA93" s="8"/>
      <c r="AB93" s="8">
        <f t="shared" ref="AB93:AB108" si="65">X93+AA93</f>
        <v>730</v>
      </c>
      <c r="AC93" s="8">
        <f t="shared" ref="AC93:AC95" si="66">Y93+Z93</f>
        <v>0</v>
      </c>
      <c r="AD93" s="40"/>
      <c r="AE93" s="40"/>
      <c r="AF93" s="40"/>
      <c r="AG93" s="8">
        <v>0</v>
      </c>
      <c r="AH93" s="8">
        <f t="shared" si="6"/>
        <v>0</v>
      </c>
      <c r="AI93" s="8"/>
      <c r="AJ93" s="8">
        <f t="shared" si="60"/>
        <v>0</v>
      </c>
      <c r="AP93" s="1"/>
      <c r="AQ93" s="1"/>
      <c r="AR93" s="1"/>
      <c r="AS93" s="1"/>
      <c r="AT93" s="1"/>
    </row>
    <row r="94" spans="1:46" ht="128.25" customHeight="1" outlineLevel="1">
      <c r="A94" s="16" t="s">
        <v>168</v>
      </c>
      <c r="B94" s="32"/>
      <c r="C94" s="21" t="s">
        <v>13</v>
      </c>
      <c r="D94" s="21" t="s">
        <v>6</v>
      </c>
      <c r="E94" s="21" t="s">
        <v>69</v>
      </c>
      <c r="F94" s="21" t="s">
        <v>26</v>
      </c>
      <c r="G94" s="54"/>
      <c r="H94" s="54"/>
      <c r="I94" s="54"/>
      <c r="J94" s="54"/>
      <c r="K94" s="54"/>
      <c r="L94" s="54"/>
      <c r="M94" s="8">
        <v>1070</v>
      </c>
      <c r="N94" s="8"/>
      <c r="O94" s="8"/>
      <c r="P94" s="8"/>
      <c r="Q94" s="8">
        <f t="shared" si="63"/>
        <v>1070</v>
      </c>
      <c r="R94" s="8">
        <v>1070</v>
      </c>
      <c r="S94" s="40"/>
      <c r="T94" s="40"/>
      <c r="U94" s="8"/>
      <c r="V94" s="8"/>
      <c r="W94" s="8">
        <v>1070</v>
      </c>
      <c r="X94" s="8">
        <f t="shared" si="64"/>
        <v>1070</v>
      </c>
      <c r="Y94" s="8"/>
      <c r="Z94" s="8"/>
      <c r="AA94" s="8"/>
      <c r="AB94" s="8">
        <f t="shared" si="65"/>
        <v>1070</v>
      </c>
      <c r="AC94" s="8">
        <f t="shared" si="66"/>
        <v>0</v>
      </c>
      <c r="AD94" s="40"/>
      <c r="AE94" s="40"/>
      <c r="AF94" s="40"/>
      <c r="AG94" s="8">
        <v>0</v>
      </c>
      <c r="AH94" s="8">
        <f t="shared" si="6"/>
        <v>0</v>
      </c>
      <c r="AI94" s="8"/>
      <c r="AJ94" s="8">
        <f t="shared" si="60"/>
        <v>0</v>
      </c>
      <c r="AP94" s="1"/>
      <c r="AQ94" s="1"/>
      <c r="AR94" s="1"/>
      <c r="AS94" s="1"/>
      <c r="AT94" s="1"/>
    </row>
    <row r="95" spans="1:46" ht="128.25" customHeight="1" outlineLevel="1">
      <c r="A95" s="55" t="s">
        <v>169</v>
      </c>
      <c r="B95" s="56"/>
      <c r="C95" s="21" t="s">
        <v>13</v>
      </c>
      <c r="D95" s="21" t="s">
        <v>6</v>
      </c>
      <c r="E95" s="21" t="s">
        <v>69</v>
      </c>
      <c r="F95" s="21" t="s">
        <v>26</v>
      </c>
      <c r="G95" s="54"/>
      <c r="H95" s="54"/>
      <c r="I95" s="54"/>
      <c r="J95" s="54"/>
      <c r="K95" s="54"/>
      <c r="L95" s="54"/>
      <c r="M95" s="8">
        <v>7270</v>
      </c>
      <c r="N95" s="8"/>
      <c r="O95" s="8"/>
      <c r="P95" s="8"/>
      <c r="Q95" s="8">
        <f t="shared" si="63"/>
        <v>7270</v>
      </c>
      <c r="R95" s="8">
        <v>2210</v>
      </c>
      <c r="S95" s="40"/>
      <c r="T95" s="40"/>
      <c r="U95" s="8"/>
      <c r="V95" s="8"/>
      <c r="W95" s="8">
        <v>7270</v>
      </c>
      <c r="X95" s="8">
        <f t="shared" si="64"/>
        <v>2210</v>
      </c>
      <c r="Y95" s="8">
        <v>5060</v>
      </c>
      <c r="Z95" s="8"/>
      <c r="AA95" s="8"/>
      <c r="AB95" s="8">
        <f t="shared" si="65"/>
        <v>2210</v>
      </c>
      <c r="AC95" s="8">
        <f t="shared" si="66"/>
        <v>5060</v>
      </c>
      <c r="AD95" s="40"/>
      <c r="AE95" s="40"/>
      <c r="AF95" s="40"/>
      <c r="AG95" s="8">
        <v>5060</v>
      </c>
      <c r="AH95" s="8">
        <f t="shared" si="6"/>
        <v>0</v>
      </c>
      <c r="AI95" s="8"/>
      <c r="AJ95" s="8">
        <f t="shared" si="60"/>
        <v>0</v>
      </c>
      <c r="AP95" s="1"/>
      <c r="AQ95" s="1"/>
      <c r="AR95" s="1"/>
      <c r="AS95" s="1"/>
      <c r="AT95" s="1"/>
    </row>
    <row r="96" spans="1:46" s="5" customFormat="1" ht="48" customHeight="1">
      <c r="A96" s="79" t="s">
        <v>76</v>
      </c>
      <c r="B96" s="80"/>
      <c r="C96" s="80"/>
      <c r="D96" s="80"/>
      <c r="E96" s="57"/>
      <c r="F96" s="57"/>
      <c r="G96" s="58">
        <f t="shared" ref="G96:J96" si="67">SUM(G97:G99)</f>
        <v>515133</v>
      </c>
      <c r="H96" s="58">
        <f t="shared" si="67"/>
        <v>0</v>
      </c>
      <c r="I96" s="58">
        <f t="shared" si="67"/>
        <v>515133</v>
      </c>
      <c r="J96" s="58">
        <f t="shared" si="67"/>
        <v>-2505</v>
      </c>
      <c r="K96" s="8">
        <f>SUM(K97:K99)</f>
        <v>512635.89999999997</v>
      </c>
      <c r="L96" s="8">
        <f>SUM(L97:L99)</f>
        <v>0</v>
      </c>
      <c r="M96" s="8">
        <f>SUM(M97:M100)</f>
        <v>512635.89999999997</v>
      </c>
      <c r="N96" s="8">
        <f t="shared" ref="N96:P96" si="68">SUM(N97:N100)</f>
        <v>12588</v>
      </c>
      <c r="O96" s="8">
        <f t="shared" si="68"/>
        <v>0</v>
      </c>
      <c r="P96" s="8">
        <f t="shared" si="68"/>
        <v>5586</v>
      </c>
      <c r="Q96" s="8">
        <f>P96+M96</f>
        <v>518221.89999999997</v>
      </c>
      <c r="R96" s="8">
        <f>SUM(R97:R100)</f>
        <v>12588</v>
      </c>
      <c r="S96" s="8">
        <f t="shared" ref="S96:U96" si="69">SUM(S97:S100)</f>
        <v>56789.8</v>
      </c>
      <c r="T96" s="8">
        <f t="shared" si="69"/>
        <v>0</v>
      </c>
      <c r="U96" s="8">
        <f t="shared" si="69"/>
        <v>5586</v>
      </c>
      <c r="V96" s="8"/>
      <c r="W96" s="8">
        <v>518221.89999999997</v>
      </c>
      <c r="X96" s="8">
        <f>R96+U96</f>
        <v>18174</v>
      </c>
      <c r="Y96" s="8">
        <f>SUM(Y97:Y100)</f>
        <v>56789.8</v>
      </c>
      <c r="Z96" s="8">
        <f>Z97+Z98+Z99</f>
        <v>0</v>
      </c>
      <c r="AA96" s="8"/>
      <c r="AB96" s="8">
        <f t="shared" si="65"/>
        <v>18174</v>
      </c>
      <c r="AC96" s="8">
        <v>56789.8</v>
      </c>
      <c r="AD96" s="8">
        <f>SUM(AD97:AD100)</f>
        <v>164913.29999999999</v>
      </c>
      <c r="AE96" s="8">
        <f t="shared" ref="AE96" si="70">SUM(AE97:AE99)</f>
        <v>0</v>
      </c>
      <c r="AF96" s="8"/>
      <c r="AG96" s="8">
        <v>56789.8</v>
      </c>
      <c r="AH96" s="8">
        <f t="shared" si="6"/>
        <v>164913.29999999999</v>
      </c>
      <c r="AI96" s="8"/>
      <c r="AJ96" s="8">
        <f t="shared" si="60"/>
        <v>164913.29999999999</v>
      </c>
      <c r="AK96" s="4"/>
      <c r="AL96" s="4"/>
      <c r="AM96" s="4"/>
      <c r="AN96" s="4"/>
      <c r="AO96" s="4"/>
    </row>
    <row r="97" spans="1:41" s="5" customFormat="1" ht="112.5" customHeight="1" outlineLevel="1">
      <c r="A97" s="12" t="s">
        <v>177</v>
      </c>
      <c r="B97" s="19" t="s">
        <v>27</v>
      </c>
      <c r="C97" s="21" t="s">
        <v>5</v>
      </c>
      <c r="D97" s="21" t="s">
        <v>7</v>
      </c>
      <c r="E97" s="21" t="s">
        <v>10</v>
      </c>
      <c r="F97" s="21" t="s">
        <v>55</v>
      </c>
      <c r="G97" s="54">
        <v>345409</v>
      </c>
      <c r="H97" s="54"/>
      <c r="I97" s="54">
        <v>345409</v>
      </c>
      <c r="J97" s="54">
        <v>-1727</v>
      </c>
      <c r="K97" s="54">
        <f>I97+J97</f>
        <v>343682</v>
      </c>
      <c r="L97" s="54"/>
      <c r="M97" s="8">
        <f t="shared" si="13"/>
        <v>343682</v>
      </c>
      <c r="N97" s="8">
        <v>11111.1</v>
      </c>
      <c r="O97" s="8"/>
      <c r="P97" s="8">
        <v>5586</v>
      </c>
      <c r="Q97" s="8">
        <f>M97+P97</f>
        <v>349268</v>
      </c>
      <c r="R97" s="8">
        <f t="shared" si="11"/>
        <v>11111.1</v>
      </c>
      <c r="S97" s="40">
        <v>55508.9</v>
      </c>
      <c r="T97" s="40"/>
      <c r="U97" s="8">
        <v>5586</v>
      </c>
      <c r="V97" s="8"/>
      <c r="W97" s="8">
        <v>349268</v>
      </c>
      <c r="X97" s="8">
        <f t="shared" si="3"/>
        <v>16697.099999999999</v>
      </c>
      <c r="Y97" s="8">
        <f t="shared" si="12"/>
        <v>55508.9</v>
      </c>
      <c r="Z97" s="8"/>
      <c r="AA97" s="8"/>
      <c r="AB97" s="8">
        <f t="shared" si="65"/>
        <v>16697.099999999999</v>
      </c>
      <c r="AC97" s="8">
        <v>55508.9</v>
      </c>
      <c r="AD97" s="40">
        <v>0</v>
      </c>
      <c r="AE97" s="40">
        <v>0</v>
      </c>
      <c r="AF97" s="40"/>
      <c r="AG97" s="8">
        <v>55508.9</v>
      </c>
      <c r="AH97" s="8">
        <f t="shared" si="6"/>
        <v>0</v>
      </c>
      <c r="AI97" s="8"/>
      <c r="AJ97" s="8">
        <f t="shared" si="60"/>
        <v>0</v>
      </c>
      <c r="AK97" s="4"/>
      <c r="AL97" s="4"/>
      <c r="AM97" s="4"/>
      <c r="AN97" s="4"/>
      <c r="AO97" s="4"/>
    </row>
    <row r="98" spans="1:41" s="5" customFormat="1" ht="103.5" customHeight="1" outlineLevel="1">
      <c r="A98" s="41" t="s">
        <v>178</v>
      </c>
      <c r="B98" s="59" t="s">
        <v>25</v>
      </c>
      <c r="C98" s="21" t="s">
        <v>5</v>
      </c>
      <c r="D98" s="21" t="s">
        <v>7</v>
      </c>
      <c r="E98" s="21" t="s">
        <v>10</v>
      </c>
      <c r="F98" s="21" t="s">
        <v>61</v>
      </c>
      <c r="G98" s="40">
        <v>167029.29999999999</v>
      </c>
      <c r="H98" s="40"/>
      <c r="I98" s="40">
        <v>167029.29999999999</v>
      </c>
      <c r="J98" s="40">
        <v>-835.2</v>
      </c>
      <c r="K98" s="40">
        <f>S98+AD98</f>
        <v>166194.19999999998</v>
      </c>
      <c r="L98" s="40"/>
      <c r="M98" s="8">
        <f t="shared" si="13"/>
        <v>166194.19999999998</v>
      </c>
      <c r="N98" s="8">
        <v>0</v>
      </c>
      <c r="O98" s="8">
        <v>0</v>
      </c>
      <c r="P98" s="8">
        <f t="shared" ref="P98" si="71">N98+O98</f>
        <v>0</v>
      </c>
      <c r="Q98" s="8">
        <f t="shared" ref="Q98:Q100" si="72">M98+P98</f>
        <v>166194.19999999998</v>
      </c>
      <c r="R98" s="8">
        <f t="shared" si="11"/>
        <v>0</v>
      </c>
      <c r="S98" s="54">
        <v>1280.9000000000001</v>
      </c>
      <c r="T98" s="54"/>
      <c r="U98" s="8"/>
      <c r="V98" s="8"/>
      <c r="W98" s="8">
        <v>166194.19999999998</v>
      </c>
      <c r="X98" s="8">
        <f t="shared" si="3"/>
        <v>0</v>
      </c>
      <c r="Y98" s="8">
        <f t="shared" si="12"/>
        <v>1280.9000000000001</v>
      </c>
      <c r="Z98" s="8"/>
      <c r="AA98" s="8"/>
      <c r="AB98" s="8">
        <f t="shared" si="65"/>
        <v>0</v>
      </c>
      <c r="AC98" s="8">
        <v>1280.9000000000001</v>
      </c>
      <c r="AD98" s="54">
        <v>164913.29999999999</v>
      </c>
      <c r="AE98" s="54"/>
      <c r="AF98" s="54"/>
      <c r="AG98" s="8">
        <v>1280.9000000000001</v>
      </c>
      <c r="AH98" s="8">
        <f t="shared" si="6"/>
        <v>164913.29999999999</v>
      </c>
      <c r="AI98" s="8"/>
      <c r="AJ98" s="8">
        <f t="shared" si="60"/>
        <v>164913.29999999999</v>
      </c>
      <c r="AK98" s="4"/>
      <c r="AL98" s="4"/>
      <c r="AM98" s="4"/>
      <c r="AN98" s="4"/>
      <c r="AO98" s="4"/>
    </row>
    <row r="99" spans="1:41" s="5" customFormat="1" ht="121.5" customHeight="1" outlineLevel="1">
      <c r="A99" s="41" t="s">
        <v>179</v>
      </c>
      <c r="B99" s="59" t="s">
        <v>25</v>
      </c>
      <c r="C99" s="21" t="s">
        <v>5</v>
      </c>
      <c r="D99" s="21" t="s">
        <v>7</v>
      </c>
      <c r="E99" s="21" t="s">
        <v>10</v>
      </c>
      <c r="F99" s="21" t="s">
        <v>15</v>
      </c>
      <c r="G99" s="40">
        <v>2694.7</v>
      </c>
      <c r="H99" s="40"/>
      <c r="I99" s="40">
        <v>2694.7</v>
      </c>
      <c r="J99" s="40">
        <v>57.2</v>
      </c>
      <c r="K99" s="40">
        <v>2759.7</v>
      </c>
      <c r="L99" s="40"/>
      <c r="M99" s="8">
        <f t="shared" si="13"/>
        <v>2759.7</v>
      </c>
      <c r="N99" s="8">
        <v>1476.9</v>
      </c>
      <c r="O99" s="8"/>
      <c r="P99" s="8"/>
      <c r="Q99" s="8">
        <f t="shared" si="72"/>
        <v>2759.7</v>
      </c>
      <c r="R99" s="8">
        <f t="shared" si="11"/>
        <v>1476.9</v>
      </c>
      <c r="S99" s="40">
        <v>0</v>
      </c>
      <c r="T99" s="40">
        <v>0</v>
      </c>
      <c r="U99" s="8"/>
      <c r="V99" s="8"/>
      <c r="W99" s="8">
        <v>2759.7</v>
      </c>
      <c r="X99" s="8">
        <f>R99+U99</f>
        <v>1476.9</v>
      </c>
      <c r="Y99" s="8">
        <f t="shared" si="12"/>
        <v>0</v>
      </c>
      <c r="Z99" s="8"/>
      <c r="AA99" s="8"/>
      <c r="AB99" s="8">
        <f t="shared" si="65"/>
        <v>1476.9</v>
      </c>
      <c r="AC99" s="8">
        <v>0</v>
      </c>
      <c r="AD99" s="40">
        <v>0</v>
      </c>
      <c r="AE99" s="40">
        <v>0</v>
      </c>
      <c r="AF99" s="40"/>
      <c r="AG99" s="8">
        <v>0</v>
      </c>
      <c r="AH99" s="8">
        <f t="shared" si="6"/>
        <v>0</v>
      </c>
      <c r="AI99" s="8"/>
      <c r="AJ99" s="8">
        <f t="shared" si="60"/>
        <v>0</v>
      </c>
      <c r="AK99" s="4"/>
      <c r="AL99" s="4"/>
      <c r="AM99" s="4"/>
      <c r="AN99" s="4"/>
      <c r="AO99" s="4"/>
    </row>
    <row r="100" spans="1:41" s="5" customFormat="1" ht="111" hidden="1" customHeight="1" outlineLevel="1">
      <c r="A100" s="41" t="s">
        <v>187</v>
      </c>
      <c r="B100" s="60" t="s">
        <v>190</v>
      </c>
      <c r="C100" s="21" t="s">
        <v>5</v>
      </c>
      <c r="D100" s="21" t="s">
        <v>7</v>
      </c>
      <c r="E100" s="21" t="s">
        <v>10</v>
      </c>
      <c r="F100" s="21" t="s">
        <v>53</v>
      </c>
      <c r="G100" s="40"/>
      <c r="H100" s="40"/>
      <c r="I100" s="40"/>
      <c r="J100" s="40"/>
      <c r="K100" s="40"/>
      <c r="L100" s="40"/>
      <c r="M100" s="8"/>
      <c r="N100" s="8"/>
      <c r="O100" s="8"/>
      <c r="P100" s="8"/>
      <c r="Q100" s="8">
        <f t="shared" si="72"/>
        <v>0</v>
      </c>
      <c r="R100" s="8"/>
      <c r="S100" s="40"/>
      <c r="T100" s="40"/>
      <c r="U100" s="8"/>
      <c r="V100" s="8"/>
      <c r="W100" s="8">
        <v>0</v>
      </c>
      <c r="X100" s="8">
        <f>R100+U100</f>
        <v>0</v>
      </c>
      <c r="Y100" s="8">
        <v>0</v>
      </c>
      <c r="Z100" s="8"/>
      <c r="AA100" s="8"/>
      <c r="AB100" s="8">
        <f t="shared" si="65"/>
        <v>0</v>
      </c>
      <c r="AC100" s="8">
        <v>0</v>
      </c>
      <c r="AD100" s="40">
        <v>0</v>
      </c>
      <c r="AE100" s="40"/>
      <c r="AF100" s="40"/>
      <c r="AG100" s="8">
        <v>0</v>
      </c>
      <c r="AH100" s="8"/>
      <c r="AI100" s="8"/>
      <c r="AJ100" s="8">
        <f t="shared" si="60"/>
        <v>0</v>
      </c>
      <c r="AK100" s="4"/>
      <c r="AL100" s="4"/>
      <c r="AM100" s="4"/>
      <c r="AN100" s="4"/>
      <c r="AO100" s="4"/>
    </row>
    <row r="101" spans="1:41" s="5" customFormat="1" ht="50.25" customHeight="1">
      <c r="A101" s="79" t="s">
        <v>77</v>
      </c>
      <c r="B101" s="80"/>
      <c r="C101" s="80"/>
      <c r="D101" s="80"/>
      <c r="E101" s="57"/>
      <c r="F101" s="57"/>
      <c r="G101" s="58" t="e">
        <f>G102+#REF!</f>
        <v>#REF!</v>
      </c>
      <c r="H101" s="58" t="e">
        <f>H102+#REF!</f>
        <v>#REF!</v>
      </c>
      <c r="I101" s="58" t="e">
        <f>I102+#REF!+I103</f>
        <v>#REF!</v>
      </c>
      <c r="J101" s="58" t="e">
        <f>J102+#REF!+J103</f>
        <v>#REF!</v>
      </c>
      <c r="K101" s="58">
        <f>K102+K103</f>
        <v>192899.20000000001</v>
      </c>
      <c r="L101" s="58">
        <f>L102+L103</f>
        <v>0</v>
      </c>
      <c r="M101" s="8">
        <f t="shared" si="13"/>
        <v>192899.20000000001</v>
      </c>
      <c r="N101" s="58">
        <f>N102+N103</f>
        <v>106045.2</v>
      </c>
      <c r="O101" s="58">
        <f t="shared" ref="O101" si="73">O102+O103</f>
        <v>0</v>
      </c>
      <c r="P101" s="8">
        <f>P102+P103</f>
        <v>0</v>
      </c>
      <c r="Q101" s="58">
        <v>192899.20000000001</v>
      </c>
      <c r="R101" s="8">
        <f t="shared" si="11"/>
        <v>106045.2</v>
      </c>
      <c r="S101" s="58">
        <f>S102+S103</f>
        <v>10000</v>
      </c>
      <c r="T101" s="58">
        <f>T102+T103</f>
        <v>0</v>
      </c>
      <c r="U101" s="8">
        <f>U102+U103</f>
        <v>0</v>
      </c>
      <c r="V101" s="8"/>
      <c r="W101" s="8">
        <v>192899.20000000001</v>
      </c>
      <c r="X101" s="8">
        <f t="shared" si="3"/>
        <v>106045.2</v>
      </c>
      <c r="Y101" s="8">
        <f t="shared" si="12"/>
        <v>10000</v>
      </c>
      <c r="Z101" s="8">
        <f>Z102+Z103</f>
        <v>0</v>
      </c>
      <c r="AA101" s="8"/>
      <c r="AB101" s="8">
        <f t="shared" si="65"/>
        <v>106045.2</v>
      </c>
      <c r="AC101" s="8">
        <v>10000</v>
      </c>
      <c r="AD101" s="58">
        <f>AD102+AD103</f>
        <v>0</v>
      </c>
      <c r="AE101" s="58">
        <f>AE102+AE103</f>
        <v>0</v>
      </c>
      <c r="AF101" s="58"/>
      <c r="AG101" s="8">
        <v>10000</v>
      </c>
      <c r="AH101" s="8">
        <f t="shared" si="6"/>
        <v>0</v>
      </c>
      <c r="AI101" s="8"/>
      <c r="AJ101" s="8">
        <f t="shared" si="60"/>
        <v>0</v>
      </c>
      <c r="AK101" s="4"/>
      <c r="AL101" s="4"/>
      <c r="AM101" s="4"/>
      <c r="AN101" s="4"/>
      <c r="AO101" s="4"/>
    </row>
    <row r="102" spans="1:41" s="5" customFormat="1" ht="117" customHeight="1" outlineLevel="1">
      <c r="A102" s="12" t="s">
        <v>112</v>
      </c>
      <c r="B102" s="21" t="s">
        <v>30</v>
      </c>
      <c r="C102" s="21" t="s">
        <v>20</v>
      </c>
      <c r="D102" s="21" t="s">
        <v>18</v>
      </c>
      <c r="E102" s="21" t="s">
        <v>41</v>
      </c>
      <c r="F102" s="21" t="s">
        <v>26</v>
      </c>
      <c r="G102" s="40">
        <v>63797.7</v>
      </c>
      <c r="H102" s="40"/>
      <c r="I102" s="40">
        <v>63797.7</v>
      </c>
      <c r="J102" s="40"/>
      <c r="K102" s="40">
        <v>63797.7</v>
      </c>
      <c r="L102" s="40"/>
      <c r="M102" s="8">
        <f t="shared" si="13"/>
        <v>63797.7</v>
      </c>
      <c r="N102" s="8">
        <v>33133.199999999997</v>
      </c>
      <c r="O102" s="8"/>
      <c r="P102" s="8"/>
      <c r="Q102" s="8">
        <v>63797.7</v>
      </c>
      <c r="R102" s="8">
        <f t="shared" si="11"/>
        <v>33133.199999999997</v>
      </c>
      <c r="S102" s="8">
        <v>10000</v>
      </c>
      <c r="T102" s="8"/>
      <c r="U102" s="8"/>
      <c r="V102" s="8"/>
      <c r="W102" s="8">
        <v>63797.7</v>
      </c>
      <c r="X102" s="8">
        <f t="shared" si="3"/>
        <v>33133.199999999997</v>
      </c>
      <c r="Y102" s="8">
        <f t="shared" si="12"/>
        <v>10000</v>
      </c>
      <c r="Z102" s="8"/>
      <c r="AA102" s="8"/>
      <c r="AB102" s="8">
        <f t="shared" si="65"/>
        <v>33133.199999999997</v>
      </c>
      <c r="AC102" s="8">
        <v>10000</v>
      </c>
      <c r="AD102" s="40">
        <v>0</v>
      </c>
      <c r="AE102" s="40">
        <v>0</v>
      </c>
      <c r="AF102" s="40"/>
      <c r="AG102" s="8">
        <v>10000</v>
      </c>
      <c r="AH102" s="8">
        <f t="shared" si="6"/>
        <v>0</v>
      </c>
      <c r="AI102" s="8"/>
      <c r="AJ102" s="8">
        <f t="shared" si="60"/>
        <v>0</v>
      </c>
      <c r="AK102" s="4"/>
      <c r="AL102" s="4"/>
      <c r="AM102" s="4"/>
      <c r="AN102" s="4"/>
      <c r="AO102" s="4"/>
    </row>
    <row r="103" spans="1:41" s="5" customFormat="1" ht="117" customHeight="1" outlineLevel="1">
      <c r="A103" s="12" t="s">
        <v>197</v>
      </c>
      <c r="B103" s="21" t="s">
        <v>208</v>
      </c>
      <c r="C103" s="21" t="s">
        <v>20</v>
      </c>
      <c r="D103" s="21" t="s">
        <v>18</v>
      </c>
      <c r="E103" s="21" t="s">
        <v>49</v>
      </c>
      <c r="F103" s="21" t="s">
        <v>53</v>
      </c>
      <c r="G103" s="40">
        <v>0</v>
      </c>
      <c r="H103" s="40">
        <v>129101.46</v>
      </c>
      <c r="I103" s="40"/>
      <c r="J103" s="40">
        <v>129101.5</v>
      </c>
      <c r="K103" s="40">
        <f>I103+J103</f>
        <v>129101.5</v>
      </c>
      <c r="L103" s="40"/>
      <c r="M103" s="8">
        <f t="shared" si="13"/>
        <v>129101.5</v>
      </c>
      <c r="N103" s="40">
        <v>72912</v>
      </c>
      <c r="O103" s="40"/>
      <c r="P103" s="8"/>
      <c r="Q103" s="40">
        <v>129101.5</v>
      </c>
      <c r="R103" s="8">
        <f t="shared" si="11"/>
        <v>72912</v>
      </c>
      <c r="S103" s="40">
        <v>0</v>
      </c>
      <c r="T103" s="40">
        <v>0</v>
      </c>
      <c r="U103" s="8"/>
      <c r="V103" s="8"/>
      <c r="W103" s="8">
        <v>129101.5</v>
      </c>
      <c r="X103" s="8">
        <f t="shared" si="3"/>
        <v>72912</v>
      </c>
      <c r="Y103" s="8">
        <f t="shared" si="12"/>
        <v>0</v>
      </c>
      <c r="Z103" s="8"/>
      <c r="AA103" s="8"/>
      <c r="AB103" s="8">
        <f t="shared" si="65"/>
        <v>72912</v>
      </c>
      <c r="AC103" s="8">
        <v>0</v>
      </c>
      <c r="AD103" s="40">
        <v>0</v>
      </c>
      <c r="AE103" s="40">
        <v>0</v>
      </c>
      <c r="AF103" s="40"/>
      <c r="AG103" s="8">
        <v>0</v>
      </c>
      <c r="AH103" s="8">
        <f t="shared" si="6"/>
        <v>0</v>
      </c>
      <c r="AI103" s="8"/>
      <c r="AJ103" s="8">
        <f t="shared" si="60"/>
        <v>0</v>
      </c>
      <c r="AK103" s="4"/>
      <c r="AL103" s="4"/>
      <c r="AM103" s="4"/>
      <c r="AN103" s="4"/>
      <c r="AO103" s="4"/>
    </row>
    <row r="104" spans="1:41" s="5" customFormat="1" ht="47.25" customHeight="1">
      <c r="A104" s="79" t="s">
        <v>78</v>
      </c>
      <c r="B104" s="80"/>
      <c r="C104" s="80"/>
      <c r="D104" s="80"/>
      <c r="E104" s="57"/>
      <c r="F104" s="57"/>
      <c r="G104" s="58">
        <f>G105</f>
        <v>82464.67</v>
      </c>
      <c r="H104" s="58">
        <f>H105</f>
        <v>0</v>
      </c>
      <c r="I104" s="58">
        <f>G104+H104</f>
        <v>82464.67</v>
      </c>
      <c r="J104" s="58">
        <f>J105</f>
        <v>0</v>
      </c>
      <c r="K104" s="58">
        <f>K105</f>
        <v>98595.09</v>
      </c>
      <c r="L104" s="58">
        <f>L105</f>
        <v>0</v>
      </c>
      <c r="M104" s="8">
        <f t="shared" si="13"/>
        <v>98595.09</v>
      </c>
      <c r="N104" s="58">
        <f>N105</f>
        <v>2310</v>
      </c>
      <c r="O104" s="58">
        <f t="shared" ref="O104" si="74">O105</f>
        <v>0</v>
      </c>
      <c r="P104" s="8">
        <f>P105</f>
        <v>0</v>
      </c>
      <c r="Q104" s="58">
        <v>98595.09</v>
      </c>
      <c r="R104" s="8">
        <f t="shared" si="11"/>
        <v>2310</v>
      </c>
      <c r="S104" s="58">
        <f>S105</f>
        <v>3840</v>
      </c>
      <c r="T104" s="58">
        <f>T105</f>
        <v>0</v>
      </c>
      <c r="U104" s="8">
        <f>U105</f>
        <v>0</v>
      </c>
      <c r="V104" s="8"/>
      <c r="W104" s="8">
        <v>98595.09</v>
      </c>
      <c r="X104" s="8">
        <f t="shared" si="3"/>
        <v>2310</v>
      </c>
      <c r="Y104" s="8">
        <f t="shared" si="12"/>
        <v>3840</v>
      </c>
      <c r="Z104" s="8">
        <f>Z105</f>
        <v>0</v>
      </c>
      <c r="AA104" s="8"/>
      <c r="AB104" s="8">
        <f t="shared" si="65"/>
        <v>2310</v>
      </c>
      <c r="AC104" s="8">
        <v>3840</v>
      </c>
      <c r="AD104" s="58">
        <f>AD105</f>
        <v>0</v>
      </c>
      <c r="AE104" s="58">
        <f>AE105</f>
        <v>0</v>
      </c>
      <c r="AF104" s="58"/>
      <c r="AG104" s="8">
        <v>3840</v>
      </c>
      <c r="AH104" s="8">
        <f t="shared" si="6"/>
        <v>0</v>
      </c>
      <c r="AI104" s="8"/>
      <c r="AJ104" s="8">
        <f t="shared" si="60"/>
        <v>0</v>
      </c>
      <c r="AK104" s="4"/>
      <c r="AL104" s="4"/>
      <c r="AM104" s="4"/>
      <c r="AN104" s="4"/>
      <c r="AO104" s="4"/>
    </row>
    <row r="105" spans="1:41" s="5" customFormat="1" ht="153.75" customHeight="1">
      <c r="A105" s="41" t="s">
        <v>155</v>
      </c>
      <c r="B105" s="21" t="s">
        <v>64</v>
      </c>
      <c r="C105" s="21" t="s">
        <v>20</v>
      </c>
      <c r="D105" s="21" t="s">
        <v>11</v>
      </c>
      <c r="E105" s="21" t="s">
        <v>94</v>
      </c>
      <c r="F105" s="21" t="s">
        <v>101</v>
      </c>
      <c r="G105" s="40">
        <v>82464.67</v>
      </c>
      <c r="H105" s="40"/>
      <c r="I105" s="40">
        <v>82464.67</v>
      </c>
      <c r="J105" s="40"/>
      <c r="K105" s="40">
        <v>98595.09</v>
      </c>
      <c r="L105" s="40"/>
      <c r="M105" s="8">
        <f t="shared" si="13"/>
        <v>98595.09</v>
      </c>
      <c r="N105" s="8">
        <v>2310</v>
      </c>
      <c r="O105" s="8"/>
      <c r="P105" s="8"/>
      <c r="Q105" s="8">
        <v>98595.09</v>
      </c>
      <c r="R105" s="8">
        <f t="shared" si="11"/>
        <v>2310</v>
      </c>
      <c r="S105" s="8">
        <v>3840</v>
      </c>
      <c r="T105" s="8"/>
      <c r="U105" s="8"/>
      <c r="V105" s="8"/>
      <c r="W105" s="8">
        <v>98595.09</v>
      </c>
      <c r="X105" s="8">
        <f t="shared" ref="X105:X108" si="75">R105+U105</f>
        <v>2310</v>
      </c>
      <c r="Y105" s="8">
        <f t="shared" si="12"/>
        <v>3840</v>
      </c>
      <c r="Z105" s="8"/>
      <c r="AA105" s="8"/>
      <c r="AB105" s="8">
        <f t="shared" si="65"/>
        <v>2310</v>
      </c>
      <c r="AC105" s="8">
        <v>3840</v>
      </c>
      <c r="AD105" s="40">
        <v>0</v>
      </c>
      <c r="AE105" s="40">
        <v>0</v>
      </c>
      <c r="AF105" s="40"/>
      <c r="AG105" s="8">
        <v>3840</v>
      </c>
      <c r="AH105" s="8">
        <f t="shared" si="6"/>
        <v>0</v>
      </c>
      <c r="AI105" s="8"/>
      <c r="AJ105" s="8">
        <f t="shared" si="60"/>
        <v>0</v>
      </c>
      <c r="AK105" s="4"/>
      <c r="AL105" s="4"/>
      <c r="AM105" s="4"/>
      <c r="AN105" s="4"/>
      <c r="AO105" s="4"/>
    </row>
    <row r="106" spans="1:41" s="5" customFormat="1" ht="50.25" customHeight="1">
      <c r="A106" s="82" t="s">
        <v>180</v>
      </c>
      <c r="B106" s="82"/>
      <c r="C106" s="82"/>
      <c r="D106" s="82"/>
      <c r="E106" s="21"/>
      <c r="F106" s="21"/>
      <c r="G106" s="40"/>
      <c r="H106" s="40"/>
      <c r="I106" s="40"/>
      <c r="J106" s="40"/>
      <c r="K106" s="40">
        <f>K107</f>
        <v>0</v>
      </c>
      <c r="L106" s="40">
        <f t="shared" ref="L106:O106" si="76">L107</f>
        <v>295051.8</v>
      </c>
      <c r="M106" s="40">
        <f>M107+M108</f>
        <v>489978.3</v>
      </c>
      <c r="N106" s="40">
        <f t="shared" si="76"/>
        <v>0</v>
      </c>
      <c r="O106" s="40">
        <f t="shared" si="76"/>
        <v>122307.8</v>
      </c>
      <c r="P106" s="40">
        <f>P107+P108</f>
        <v>0</v>
      </c>
      <c r="Q106" s="40">
        <v>489978.3</v>
      </c>
      <c r="R106" s="40">
        <f>R107+R108</f>
        <v>122307.8</v>
      </c>
      <c r="S106" s="40">
        <f t="shared" ref="S106:AD106" si="77">S107+S108</f>
        <v>0</v>
      </c>
      <c r="T106" s="40">
        <f t="shared" si="77"/>
        <v>0</v>
      </c>
      <c r="U106" s="40">
        <f>U107+U108</f>
        <v>0</v>
      </c>
      <c r="V106" s="40"/>
      <c r="W106" s="40">
        <v>489978.3</v>
      </c>
      <c r="X106" s="8">
        <f t="shared" si="75"/>
        <v>122307.8</v>
      </c>
      <c r="Y106" s="40">
        <f t="shared" si="77"/>
        <v>0</v>
      </c>
      <c r="Z106" s="40">
        <f>Z107+Z108</f>
        <v>0</v>
      </c>
      <c r="AA106" s="40"/>
      <c r="AB106" s="8">
        <f t="shared" si="65"/>
        <v>122307.8</v>
      </c>
      <c r="AC106" s="40">
        <v>0</v>
      </c>
      <c r="AD106" s="40">
        <f t="shared" si="77"/>
        <v>0</v>
      </c>
      <c r="AE106" s="40">
        <f>AE107+AE108</f>
        <v>0</v>
      </c>
      <c r="AF106" s="40"/>
      <c r="AG106" s="40">
        <v>0</v>
      </c>
      <c r="AH106" s="8">
        <f t="shared" si="6"/>
        <v>0</v>
      </c>
      <c r="AI106" s="8"/>
      <c r="AJ106" s="8">
        <f t="shared" si="60"/>
        <v>0</v>
      </c>
      <c r="AK106" s="4"/>
      <c r="AL106" s="4"/>
      <c r="AM106" s="4"/>
      <c r="AN106" s="4"/>
      <c r="AO106" s="4"/>
    </row>
    <row r="107" spans="1:41" s="5" customFormat="1" ht="146.25" customHeight="1">
      <c r="A107" s="29" t="s">
        <v>141</v>
      </c>
      <c r="B107" s="18" t="s">
        <v>142</v>
      </c>
      <c r="C107" s="18" t="s">
        <v>139</v>
      </c>
      <c r="D107" s="18" t="s">
        <v>11</v>
      </c>
      <c r="E107" s="18" t="s">
        <v>140</v>
      </c>
      <c r="F107" s="18" t="s">
        <v>53</v>
      </c>
      <c r="G107" s="40"/>
      <c r="H107" s="40"/>
      <c r="I107" s="40"/>
      <c r="J107" s="40"/>
      <c r="K107" s="40"/>
      <c r="L107" s="40">
        <f>122307.8+172744</f>
        <v>295051.8</v>
      </c>
      <c r="M107" s="8">
        <f t="shared" si="13"/>
        <v>295051.8</v>
      </c>
      <c r="N107" s="8"/>
      <c r="O107" s="8">
        <f>64616.5+57691.3</f>
        <v>122307.8</v>
      </c>
      <c r="P107" s="8"/>
      <c r="Q107" s="8">
        <v>295051.8</v>
      </c>
      <c r="R107" s="8">
        <v>57691.3</v>
      </c>
      <c r="S107" s="8"/>
      <c r="T107" s="8"/>
      <c r="U107" s="8"/>
      <c r="V107" s="8"/>
      <c r="W107" s="8">
        <v>295051.8</v>
      </c>
      <c r="X107" s="8">
        <f t="shared" si="75"/>
        <v>57691.3</v>
      </c>
      <c r="Y107" s="8">
        <v>0</v>
      </c>
      <c r="Z107" s="8"/>
      <c r="AA107" s="8"/>
      <c r="AB107" s="8">
        <f t="shared" si="65"/>
        <v>57691.3</v>
      </c>
      <c r="AC107" s="8">
        <v>0</v>
      </c>
      <c r="AD107" s="40">
        <v>0</v>
      </c>
      <c r="AE107" s="40"/>
      <c r="AF107" s="40"/>
      <c r="AG107" s="8">
        <v>0</v>
      </c>
      <c r="AH107" s="8">
        <f t="shared" ref="AH107:AH108" si="78">AD107+AE107</f>
        <v>0</v>
      </c>
      <c r="AI107" s="8"/>
      <c r="AJ107" s="8">
        <f t="shared" si="60"/>
        <v>0</v>
      </c>
      <c r="AK107" s="4"/>
      <c r="AL107" s="4"/>
      <c r="AM107" s="4"/>
      <c r="AN107" s="4"/>
      <c r="AO107" s="4"/>
    </row>
    <row r="108" spans="1:41" s="5" customFormat="1" ht="123.75" customHeight="1">
      <c r="A108" s="61" t="s">
        <v>157</v>
      </c>
      <c r="B108" s="62" t="s">
        <v>158</v>
      </c>
      <c r="C108" s="18" t="s">
        <v>159</v>
      </c>
      <c r="D108" s="18" t="s">
        <v>7</v>
      </c>
      <c r="E108" s="18" t="s">
        <v>10</v>
      </c>
      <c r="F108" s="18" t="s">
        <v>53</v>
      </c>
      <c r="G108" s="40"/>
      <c r="H108" s="40"/>
      <c r="I108" s="40"/>
      <c r="J108" s="40"/>
      <c r="K108" s="40"/>
      <c r="L108" s="40"/>
      <c r="M108" s="8">
        <v>194926.5</v>
      </c>
      <c r="N108" s="8"/>
      <c r="O108" s="8"/>
      <c r="P108" s="8"/>
      <c r="Q108" s="8">
        <v>194926.5</v>
      </c>
      <c r="R108" s="8">
        <v>64616.5</v>
      </c>
      <c r="S108" s="8"/>
      <c r="T108" s="8"/>
      <c r="U108" s="8"/>
      <c r="V108" s="8"/>
      <c r="W108" s="8">
        <v>194926.5</v>
      </c>
      <c r="X108" s="8">
        <f t="shared" si="75"/>
        <v>64616.5</v>
      </c>
      <c r="Y108" s="8">
        <v>0</v>
      </c>
      <c r="Z108" s="8"/>
      <c r="AA108" s="8"/>
      <c r="AB108" s="8">
        <f t="shared" si="65"/>
        <v>64616.5</v>
      </c>
      <c r="AC108" s="8">
        <v>0</v>
      </c>
      <c r="AD108" s="40">
        <v>0</v>
      </c>
      <c r="AE108" s="40"/>
      <c r="AF108" s="40"/>
      <c r="AG108" s="8">
        <v>0</v>
      </c>
      <c r="AH108" s="8">
        <f t="shared" si="78"/>
        <v>0</v>
      </c>
      <c r="AI108" s="8"/>
      <c r="AJ108" s="8">
        <f t="shared" si="60"/>
        <v>0</v>
      </c>
      <c r="AK108" s="4"/>
      <c r="AL108" s="4"/>
      <c r="AM108" s="4"/>
      <c r="AN108" s="4"/>
      <c r="AO108" s="4"/>
    </row>
    <row r="109" spans="1:41" s="5" customFormat="1" ht="50.25" customHeight="1">
      <c r="A109" s="81" t="s">
        <v>242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63"/>
      <c r="AF109" s="63"/>
      <c r="AG109" s="63"/>
      <c r="AH109" s="63"/>
      <c r="AI109" s="63"/>
      <c r="AJ109" s="63"/>
      <c r="AK109" s="4"/>
      <c r="AL109" s="4"/>
      <c r="AM109" s="4"/>
      <c r="AN109" s="4"/>
      <c r="AO109" s="4"/>
    </row>
    <row r="110" spans="1:41" s="5" customFormat="1" ht="17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4"/>
      <c r="AL110" s="4"/>
      <c r="AM110" s="4"/>
      <c r="AN110" s="4"/>
      <c r="AO110" s="4"/>
    </row>
    <row r="111" spans="1:41" s="5" customFormat="1" ht="15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4"/>
      <c r="AL111" s="4"/>
      <c r="AM111" s="4"/>
      <c r="AN111" s="4"/>
      <c r="AO111" s="4"/>
    </row>
    <row r="112" spans="1:41" s="5" customFormat="1" ht="15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4"/>
      <c r="AL112" s="4"/>
      <c r="AM112" s="4"/>
      <c r="AN112" s="4"/>
      <c r="AO112" s="4"/>
    </row>
    <row r="113" spans="1:41" s="5" customFormat="1" ht="15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4"/>
      <c r="AL113" s="4"/>
      <c r="AM113" s="4"/>
      <c r="AN113" s="4"/>
      <c r="AO113" s="4"/>
    </row>
    <row r="114" spans="1:41" s="5" customFormat="1" ht="36.7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24"/>
      <c r="AF114" s="24"/>
      <c r="AG114" s="24"/>
      <c r="AH114" s="24"/>
      <c r="AI114" s="24"/>
      <c r="AJ114" s="24"/>
      <c r="AK114" s="4"/>
      <c r="AL114" s="4"/>
      <c r="AM114" s="4"/>
      <c r="AN114" s="4"/>
      <c r="AO114" s="4"/>
    </row>
    <row r="115" spans="1:41" s="5" customFormat="1" ht="30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24"/>
      <c r="AF115" s="24"/>
      <c r="AG115" s="24"/>
      <c r="AH115" s="24"/>
      <c r="AI115" s="24"/>
      <c r="AJ115" s="24"/>
      <c r="AK115" s="4"/>
      <c r="AL115" s="4"/>
      <c r="AM115" s="4"/>
      <c r="AN115" s="4"/>
      <c r="AO115" s="4"/>
    </row>
    <row r="116" spans="1:41" s="5" customFormat="1" ht="15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4"/>
      <c r="AL116" s="4"/>
      <c r="AM116" s="4"/>
      <c r="AN116" s="4"/>
      <c r="AO116" s="4"/>
    </row>
    <row r="117" spans="1:41" s="5" customFormat="1" ht="16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4"/>
      <c r="AL117" s="4"/>
      <c r="AM117" s="4"/>
      <c r="AN117" s="4"/>
      <c r="AO117" s="4"/>
    </row>
    <row r="118" spans="1:41" s="5" customFormat="1" ht="15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4"/>
      <c r="AL118" s="4"/>
      <c r="AM118" s="4"/>
      <c r="AN118" s="4"/>
      <c r="AO118" s="4"/>
    </row>
    <row r="119" spans="1:41" s="5" customFormat="1" ht="15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4"/>
      <c r="AL119" s="4"/>
      <c r="AM119" s="4"/>
      <c r="AN119" s="4"/>
      <c r="AO119" s="4"/>
    </row>
    <row r="120" spans="1:41" s="5" customFormat="1" ht="15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4"/>
      <c r="AL120" s="4"/>
      <c r="AM120" s="4"/>
      <c r="AN120" s="4"/>
      <c r="AO120" s="4"/>
    </row>
    <row r="121" spans="1:41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3"/>
      <c r="AE121" s="3"/>
      <c r="AF121" s="3"/>
      <c r="AG121" s="3"/>
      <c r="AH121" s="3"/>
      <c r="AI121" s="3"/>
      <c r="AJ121" s="3"/>
    </row>
    <row r="122" spans="1:41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</row>
    <row r="123" spans="1:41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</row>
  </sheetData>
  <mergeCells count="64">
    <mergeCell ref="AI6:AI7"/>
    <mergeCell ref="AJ6:AJ7"/>
    <mergeCell ref="A4:AJ4"/>
    <mergeCell ref="W6:W7"/>
    <mergeCell ref="V6:V7"/>
    <mergeCell ref="Z6:Z7"/>
    <mergeCell ref="AC6:AC7"/>
    <mergeCell ref="U6:U7"/>
    <mergeCell ref="X6:X7"/>
    <mergeCell ref="T6:T7"/>
    <mergeCell ref="P6:P7"/>
    <mergeCell ref="Q6:Q7"/>
    <mergeCell ref="AE6:AE7"/>
    <mergeCell ref="AH6:AH7"/>
    <mergeCell ref="M6:M7"/>
    <mergeCell ref="L6:L7"/>
    <mergeCell ref="A5:AD5"/>
    <mergeCell ref="N6:N7"/>
    <mergeCell ref="AG6:AG7"/>
    <mergeCell ref="AF6:AF7"/>
    <mergeCell ref="A86:D86"/>
    <mergeCell ref="A42:D42"/>
    <mergeCell ref="B6:B7"/>
    <mergeCell ref="C6:C7"/>
    <mergeCell ref="A70:D70"/>
    <mergeCell ref="A36:D36"/>
    <mergeCell ref="A49:D49"/>
    <mergeCell ref="A52:D52"/>
    <mergeCell ref="A83:D83"/>
    <mergeCell ref="A77:D77"/>
    <mergeCell ref="A75:D75"/>
    <mergeCell ref="AD6:AD7"/>
    <mergeCell ref="AA6:AA7"/>
    <mergeCell ref="AB6:AB7"/>
    <mergeCell ref="A115:AD115"/>
    <mergeCell ref="A101:D101"/>
    <mergeCell ref="A104:D104"/>
    <mergeCell ref="A114:AD114"/>
    <mergeCell ref="A84:D84"/>
    <mergeCell ref="A96:D96"/>
    <mergeCell ref="A109:AD109"/>
    <mergeCell ref="A106:D106"/>
    <mergeCell ref="A92:E92"/>
    <mergeCell ref="A90:D90"/>
    <mergeCell ref="A27:D27"/>
    <mergeCell ref="A26:D26"/>
    <mergeCell ref="O6:O7"/>
    <mergeCell ref="R6:R7"/>
    <mergeCell ref="Y6:Y7"/>
    <mergeCell ref="A12:D12"/>
    <mergeCell ref="A13:D13"/>
    <mergeCell ref="A6:A7"/>
    <mergeCell ref="A23:D23"/>
    <mergeCell ref="F6:F7"/>
    <mergeCell ref="D6:D7"/>
    <mergeCell ref="E6:E7"/>
    <mergeCell ref="A9:D9"/>
    <mergeCell ref="A21:D21"/>
    <mergeCell ref="I6:I7"/>
    <mergeCell ref="S6:S7"/>
    <mergeCell ref="G6:G7"/>
    <mergeCell ref="J6:J7"/>
    <mergeCell ref="K6:K7"/>
    <mergeCell ref="H6:H7"/>
  </mergeCells>
  <phoneticPr fontId="5" type="noConversion"/>
  <printOptions horizontalCentered="1"/>
  <pageMargins left="0.43307086614173229" right="0.43307086614173229" top="0.74803149606299213" bottom="0.43307086614173229" header="0.31496062992125984" footer="0.31496062992125984"/>
  <pageSetup paperSize="9" scale="40" fitToHeight="25" orientation="landscape" r:id="rId1"/>
  <headerFooter>
    <oddFooter>&amp;C&amp;P</oddFooter>
  </headerFooter>
  <rowBreaks count="1" manualBreakCount="1">
    <brk id="10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2018-06-08T12:47:04Z</cp:lastPrinted>
  <dcterms:created xsi:type="dcterms:W3CDTF">2014-05-08T06:25:05Z</dcterms:created>
  <dcterms:modified xsi:type="dcterms:W3CDTF">2018-06-09T08:58:02Z</dcterms:modified>
</cp:coreProperties>
</file>