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3250" windowHeight="12525"/>
  </bookViews>
  <sheets>
    <sheet name="расчет 1 кв факт" sheetId="13" r:id="rId1"/>
  </sheets>
  <definedNames>
    <definedName name="_xlnm.Print_Titles" localSheetId="0">'расчет 1 кв факт'!$A:$B</definedName>
    <definedName name="_xlnm.Print_Area" localSheetId="0">'расчет 1 кв факт'!$A$1:$U$32</definedName>
  </definedNames>
  <calcPr calcId="125725"/>
</workbook>
</file>

<file path=xl/calcChain.xml><?xml version="1.0" encoding="utf-8"?>
<calcChain xmlns="http://schemas.openxmlformats.org/spreadsheetml/2006/main">
  <c r="O23" i="13"/>
  <c r="O24"/>
  <c r="O25"/>
  <c r="O22"/>
  <c r="O14"/>
  <c r="O15"/>
  <c r="O16"/>
  <c r="O17"/>
  <c r="O18"/>
  <c r="O19"/>
  <c r="O20"/>
  <c r="O13"/>
  <c r="O8"/>
  <c r="O9"/>
  <c r="O10"/>
  <c r="O11"/>
  <c r="O7"/>
  <c r="N23"/>
  <c r="N24"/>
  <c r="N25"/>
  <c r="N22"/>
  <c r="N14"/>
  <c r="N15"/>
  <c r="N16"/>
  <c r="N17"/>
  <c r="N18"/>
  <c r="N19"/>
  <c r="N20"/>
  <c r="N13"/>
  <c r="N8"/>
  <c r="N9"/>
  <c r="N10"/>
  <c r="N11"/>
  <c r="N7"/>
  <c r="M23"/>
  <c r="M24"/>
  <c r="M25"/>
  <c r="M22"/>
  <c r="M14"/>
  <c r="M15"/>
  <c r="M16"/>
  <c r="M17"/>
  <c r="M18"/>
  <c r="M19"/>
  <c r="M20"/>
  <c r="M13"/>
  <c r="M8"/>
  <c r="M9"/>
  <c r="M10"/>
  <c r="M11"/>
  <c r="M7"/>
  <c r="L23"/>
  <c r="L24"/>
  <c r="L25"/>
  <c r="L22"/>
  <c r="L16"/>
  <c r="L17"/>
  <c r="P17" s="1"/>
  <c r="L18"/>
  <c r="L19"/>
  <c r="L20"/>
  <c r="L13"/>
  <c r="L8"/>
  <c r="P8" s="1"/>
  <c r="L9"/>
  <c r="P9" s="1"/>
  <c r="L10"/>
  <c r="L11"/>
  <c r="P11" s="1"/>
  <c r="L7"/>
  <c r="P7" l="1"/>
  <c r="P13"/>
  <c r="P24"/>
  <c r="P23"/>
  <c r="P25"/>
  <c r="P18"/>
  <c r="P19"/>
  <c r="P20"/>
  <c r="P22"/>
  <c r="P10"/>
  <c r="P16"/>
  <c r="Q27"/>
  <c r="S26" l="1"/>
  <c r="S27" s="1"/>
  <c r="S21"/>
  <c r="S12"/>
  <c r="T8"/>
  <c r="T9"/>
  <c r="T10"/>
  <c r="T11"/>
  <c r="D21"/>
  <c r="E21"/>
  <c r="F21"/>
  <c r="D12"/>
  <c r="E12"/>
  <c r="F12"/>
  <c r="C12"/>
  <c r="T25" l="1"/>
  <c r="T24"/>
  <c r="T23"/>
  <c r="T22"/>
  <c r="T26" l="1"/>
  <c r="C15"/>
  <c r="L15" s="1"/>
  <c r="P15" s="1"/>
  <c r="C14"/>
  <c r="C21" l="1"/>
  <c r="L14"/>
  <c r="P14" s="1"/>
  <c r="T13"/>
  <c r="C27" l="1"/>
  <c r="L12"/>
  <c r="M12"/>
  <c r="H12"/>
  <c r="I12"/>
  <c r="J12"/>
  <c r="D26"/>
  <c r="D27" s="1"/>
  <c r="E26"/>
  <c r="E27" s="1"/>
  <c r="F26"/>
  <c r="F27" s="1"/>
  <c r="C26"/>
  <c r="G22"/>
  <c r="G25"/>
  <c r="G24"/>
  <c r="G23"/>
  <c r="M26" l="1"/>
  <c r="O26"/>
  <c r="G26"/>
  <c r="N26"/>
  <c r="L26"/>
  <c r="P26" l="1"/>
  <c r="U29"/>
  <c r="G20" l="1"/>
  <c r="G14" l="1"/>
  <c r="G13"/>
  <c r="G15"/>
  <c r="G16"/>
  <c r="G17"/>
  <c r="G18"/>
  <c r="G19"/>
  <c r="T19"/>
  <c r="T18"/>
  <c r="T17"/>
  <c r="T16"/>
  <c r="T20"/>
  <c r="T15"/>
  <c r="T14"/>
  <c r="G10"/>
  <c r="G8"/>
  <c r="T7"/>
  <c r="T12" s="1"/>
  <c r="T27" l="1"/>
  <c r="T21"/>
  <c r="G21"/>
  <c r="L21"/>
  <c r="L27" s="1"/>
  <c r="N12"/>
  <c r="O12"/>
  <c r="K12"/>
  <c r="G9"/>
  <c r="G11"/>
  <c r="G7"/>
  <c r="O21"/>
  <c r="G12" l="1"/>
  <c r="G27" s="1"/>
  <c r="O27"/>
  <c r="M21"/>
  <c r="M27" s="1"/>
  <c r="N21"/>
  <c r="N27" s="1"/>
  <c r="P21" l="1"/>
  <c r="P12"/>
  <c r="R26"/>
  <c r="U26" s="1"/>
  <c r="R12" l="1"/>
  <c r="P27"/>
  <c r="R21"/>
  <c r="U21" s="1"/>
  <c r="R27" l="1"/>
  <c r="U12"/>
  <c r="U31" l="1"/>
  <c r="U27"/>
</calcChain>
</file>

<file path=xl/comments1.xml><?xml version="1.0" encoding="utf-8"?>
<comments xmlns="http://schemas.openxmlformats.org/spreadsheetml/2006/main">
  <authors>
    <author>lubovtsova</author>
  </authors>
  <commentList>
    <comment ref="Q27" authorId="0">
      <text>
        <r>
          <rPr>
            <b/>
            <sz val="8"/>
            <color indexed="81"/>
            <rFont val="Tahoma"/>
            <family val="2"/>
            <charset val="204"/>
          </rPr>
          <t>lubovtsova:</t>
        </r>
        <r>
          <rPr>
            <sz val="8"/>
            <color indexed="81"/>
            <rFont val="Tahoma"/>
            <family val="2"/>
            <charset val="204"/>
          </rPr>
          <t xml:space="preserve">
по плановому расчету на 2017 год</t>
        </r>
      </text>
    </comment>
  </commentList>
</comments>
</file>

<file path=xl/sharedStrings.xml><?xml version="1.0" encoding="utf-8"?>
<sst xmlns="http://schemas.openxmlformats.org/spreadsheetml/2006/main" count="66" uniqueCount="45">
  <si>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</si>
  <si>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</si>
  <si>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</si>
  <si>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</si>
  <si>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</si>
  <si>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</si>
  <si>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</si>
  <si>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</si>
  <si>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прочие потребители</t>
  </si>
  <si>
    <t>Предприятие</t>
  </si>
  <si>
    <t>Группы потребителей</t>
  </si>
  <si>
    <t>Экономически обоснованный тариф на эл. энергию (без НДС),
 руб./кВт*ч</t>
  </si>
  <si>
    <t>Потребность, руб.</t>
  </si>
  <si>
    <t>ООО "Беломорэнерго"</t>
  </si>
  <si>
    <t xml:space="preserve"> - </t>
  </si>
  <si>
    <t>потребители, приравненные к населению (гаражи, хоз. постройки, прочие)/одноставочный тариф)</t>
  </si>
  <si>
    <t>ООО "Поморские электросети"</t>
  </si>
  <si>
    <t>Объем отпуска электрической энергии потребителям, к ВТ*ч</t>
  </si>
  <si>
    <t>АО "Архангельская областная энергетическая компания"</t>
  </si>
  <si>
    <t>декабрь 2018</t>
  </si>
  <si>
    <t xml:space="preserve">1 полугодие </t>
  </si>
  <si>
    <t xml:space="preserve">Дебиторская (-), кредиторская (+) задолженность
 на 01.01.2018 г. </t>
  </si>
  <si>
    <t>Потребность в средствах субсидии за январь - декабрь 2018 года с учетом дебиторской, кредиторской задолженности, руб.</t>
  </si>
  <si>
    <t>лимит 2018</t>
  </si>
  <si>
    <t>одноставочный тариф на электрическую энергию</t>
  </si>
  <si>
    <t>одноставочный тариф на электрическую энергию по двум зонам суток (день)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</si>
  <si>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</si>
  <si>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</si>
  <si>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</si>
  <si>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</si>
  <si>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</si>
  <si>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</si>
  <si>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НЕДОСТАТОК</t>
  </si>
  <si>
    <t>1 квартал 
факт</t>
  </si>
  <si>
    <t>2 квартал 
план</t>
  </si>
  <si>
    <t>3 квартал 
план</t>
  </si>
  <si>
    <t>4 квартал  
план</t>
  </si>
  <si>
    <t>всего</t>
  </si>
  <si>
    <t>Потребность в средствах субсидии, руб.</t>
  </si>
  <si>
    <t>Потребность в средствах субсидии без учета декабря 2018, руб.,</t>
  </si>
  <si>
    <t>Отпускной тариф для населения, потребителей приравленнных к категории "население", иных прочих потребителей (без НДС),
 руб./кВт*ч</t>
  </si>
  <si>
    <r>
      <t xml:space="preserve">Объем отпуска (на уровне декабря </t>
    </r>
    <r>
      <rPr>
        <b/>
        <sz val="11"/>
        <rFont val="Tahoma"/>
        <family val="2"/>
        <charset val="204"/>
      </rPr>
      <t>2017</t>
    </r>
    <r>
      <rPr>
        <sz val="11"/>
        <rFont val="Tahoma"/>
        <family val="2"/>
        <charset val="204"/>
      </rPr>
      <t xml:space="preserve">), кВт*ч </t>
    </r>
  </si>
  <si>
    <t>к пояснительной записке</t>
  </si>
  <si>
    <t xml:space="preserve">Плановый расчет 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в 2018 году </t>
  </si>
  <si>
    <t>Приложение № 29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</si>
</sst>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0"/>
      <color theme="4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10.5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6" fillId="0" borderId="0" xfId="0" applyFont="1" applyFill="1"/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7" fontId="6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7" fillId="0" borderId="0" xfId="0" applyFont="1" applyFill="1"/>
    <xf numFmtId="0" fontId="18" fillId="0" borderId="2" xfId="5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166" fontId="18" fillId="0" borderId="2" xfId="0" applyNumberFormat="1" applyFont="1" applyFill="1" applyBorder="1" applyAlignment="1">
      <alignment horizontal="center" vertical="center" wrapText="1" shrinkToFit="1"/>
    </xf>
    <xf numFmtId="167" fontId="18" fillId="0" borderId="2" xfId="0" applyNumberFormat="1" applyFont="1" applyFill="1" applyBorder="1" applyAlignment="1">
      <alignment horizontal="center" vertical="center" wrapText="1" shrinkToFit="1"/>
    </xf>
    <xf numFmtId="4" fontId="18" fillId="0" borderId="2" xfId="1" applyNumberFormat="1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166" fontId="19" fillId="0" borderId="2" xfId="0" applyNumberFormat="1" applyFont="1" applyFill="1" applyBorder="1" applyAlignment="1">
      <alignment horizontal="center" vertical="center" wrapText="1" shrinkToFit="1"/>
    </xf>
    <xf numFmtId="164" fontId="16" fillId="0" borderId="2" xfId="1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 wrapText="1" shrinkToFit="1"/>
    </xf>
    <xf numFmtId="167" fontId="18" fillId="0" borderId="5" xfId="0" applyNumberFormat="1" applyFont="1" applyFill="1" applyBorder="1" applyAlignment="1">
      <alignment horizontal="center" vertical="center" wrapText="1" shrinkToFit="1"/>
    </xf>
    <xf numFmtId="164" fontId="16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 wrapText="1" shrinkToFit="1"/>
    </xf>
    <xf numFmtId="167" fontId="19" fillId="0" borderId="10" xfId="0" applyNumberFormat="1" applyFont="1" applyFill="1" applyBorder="1" applyAlignment="1">
      <alignment horizontal="center" vertical="center" wrapText="1" shrinkToFit="1"/>
    </xf>
    <xf numFmtId="4" fontId="19" fillId="0" borderId="1" xfId="1" applyNumberFormat="1" applyFont="1" applyFill="1" applyBorder="1" applyAlignment="1">
      <alignment horizontal="center" vertical="center" wrapText="1" shrinkToFit="1"/>
    </xf>
    <xf numFmtId="167" fontId="19" fillId="0" borderId="2" xfId="0" applyNumberFormat="1" applyFont="1" applyFill="1" applyBorder="1" applyAlignment="1">
      <alignment horizontal="center" vertical="center" wrapText="1" shrinkToFit="1"/>
    </xf>
    <xf numFmtId="4" fontId="19" fillId="0" borderId="2" xfId="1" applyNumberFormat="1" applyFont="1" applyFill="1" applyBorder="1" applyAlignment="1">
      <alignment horizontal="center" vertical="center" wrapText="1" shrinkToFit="1"/>
    </xf>
    <xf numFmtId="166" fontId="19" fillId="0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164" fontId="19" fillId="0" borderId="2" xfId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Continuous" vertical="center" wrapText="1"/>
    </xf>
    <xf numFmtId="0" fontId="14" fillId="0" borderId="0" xfId="3" applyFont="1" applyFill="1" applyAlignment="1">
      <alignment horizontal="left" vertical="center" wrapText="1"/>
    </xf>
    <xf numFmtId="0" fontId="18" fillId="0" borderId="2" xfId="4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18" fillId="0" borderId="3" xfId="5" applyFont="1" applyFill="1" applyBorder="1" applyAlignment="1">
      <alignment horizontal="center" vertical="center" wrapText="1"/>
    </xf>
    <xf numFmtId="0" fontId="18" fillId="0" borderId="4" xfId="5" applyFont="1" applyFill="1" applyBorder="1" applyAlignment="1">
      <alignment horizontal="center" vertical="center" wrapText="1"/>
    </xf>
    <xf numFmtId="0" fontId="18" fillId="0" borderId="5" xfId="5" applyFont="1" applyFill="1" applyBorder="1" applyAlignment="1">
      <alignment horizontal="center" vertical="center" wrapText="1"/>
    </xf>
    <xf numFmtId="0" fontId="16" fillId="0" borderId="3" xfId="5" applyFont="1" applyFill="1" applyBorder="1" applyAlignment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18" fillId="0" borderId="3" xfId="4" applyFont="1" applyFill="1" applyBorder="1" applyAlignment="1">
      <alignment horizontal="center" vertical="center" wrapText="1"/>
    </xf>
    <xf numFmtId="0" fontId="18" fillId="0" borderId="4" xfId="4" applyFont="1" applyFill="1" applyBorder="1" applyAlignment="1">
      <alignment horizontal="center" vertical="center" wrapText="1"/>
    </xf>
    <xf numFmtId="0" fontId="18" fillId="0" borderId="5" xfId="4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FF"/>
      <color rgb="FFFFC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6"/>
  <sheetViews>
    <sheetView tabSelected="1" view="pageBreakPreview" zoomScale="56" zoomScaleNormal="90" zoomScaleSheetLayoutView="56" workbookViewId="0">
      <selection activeCell="L7" sqref="L7"/>
    </sheetView>
  </sheetViews>
  <sheetFormatPr defaultColWidth="9.140625" defaultRowHeight="15" outlineLevelRow="1"/>
  <cols>
    <col min="1" max="1" width="38" style="3" customWidth="1"/>
    <col min="2" max="2" width="41" style="3" customWidth="1"/>
    <col min="3" max="6" width="18.28515625" style="3" bestFit="1" customWidth="1"/>
    <col min="7" max="7" width="19.7109375" style="3" bestFit="1" customWidth="1"/>
    <col min="8" max="11" width="13" style="3" customWidth="1"/>
    <col min="12" max="12" width="19" style="3" customWidth="1"/>
    <col min="13" max="13" width="20.140625" style="3" customWidth="1"/>
    <col min="14" max="14" width="20.5703125" style="3" customWidth="1"/>
    <col min="15" max="15" width="21.140625" style="3" customWidth="1"/>
    <col min="16" max="16" width="18.7109375" style="3" customWidth="1"/>
    <col min="17" max="17" width="21.7109375" style="3" customWidth="1"/>
    <col min="18" max="18" width="20.140625" style="3" customWidth="1"/>
    <col min="19" max="19" width="16.140625" style="3" bestFit="1" customWidth="1"/>
    <col min="20" max="20" width="20" style="3" bestFit="1" customWidth="1"/>
    <col min="21" max="21" width="34.140625" style="3" customWidth="1"/>
    <col min="22" max="16384" width="9.140625" style="3"/>
  </cols>
  <sheetData>
    <row r="1" spans="1:21">
      <c r="M1" s="38"/>
      <c r="O1" s="38" t="s">
        <v>44</v>
      </c>
    </row>
    <row r="2" spans="1:21">
      <c r="M2" s="39"/>
      <c r="O2" s="39" t="s">
        <v>42</v>
      </c>
    </row>
    <row r="3" spans="1:21" ht="72.75" customHeight="1">
      <c r="A3" s="59"/>
      <c r="B3" s="59"/>
      <c r="C3" s="60" t="s">
        <v>43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7"/>
      <c r="R3" s="37"/>
      <c r="S3" s="37"/>
      <c r="T3" s="37"/>
      <c r="U3" s="4"/>
    </row>
    <row r="4" spans="1:21">
      <c r="A4" s="5"/>
      <c r="B4" s="6"/>
      <c r="C4" s="5"/>
      <c r="D4" s="5"/>
      <c r="E4" s="5"/>
      <c r="F4" s="5"/>
      <c r="G4" s="5"/>
      <c r="H4" s="4"/>
      <c r="I4" s="7"/>
      <c r="J4" s="5"/>
      <c r="K4" s="7"/>
      <c r="L4" s="5"/>
      <c r="M4" s="5"/>
      <c r="N4" s="5"/>
      <c r="O4" s="5"/>
      <c r="P4" s="5"/>
      <c r="Q4" s="5"/>
      <c r="R4" s="5"/>
      <c r="S4" s="4"/>
      <c r="T4" s="4"/>
      <c r="U4" s="4"/>
    </row>
    <row r="5" spans="1:21" ht="109.5" customHeight="1">
      <c r="A5" s="61" t="s">
        <v>9</v>
      </c>
      <c r="B5" s="62" t="s">
        <v>10</v>
      </c>
      <c r="C5" s="64" t="s">
        <v>17</v>
      </c>
      <c r="D5" s="65"/>
      <c r="E5" s="65"/>
      <c r="F5" s="65"/>
      <c r="G5" s="66"/>
      <c r="H5" s="67" t="s">
        <v>11</v>
      </c>
      <c r="I5" s="68"/>
      <c r="J5" s="67" t="s">
        <v>40</v>
      </c>
      <c r="K5" s="68"/>
      <c r="L5" s="77" t="s">
        <v>38</v>
      </c>
      <c r="M5" s="78"/>
      <c r="N5" s="78"/>
      <c r="O5" s="78"/>
      <c r="P5" s="79"/>
      <c r="Q5" s="80" t="s">
        <v>21</v>
      </c>
      <c r="R5" s="80" t="s">
        <v>22</v>
      </c>
      <c r="S5" s="81" t="s">
        <v>19</v>
      </c>
      <c r="T5" s="82"/>
      <c r="U5" s="69" t="s">
        <v>39</v>
      </c>
    </row>
    <row r="6" spans="1:21" ht="74.25" customHeight="1">
      <c r="A6" s="61"/>
      <c r="B6" s="63"/>
      <c r="C6" s="34" t="s">
        <v>33</v>
      </c>
      <c r="D6" s="34" t="s">
        <v>34</v>
      </c>
      <c r="E6" s="34" t="s">
        <v>35</v>
      </c>
      <c r="F6" s="34" t="s">
        <v>36</v>
      </c>
      <c r="G6" s="34" t="s">
        <v>37</v>
      </c>
      <c r="H6" s="35" t="s">
        <v>4</v>
      </c>
      <c r="I6" s="35" t="s">
        <v>5</v>
      </c>
      <c r="J6" s="35" t="s">
        <v>20</v>
      </c>
      <c r="K6" s="35" t="s">
        <v>5</v>
      </c>
      <c r="L6" s="34" t="s">
        <v>0</v>
      </c>
      <c r="M6" s="34" t="s">
        <v>1</v>
      </c>
      <c r="N6" s="34" t="s">
        <v>2</v>
      </c>
      <c r="O6" s="34" t="s">
        <v>3</v>
      </c>
      <c r="P6" s="34" t="s">
        <v>37</v>
      </c>
      <c r="Q6" s="80"/>
      <c r="R6" s="80"/>
      <c r="S6" s="36" t="s">
        <v>41</v>
      </c>
      <c r="T6" s="36" t="s">
        <v>12</v>
      </c>
      <c r="U6" s="69"/>
    </row>
    <row r="7" spans="1:21" ht="36" customHeight="1" outlineLevel="1">
      <c r="A7" s="71" t="s">
        <v>13</v>
      </c>
      <c r="B7" s="24" t="s">
        <v>24</v>
      </c>
      <c r="C7" s="40">
        <v>35759</v>
      </c>
      <c r="D7" s="40">
        <v>34083</v>
      </c>
      <c r="E7" s="40">
        <v>36078</v>
      </c>
      <c r="F7" s="40">
        <v>38667</v>
      </c>
      <c r="G7" s="40">
        <f>SUM(C7:F7)</f>
        <v>144587</v>
      </c>
      <c r="H7" s="41">
        <v>36.409999999999997</v>
      </c>
      <c r="I7" s="41">
        <v>36.409999999999997</v>
      </c>
      <c r="J7" s="41">
        <v>2.72</v>
      </c>
      <c r="K7" s="41">
        <v>2.83</v>
      </c>
      <c r="L7" s="41">
        <f>(H7-J7)*C7</f>
        <v>1204720.71</v>
      </c>
      <c r="M7" s="41">
        <f>(H7-J7)*D7</f>
        <v>1148256.27</v>
      </c>
      <c r="N7" s="41">
        <f>E7*(I7-K7)</f>
        <v>1211499.24</v>
      </c>
      <c r="O7" s="41">
        <f>(I7-K7)*F7</f>
        <v>1298437.8599999999</v>
      </c>
      <c r="P7" s="41">
        <f>SUM(L7:O7)</f>
        <v>4862914.08</v>
      </c>
      <c r="Q7" s="41" t="s">
        <v>14</v>
      </c>
      <c r="R7" s="41"/>
      <c r="S7" s="42">
        <v>15084</v>
      </c>
      <c r="T7" s="41">
        <f>(I7-K7)*S7</f>
        <v>506520.72</v>
      </c>
      <c r="U7" s="43"/>
    </row>
    <row r="8" spans="1:21" ht="25.5" outlineLevel="1">
      <c r="A8" s="72"/>
      <c r="B8" s="24" t="s">
        <v>25</v>
      </c>
      <c r="C8" s="40">
        <v>31395</v>
      </c>
      <c r="D8" s="40">
        <v>29424</v>
      </c>
      <c r="E8" s="40">
        <v>30298</v>
      </c>
      <c r="F8" s="40">
        <v>34734</v>
      </c>
      <c r="G8" s="40">
        <f>SUM(C8:F8)</f>
        <v>125851</v>
      </c>
      <c r="H8" s="41">
        <v>36.409999999999997</v>
      </c>
      <c r="I8" s="41">
        <v>36.409999999999997</v>
      </c>
      <c r="J8" s="41">
        <v>3.14</v>
      </c>
      <c r="K8" s="41">
        <v>3.25</v>
      </c>
      <c r="L8" s="41">
        <f t="shared" ref="L8:L11" si="0">(H8-J8)*C8</f>
        <v>1044511.6499999999</v>
      </c>
      <c r="M8" s="41">
        <f t="shared" ref="M8:M11" si="1">(H8-J8)*D8</f>
        <v>978936.47999999986</v>
      </c>
      <c r="N8" s="41">
        <f t="shared" ref="N8:N11" si="2">E8*(I8-K8)</f>
        <v>1004681.6799999999</v>
      </c>
      <c r="O8" s="41">
        <f t="shared" ref="O8:O11" si="3">(I8-K8)*F8</f>
        <v>1151779.44</v>
      </c>
      <c r="P8" s="41">
        <f t="shared" ref="P8:P11" si="4">SUM(L8:O8)</f>
        <v>4179909.2499999995</v>
      </c>
      <c r="Q8" s="41" t="s">
        <v>14</v>
      </c>
      <c r="R8" s="41"/>
      <c r="S8" s="42">
        <v>13346</v>
      </c>
      <c r="T8" s="41">
        <f t="shared" ref="T8:T11" si="5">(I8-K8)*S8</f>
        <v>442553.35999999993</v>
      </c>
      <c r="U8" s="43"/>
    </row>
    <row r="9" spans="1:21" ht="25.5" outlineLevel="1">
      <c r="A9" s="72"/>
      <c r="B9" s="25" t="s">
        <v>26</v>
      </c>
      <c r="C9" s="40">
        <v>9870</v>
      </c>
      <c r="D9" s="40">
        <v>9157</v>
      </c>
      <c r="E9" s="40">
        <v>9058</v>
      </c>
      <c r="F9" s="40">
        <v>10073</v>
      </c>
      <c r="G9" s="40">
        <f>SUM(C9:F9)</f>
        <v>38158</v>
      </c>
      <c r="H9" s="41">
        <v>36.409999999999997</v>
      </c>
      <c r="I9" s="41">
        <v>36.409999999999997</v>
      </c>
      <c r="J9" s="41">
        <v>0.82</v>
      </c>
      <c r="K9" s="41">
        <v>0.88</v>
      </c>
      <c r="L9" s="41">
        <f t="shared" si="0"/>
        <v>351273.3</v>
      </c>
      <c r="M9" s="41">
        <f t="shared" si="1"/>
        <v>325897.62999999995</v>
      </c>
      <c r="N9" s="41">
        <f t="shared" si="2"/>
        <v>321830.73999999993</v>
      </c>
      <c r="O9" s="41">
        <f t="shared" si="3"/>
        <v>357893.68999999994</v>
      </c>
      <c r="P9" s="41">
        <f t="shared" si="4"/>
        <v>1356895.3599999999</v>
      </c>
      <c r="Q9" s="41" t="s">
        <v>14</v>
      </c>
      <c r="R9" s="41"/>
      <c r="S9" s="42">
        <v>4105</v>
      </c>
      <c r="T9" s="41">
        <f t="shared" si="5"/>
        <v>145850.64999999997</v>
      </c>
      <c r="U9" s="43"/>
    </row>
    <row r="10" spans="1:21" ht="38.25" outlineLevel="1">
      <c r="A10" s="72"/>
      <c r="B10" s="26" t="s">
        <v>15</v>
      </c>
      <c r="C10" s="40">
        <v>62</v>
      </c>
      <c r="D10" s="40">
        <v>155</v>
      </c>
      <c r="E10" s="40">
        <v>51</v>
      </c>
      <c r="F10" s="40">
        <v>205</v>
      </c>
      <c r="G10" s="40">
        <f>SUM(C10:F10)</f>
        <v>473</v>
      </c>
      <c r="H10" s="41">
        <v>36.409999999999997</v>
      </c>
      <c r="I10" s="41">
        <v>36.409999999999997</v>
      </c>
      <c r="J10" s="41">
        <v>3.89</v>
      </c>
      <c r="K10" s="41">
        <v>4.04</v>
      </c>
      <c r="L10" s="41">
        <f t="shared" si="0"/>
        <v>2016.2399999999998</v>
      </c>
      <c r="M10" s="41">
        <f t="shared" si="1"/>
        <v>5040.5999999999995</v>
      </c>
      <c r="N10" s="41">
        <f t="shared" si="2"/>
        <v>1650.87</v>
      </c>
      <c r="O10" s="41">
        <f t="shared" si="3"/>
        <v>6635.8499999999995</v>
      </c>
      <c r="P10" s="41">
        <f t="shared" si="4"/>
        <v>15343.559999999998</v>
      </c>
      <c r="Q10" s="41"/>
      <c r="R10" s="41"/>
      <c r="S10" s="42">
        <v>122</v>
      </c>
      <c r="T10" s="41">
        <f t="shared" si="5"/>
        <v>3949.14</v>
      </c>
      <c r="U10" s="43"/>
    </row>
    <row r="11" spans="1:21" ht="23.25" customHeight="1" outlineLevel="1">
      <c r="A11" s="72"/>
      <c r="B11" s="26" t="s">
        <v>8</v>
      </c>
      <c r="C11" s="40">
        <v>83986</v>
      </c>
      <c r="D11" s="40">
        <v>67682</v>
      </c>
      <c r="E11" s="40">
        <v>37454</v>
      </c>
      <c r="F11" s="40">
        <v>75367</v>
      </c>
      <c r="G11" s="40">
        <f>SUM(C11:F11)</f>
        <v>264489</v>
      </c>
      <c r="H11" s="41">
        <v>36.409999999999997</v>
      </c>
      <c r="I11" s="41">
        <v>36.409999999999997</v>
      </c>
      <c r="J11" s="41">
        <v>7.95</v>
      </c>
      <c r="K11" s="41">
        <v>7.95</v>
      </c>
      <c r="L11" s="41">
        <f t="shared" si="0"/>
        <v>2390241.5599999996</v>
      </c>
      <c r="M11" s="41">
        <f t="shared" si="1"/>
        <v>1926229.7199999997</v>
      </c>
      <c r="N11" s="41">
        <f t="shared" si="2"/>
        <v>1065940.8399999999</v>
      </c>
      <c r="O11" s="41">
        <f t="shared" si="3"/>
        <v>2144944.8199999998</v>
      </c>
      <c r="P11" s="41">
        <f t="shared" si="4"/>
        <v>7527356.9399999995</v>
      </c>
      <c r="Q11" s="41" t="s">
        <v>14</v>
      </c>
      <c r="R11" s="41"/>
      <c r="S11" s="42">
        <v>29644</v>
      </c>
      <c r="T11" s="41">
        <f t="shared" si="5"/>
        <v>843668.23999999987</v>
      </c>
      <c r="U11" s="43"/>
    </row>
    <row r="12" spans="1:21" ht="33.75" customHeight="1" outlineLevel="1">
      <c r="A12" s="73"/>
      <c r="B12" s="27" t="s">
        <v>6</v>
      </c>
      <c r="C12" s="44">
        <f>SUM(C7:C11)</f>
        <v>161072</v>
      </c>
      <c r="D12" s="44">
        <f t="shared" ref="D12:G12" si="6">SUM(D7:D11)</f>
        <v>140501</v>
      </c>
      <c r="E12" s="44">
        <f t="shared" si="6"/>
        <v>112939</v>
      </c>
      <c r="F12" s="44">
        <f t="shared" si="6"/>
        <v>159046</v>
      </c>
      <c r="G12" s="44">
        <f t="shared" si="6"/>
        <v>573558</v>
      </c>
      <c r="H12" s="44">
        <f t="shared" ref="H12:K12" si="7">SUM(H7:H11)</f>
        <v>182.04999999999998</v>
      </c>
      <c r="I12" s="44">
        <f t="shared" si="7"/>
        <v>182.04999999999998</v>
      </c>
      <c r="J12" s="44">
        <f t="shared" si="7"/>
        <v>18.52</v>
      </c>
      <c r="K12" s="44">
        <f t="shared" si="7"/>
        <v>18.95</v>
      </c>
      <c r="L12" s="44">
        <f>SUM(L7:L11)</f>
        <v>4992763.459999999</v>
      </c>
      <c r="M12" s="44">
        <f t="shared" ref="M12:O12" si="8">SUM(M7:M11)</f>
        <v>4384360.6999999993</v>
      </c>
      <c r="N12" s="44">
        <f t="shared" si="8"/>
        <v>3605603.3699999996</v>
      </c>
      <c r="O12" s="44">
        <f t="shared" si="8"/>
        <v>4959691.66</v>
      </c>
      <c r="P12" s="44">
        <f>SUM(P7:P11)</f>
        <v>17942419.189999998</v>
      </c>
      <c r="Q12" s="44">
        <v>1548550.46</v>
      </c>
      <c r="R12" s="44">
        <f>P12+Q12</f>
        <v>19490969.649999999</v>
      </c>
      <c r="S12" s="44">
        <f>SUM(S7:S11)</f>
        <v>62301</v>
      </c>
      <c r="T12" s="44">
        <f>SUM(T7:T11)</f>
        <v>1942542.1099999994</v>
      </c>
      <c r="U12" s="44">
        <f>R12-T12</f>
        <v>17548427.539999999</v>
      </c>
    </row>
    <row r="13" spans="1:21" ht="36.75" customHeight="1">
      <c r="A13" s="75" t="s">
        <v>18</v>
      </c>
      <c r="B13" s="28" t="s">
        <v>24</v>
      </c>
      <c r="C13" s="45">
        <v>2918456</v>
      </c>
      <c r="D13" s="46">
        <v>2696413.88</v>
      </c>
      <c r="E13" s="46">
        <v>3097247.76</v>
      </c>
      <c r="F13" s="46">
        <v>2905992.86</v>
      </c>
      <c r="G13" s="46">
        <f>SUM(C13:F13)</f>
        <v>11618110.5</v>
      </c>
      <c r="H13" s="47">
        <v>28.24</v>
      </c>
      <c r="I13" s="47">
        <v>28.24</v>
      </c>
      <c r="J13" s="41">
        <v>2.72</v>
      </c>
      <c r="K13" s="41">
        <v>2.83</v>
      </c>
      <c r="L13" s="41">
        <f>C13*(H13-J13)</f>
        <v>74478997.120000005</v>
      </c>
      <c r="M13" s="41">
        <f>D13*(H13-J13)</f>
        <v>68812482.217600003</v>
      </c>
      <c r="N13" s="41">
        <f>E13*(I13-K13)</f>
        <v>78701065.581599981</v>
      </c>
      <c r="O13" s="41">
        <f>F13*(I13-K13)</f>
        <v>73841278.572599992</v>
      </c>
      <c r="P13" s="41">
        <f>SUM(L13:O13)</f>
        <v>295833823.49179995</v>
      </c>
      <c r="Q13" s="41" t="s">
        <v>14</v>
      </c>
      <c r="R13" s="41"/>
      <c r="S13" s="42">
        <v>953415</v>
      </c>
      <c r="T13" s="41">
        <f>(I13-K13)*S13</f>
        <v>24226275.149999999</v>
      </c>
      <c r="U13" s="41"/>
    </row>
    <row r="14" spans="1:21" ht="46.5" customHeight="1">
      <c r="A14" s="76"/>
      <c r="B14" s="28" t="s">
        <v>25</v>
      </c>
      <c r="C14" s="48">
        <f>1719066</f>
        <v>1719066</v>
      </c>
      <c r="D14" s="48">
        <v>1308805.51</v>
      </c>
      <c r="E14" s="48">
        <v>1072354.1499999999</v>
      </c>
      <c r="F14" s="48">
        <v>1406897.29</v>
      </c>
      <c r="G14" s="46">
        <f>SUM(C14:F14)</f>
        <v>5507122.9499999993</v>
      </c>
      <c r="H14" s="47">
        <v>28.24</v>
      </c>
      <c r="I14" s="47">
        <v>28.24</v>
      </c>
      <c r="J14" s="41">
        <v>3.14</v>
      </c>
      <c r="K14" s="41">
        <v>3.25</v>
      </c>
      <c r="L14" s="41">
        <f t="shared" ref="L14:L20" si="9">C14*(H14-J14)</f>
        <v>43148556.599999994</v>
      </c>
      <c r="M14" s="41">
        <f t="shared" ref="M14:M20" si="10">D14*(H14-J14)</f>
        <v>32851018.300999999</v>
      </c>
      <c r="N14" s="41">
        <f t="shared" ref="N14:N20" si="11">E14*(I14-K14)</f>
        <v>26798130.208499998</v>
      </c>
      <c r="O14" s="41">
        <f t="shared" ref="O14:O20" si="12">F14*(I14-K14)</f>
        <v>35158363.277099997</v>
      </c>
      <c r="P14" s="41">
        <f t="shared" ref="P14:P20" si="13">SUM(L14:O14)</f>
        <v>137956068.38659999</v>
      </c>
      <c r="Q14" s="41" t="s">
        <v>14</v>
      </c>
      <c r="R14" s="41"/>
      <c r="S14" s="42">
        <v>450906</v>
      </c>
      <c r="T14" s="41">
        <f t="shared" ref="T14:T19" si="14">(I14-K14)*S14</f>
        <v>11268140.939999999</v>
      </c>
      <c r="U14" s="41"/>
    </row>
    <row r="15" spans="1:21" ht="57.75" customHeight="1">
      <c r="A15" s="76"/>
      <c r="B15" s="29" t="s">
        <v>26</v>
      </c>
      <c r="C15" s="48">
        <f>827497</f>
        <v>827497</v>
      </c>
      <c r="D15" s="48">
        <v>616344.15</v>
      </c>
      <c r="E15" s="48">
        <v>392854.51</v>
      </c>
      <c r="F15" s="48">
        <v>619881.24</v>
      </c>
      <c r="G15" s="46">
        <f t="shared" ref="G15:G20" si="15">SUM(C15:F15)</f>
        <v>2456576.9</v>
      </c>
      <c r="H15" s="47">
        <v>28.24</v>
      </c>
      <c r="I15" s="47">
        <v>28.24</v>
      </c>
      <c r="J15" s="41">
        <v>0.82</v>
      </c>
      <c r="K15" s="41">
        <v>0.88</v>
      </c>
      <c r="L15" s="41">
        <f t="shared" si="9"/>
        <v>22689967.739999998</v>
      </c>
      <c r="M15" s="41">
        <f t="shared" si="10"/>
        <v>16900156.592999998</v>
      </c>
      <c r="N15" s="41">
        <f t="shared" si="11"/>
        <v>10748499.3936</v>
      </c>
      <c r="O15" s="41">
        <f t="shared" si="12"/>
        <v>16959950.726399999</v>
      </c>
      <c r="P15" s="41">
        <f t="shared" si="13"/>
        <v>67298574.452999994</v>
      </c>
      <c r="Q15" s="41" t="s">
        <v>14</v>
      </c>
      <c r="R15" s="41"/>
      <c r="S15" s="42">
        <v>207129</v>
      </c>
      <c r="T15" s="41">
        <f t="shared" si="14"/>
        <v>5667049.4399999995</v>
      </c>
      <c r="U15" s="41"/>
    </row>
    <row r="16" spans="1:21" ht="51">
      <c r="A16" s="76"/>
      <c r="B16" s="29" t="s">
        <v>27</v>
      </c>
      <c r="C16" s="48">
        <v>8749</v>
      </c>
      <c r="D16" s="48">
        <v>7438.25</v>
      </c>
      <c r="E16" s="48">
        <v>1625.31</v>
      </c>
      <c r="F16" s="48">
        <v>2423.0500000000002</v>
      </c>
      <c r="G16" s="46">
        <f t="shared" si="15"/>
        <v>20235.61</v>
      </c>
      <c r="H16" s="47">
        <v>28.24</v>
      </c>
      <c r="I16" s="47">
        <v>28.24</v>
      </c>
      <c r="J16" s="41">
        <v>3.89</v>
      </c>
      <c r="K16" s="41">
        <v>4.04</v>
      </c>
      <c r="L16" s="41">
        <f t="shared" si="9"/>
        <v>213038.15</v>
      </c>
      <c r="M16" s="41">
        <f t="shared" si="10"/>
        <v>181121.38749999998</v>
      </c>
      <c r="N16" s="41">
        <f t="shared" si="11"/>
        <v>39332.502</v>
      </c>
      <c r="O16" s="41">
        <f t="shared" si="12"/>
        <v>58637.810000000005</v>
      </c>
      <c r="P16" s="41">
        <f t="shared" si="13"/>
        <v>492129.84949999995</v>
      </c>
      <c r="Q16" s="41" t="s">
        <v>14</v>
      </c>
      <c r="R16" s="41"/>
      <c r="S16" s="42">
        <v>2856</v>
      </c>
      <c r="T16" s="41">
        <f t="shared" si="14"/>
        <v>69115.199999999997</v>
      </c>
      <c r="U16" s="41"/>
    </row>
    <row r="17" spans="1:21" ht="38.25">
      <c r="A17" s="76"/>
      <c r="B17" s="29" t="s">
        <v>28</v>
      </c>
      <c r="C17" s="48">
        <v>131684</v>
      </c>
      <c r="D17" s="48">
        <v>121222.17</v>
      </c>
      <c r="E17" s="48">
        <v>57825.97</v>
      </c>
      <c r="F17" s="48">
        <v>80024.34</v>
      </c>
      <c r="G17" s="46">
        <f t="shared" si="15"/>
        <v>390756.48</v>
      </c>
      <c r="H17" s="47">
        <v>28.24</v>
      </c>
      <c r="I17" s="47">
        <v>28.24</v>
      </c>
      <c r="J17" s="41">
        <v>2.92</v>
      </c>
      <c r="K17" s="41">
        <v>3.03</v>
      </c>
      <c r="L17" s="41">
        <f t="shared" si="9"/>
        <v>3334238.88</v>
      </c>
      <c r="M17" s="41">
        <f t="shared" si="10"/>
        <v>3069345.3443999998</v>
      </c>
      <c r="N17" s="41">
        <f t="shared" si="11"/>
        <v>1457792.7037</v>
      </c>
      <c r="O17" s="41">
        <f t="shared" si="12"/>
        <v>2017413.6113999996</v>
      </c>
      <c r="P17" s="41">
        <f t="shared" si="13"/>
        <v>9878790.5394999981</v>
      </c>
      <c r="Q17" s="41"/>
      <c r="R17" s="41"/>
      <c r="S17" s="42">
        <v>25556</v>
      </c>
      <c r="T17" s="41">
        <f t="shared" si="14"/>
        <v>644266.75999999989</v>
      </c>
      <c r="U17" s="41"/>
    </row>
    <row r="18" spans="1:21" ht="51">
      <c r="A18" s="76"/>
      <c r="B18" s="29" t="s">
        <v>29</v>
      </c>
      <c r="C18" s="48">
        <v>216773</v>
      </c>
      <c r="D18" s="48">
        <v>168349.31</v>
      </c>
      <c r="E18" s="48">
        <v>155942.62</v>
      </c>
      <c r="F18" s="48">
        <v>160057.62</v>
      </c>
      <c r="G18" s="46">
        <f t="shared" si="15"/>
        <v>701122.54999999993</v>
      </c>
      <c r="H18" s="47">
        <v>28.24</v>
      </c>
      <c r="I18" s="47">
        <v>28.24</v>
      </c>
      <c r="J18" s="41">
        <v>3.36</v>
      </c>
      <c r="K18" s="41">
        <v>3.49</v>
      </c>
      <c r="L18" s="41">
        <f t="shared" si="9"/>
        <v>5393312.2400000002</v>
      </c>
      <c r="M18" s="41">
        <f t="shared" si="10"/>
        <v>4188530.8328</v>
      </c>
      <c r="N18" s="41">
        <f t="shared" si="11"/>
        <v>3859579.8449999997</v>
      </c>
      <c r="O18" s="41">
        <f t="shared" si="12"/>
        <v>3961426.0949999997</v>
      </c>
      <c r="P18" s="41">
        <f t="shared" si="13"/>
        <v>17402849.012799997</v>
      </c>
      <c r="Q18" s="41"/>
      <c r="R18" s="41"/>
      <c r="S18" s="42">
        <v>49931</v>
      </c>
      <c r="T18" s="41">
        <f t="shared" si="14"/>
        <v>1235792.25</v>
      </c>
      <c r="U18" s="41"/>
    </row>
    <row r="19" spans="1:21" ht="51">
      <c r="A19" s="76"/>
      <c r="B19" s="29" t="s">
        <v>30</v>
      </c>
      <c r="C19" s="48">
        <v>92216</v>
      </c>
      <c r="D19" s="48">
        <v>65892.86</v>
      </c>
      <c r="E19" s="48">
        <v>51940.42</v>
      </c>
      <c r="F19" s="48">
        <v>62179.7</v>
      </c>
      <c r="G19" s="46">
        <f t="shared" si="15"/>
        <v>272228.98</v>
      </c>
      <c r="H19" s="47">
        <v>28.24</v>
      </c>
      <c r="I19" s="47">
        <v>28.24</v>
      </c>
      <c r="J19" s="41">
        <v>0.88</v>
      </c>
      <c r="K19" s="41">
        <v>0.95</v>
      </c>
      <c r="L19" s="41">
        <f t="shared" si="9"/>
        <v>2523029.7599999998</v>
      </c>
      <c r="M19" s="41">
        <f t="shared" si="10"/>
        <v>1802828.6495999999</v>
      </c>
      <c r="N19" s="41">
        <f t="shared" si="11"/>
        <v>1417454.0617999998</v>
      </c>
      <c r="O19" s="41">
        <f t="shared" si="12"/>
        <v>1696884.0129999998</v>
      </c>
      <c r="P19" s="41">
        <f t="shared" si="13"/>
        <v>7440196.4844000004</v>
      </c>
      <c r="Q19" s="41"/>
      <c r="R19" s="41"/>
      <c r="S19" s="42">
        <v>20174</v>
      </c>
      <c r="T19" s="41">
        <f t="shared" si="14"/>
        <v>550548.46</v>
      </c>
      <c r="U19" s="41"/>
    </row>
    <row r="20" spans="1:21" ht="52.5" customHeight="1">
      <c r="A20" s="76"/>
      <c r="B20" s="29" t="s">
        <v>31</v>
      </c>
      <c r="C20" s="48">
        <v>3198813</v>
      </c>
      <c r="D20" s="48">
        <v>2387202.37</v>
      </c>
      <c r="E20" s="48">
        <v>2019519.33</v>
      </c>
      <c r="F20" s="48">
        <v>3068142.3</v>
      </c>
      <c r="G20" s="46">
        <f t="shared" si="15"/>
        <v>10673677</v>
      </c>
      <c r="H20" s="47">
        <v>28.24</v>
      </c>
      <c r="I20" s="47">
        <v>28.24</v>
      </c>
      <c r="J20" s="49">
        <v>7.95</v>
      </c>
      <c r="K20" s="49">
        <v>7.95</v>
      </c>
      <c r="L20" s="41">
        <f t="shared" si="9"/>
        <v>64903915.769999996</v>
      </c>
      <c r="M20" s="41">
        <f t="shared" si="10"/>
        <v>48436336.087300003</v>
      </c>
      <c r="N20" s="41">
        <f t="shared" si="11"/>
        <v>40976047.205700003</v>
      </c>
      <c r="O20" s="41">
        <f t="shared" si="12"/>
        <v>62252607.266999997</v>
      </c>
      <c r="P20" s="41">
        <f t="shared" si="13"/>
        <v>216568906.32999998</v>
      </c>
      <c r="Q20" s="41" t="s">
        <v>14</v>
      </c>
      <c r="R20" s="41"/>
      <c r="S20" s="42">
        <v>905577</v>
      </c>
      <c r="T20" s="41">
        <f>(I20-K20)*S20</f>
        <v>18374157.329999998</v>
      </c>
      <c r="U20" s="41"/>
    </row>
    <row r="21" spans="1:21" ht="38.25" customHeight="1">
      <c r="A21" s="30"/>
      <c r="B21" s="31" t="s">
        <v>6</v>
      </c>
      <c r="C21" s="50">
        <f>SUM(C13:C20)</f>
        <v>9113254</v>
      </c>
      <c r="D21" s="50">
        <f t="shared" ref="D21:F21" si="16">SUM(D13:D20)</f>
        <v>7371668.5</v>
      </c>
      <c r="E21" s="50">
        <f t="shared" si="16"/>
        <v>6849310.0699999994</v>
      </c>
      <c r="F21" s="50">
        <f t="shared" si="16"/>
        <v>8305598.4000000004</v>
      </c>
      <c r="G21" s="50">
        <f>SUM(G13:G20)</f>
        <v>31639830.969999999</v>
      </c>
      <c r="H21" s="51"/>
      <c r="I21" s="50"/>
      <c r="J21" s="50"/>
      <c r="K21" s="50"/>
      <c r="L21" s="50">
        <f>SUM(L13:L20)</f>
        <v>216685056.25999999</v>
      </c>
      <c r="M21" s="50">
        <f t="shared" ref="M21:P21" si="17">SUM(M13:M20)</f>
        <v>176241819.41320002</v>
      </c>
      <c r="N21" s="50">
        <f t="shared" si="17"/>
        <v>163997901.50189999</v>
      </c>
      <c r="O21" s="50">
        <f t="shared" si="17"/>
        <v>195946561.37249997</v>
      </c>
      <c r="P21" s="50">
        <f t="shared" si="17"/>
        <v>752871338.54759991</v>
      </c>
      <c r="Q21" s="50">
        <v>70347733.189999998</v>
      </c>
      <c r="R21" s="50">
        <f>P21+Q21</f>
        <v>823219071.73759985</v>
      </c>
      <c r="S21" s="52">
        <f>SUM(S13:S20)</f>
        <v>2615544</v>
      </c>
      <c r="T21" s="52">
        <f>SUM(T13:T20)</f>
        <v>62035345.529999994</v>
      </c>
      <c r="U21" s="53">
        <f>R21-T21</f>
        <v>761183726.20759988</v>
      </c>
    </row>
    <row r="22" spans="1:21" ht="25.5" outlineLevel="1">
      <c r="A22" s="70" t="s">
        <v>16</v>
      </c>
      <c r="B22" s="24" t="s">
        <v>24</v>
      </c>
      <c r="C22" s="41">
        <v>42434</v>
      </c>
      <c r="D22" s="41">
        <v>39005</v>
      </c>
      <c r="E22" s="41">
        <v>39586</v>
      </c>
      <c r="F22" s="41">
        <v>48553</v>
      </c>
      <c r="G22" s="41">
        <f>SUM(C22:F22)</f>
        <v>169578</v>
      </c>
      <c r="H22" s="41">
        <v>66.349999999999994</v>
      </c>
      <c r="I22" s="41">
        <v>66.349999999999994</v>
      </c>
      <c r="J22" s="41">
        <v>2.72</v>
      </c>
      <c r="K22" s="41">
        <v>2.83</v>
      </c>
      <c r="L22" s="41">
        <f>(H22-J22)*C22</f>
        <v>2700075.42</v>
      </c>
      <c r="M22" s="41">
        <f>(H22-J22)*D22</f>
        <v>2481888.15</v>
      </c>
      <c r="N22" s="41">
        <f>(I22-K22)*E22</f>
        <v>2514502.7199999997</v>
      </c>
      <c r="O22" s="41">
        <f>(I22-K22)*F22</f>
        <v>3084086.5599999996</v>
      </c>
      <c r="P22" s="41">
        <f>SUM(L22:O22)</f>
        <v>10780552.85</v>
      </c>
      <c r="Q22" s="41"/>
      <c r="R22" s="41"/>
      <c r="S22" s="42">
        <v>15571</v>
      </c>
      <c r="T22" s="41">
        <f>(I22-K22)*S22</f>
        <v>989069.91999999993</v>
      </c>
      <c r="U22" s="41"/>
    </row>
    <row r="23" spans="1:21" ht="25.5" outlineLevel="1">
      <c r="A23" s="70"/>
      <c r="B23" s="24" t="s">
        <v>25</v>
      </c>
      <c r="C23" s="40">
        <v>25115</v>
      </c>
      <c r="D23" s="40">
        <v>3936</v>
      </c>
      <c r="E23" s="40">
        <v>3994</v>
      </c>
      <c r="F23" s="40">
        <v>4899</v>
      </c>
      <c r="G23" s="40">
        <f>SUM(C23:F23)</f>
        <v>37944</v>
      </c>
      <c r="H23" s="41">
        <v>66.349999999999994</v>
      </c>
      <c r="I23" s="41">
        <v>66.349999999999994</v>
      </c>
      <c r="J23" s="41">
        <v>3.14</v>
      </c>
      <c r="K23" s="41">
        <v>3.25</v>
      </c>
      <c r="L23" s="41">
        <f t="shared" ref="L23:L25" si="18">(H23-J23)*C23</f>
        <v>1587519.15</v>
      </c>
      <c r="M23" s="41">
        <f t="shared" ref="M23:M25" si="19">(H23-J23)*D23</f>
        <v>248794.55999999997</v>
      </c>
      <c r="N23" s="41">
        <f t="shared" ref="N23:N25" si="20">(I23-K23)*E23</f>
        <v>252021.39999999997</v>
      </c>
      <c r="O23" s="41">
        <f t="shared" ref="O23:O25" si="21">(I23-K23)*F23</f>
        <v>309126.89999999997</v>
      </c>
      <c r="P23" s="41">
        <f t="shared" ref="P23:P25" si="22">SUM(L23:O23)</f>
        <v>2397462.0099999998</v>
      </c>
      <c r="Q23" s="41" t="s">
        <v>14</v>
      </c>
      <c r="R23" s="41"/>
      <c r="S23" s="42">
        <v>1467</v>
      </c>
      <c r="T23" s="41">
        <f>(I23-K23)*S23</f>
        <v>92567.7</v>
      </c>
      <c r="U23" s="41"/>
    </row>
    <row r="24" spans="1:21" ht="25.5" outlineLevel="1">
      <c r="A24" s="70"/>
      <c r="B24" s="25" t="s">
        <v>26</v>
      </c>
      <c r="C24" s="40">
        <v>3445</v>
      </c>
      <c r="D24" s="40">
        <v>1524</v>
      </c>
      <c r="E24" s="40">
        <v>1547</v>
      </c>
      <c r="F24" s="40">
        <v>1897</v>
      </c>
      <c r="G24" s="40">
        <f>SUM(C24:F24)</f>
        <v>8413</v>
      </c>
      <c r="H24" s="41">
        <v>66.349999999999994</v>
      </c>
      <c r="I24" s="41">
        <v>66.349999999999994</v>
      </c>
      <c r="J24" s="41">
        <v>0.82</v>
      </c>
      <c r="K24" s="41">
        <v>0.88</v>
      </c>
      <c r="L24" s="41">
        <f t="shared" si="18"/>
        <v>225750.85</v>
      </c>
      <c r="M24" s="41">
        <f t="shared" si="19"/>
        <v>99867.72</v>
      </c>
      <c r="N24" s="41">
        <f t="shared" si="20"/>
        <v>101282.09</v>
      </c>
      <c r="O24" s="41">
        <f t="shared" si="21"/>
        <v>124196.59</v>
      </c>
      <c r="P24" s="41">
        <f t="shared" si="22"/>
        <v>551097.25</v>
      </c>
      <c r="Q24" s="41"/>
      <c r="R24" s="41"/>
      <c r="S24" s="42">
        <v>577</v>
      </c>
      <c r="T24" s="41">
        <f>(I24-K24)*S24</f>
        <v>37776.19</v>
      </c>
      <c r="U24" s="41"/>
    </row>
    <row r="25" spans="1:21" ht="23.25" customHeight="1" outlineLevel="1">
      <c r="A25" s="70"/>
      <c r="B25" s="24" t="s">
        <v>8</v>
      </c>
      <c r="C25" s="40">
        <v>58326</v>
      </c>
      <c r="D25" s="40">
        <v>34167</v>
      </c>
      <c r="E25" s="40">
        <v>23838</v>
      </c>
      <c r="F25" s="40">
        <v>39152</v>
      </c>
      <c r="G25" s="40">
        <f>SUM(C25:F25)</f>
        <v>155483</v>
      </c>
      <c r="H25" s="41">
        <v>66.349999999999994</v>
      </c>
      <c r="I25" s="41">
        <v>66.349999999999994</v>
      </c>
      <c r="J25" s="41">
        <v>7.95</v>
      </c>
      <c r="K25" s="41">
        <v>7.95</v>
      </c>
      <c r="L25" s="41">
        <f t="shared" si="18"/>
        <v>3406238.3999999994</v>
      </c>
      <c r="M25" s="41">
        <f t="shared" si="19"/>
        <v>1995352.7999999998</v>
      </c>
      <c r="N25" s="41">
        <f t="shared" si="20"/>
        <v>1392139.1999999997</v>
      </c>
      <c r="O25" s="41">
        <f t="shared" si="21"/>
        <v>2286476.7999999998</v>
      </c>
      <c r="P25" s="41">
        <f t="shared" si="22"/>
        <v>9080207.1999999993</v>
      </c>
      <c r="Q25" s="41" t="s">
        <v>14</v>
      </c>
      <c r="R25" s="41"/>
      <c r="S25" s="42">
        <v>12774</v>
      </c>
      <c r="T25" s="41">
        <f>(I25-K25)*S25</f>
        <v>746001.59999999986</v>
      </c>
      <c r="U25" s="41"/>
    </row>
    <row r="26" spans="1:21" ht="24.75" customHeight="1" outlineLevel="1">
      <c r="A26" s="70"/>
      <c r="B26" s="32" t="s">
        <v>6</v>
      </c>
      <c r="C26" s="44">
        <f>SUM(C22:C25)</f>
        <v>129320</v>
      </c>
      <c r="D26" s="44">
        <f t="shared" ref="D26:G26" si="23">SUM(D22:D25)</f>
        <v>78632</v>
      </c>
      <c r="E26" s="44">
        <f t="shared" si="23"/>
        <v>68965</v>
      </c>
      <c r="F26" s="44">
        <f t="shared" si="23"/>
        <v>94501</v>
      </c>
      <c r="G26" s="44">
        <f t="shared" si="23"/>
        <v>371418</v>
      </c>
      <c r="H26" s="53"/>
      <c r="I26" s="53"/>
      <c r="J26" s="53"/>
      <c r="K26" s="53"/>
      <c r="L26" s="53">
        <f>SUM(L22:L25)</f>
        <v>7919583.8199999994</v>
      </c>
      <c r="M26" s="53">
        <f t="shared" ref="M26:P26" si="24">SUM(M22:M25)</f>
        <v>4825903.2300000004</v>
      </c>
      <c r="N26" s="53">
        <f t="shared" si="24"/>
        <v>4259945.4099999992</v>
      </c>
      <c r="O26" s="53">
        <f t="shared" si="24"/>
        <v>5803886.8499999996</v>
      </c>
      <c r="P26" s="53">
        <f t="shared" si="24"/>
        <v>22809319.309999999</v>
      </c>
      <c r="Q26" s="53">
        <v>1659767.34</v>
      </c>
      <c r="R26" s="53">
        <f>P26+Q26</f>
        <v>24469086.649999999</v>
      </c>
      <c r="S26" s="54">
        <f>SUM(S22:S25)</f>
        <v>30389</v>
      </c>
      <c r="T26" s="54">
        <f>SUM(T22:T25)</f>
        <v>1865415.4099999997</v>
      </c>
      <c r="U26" s="53">
        <f>R26-T26</f>
        <v>22603671.239999998</v>
      </c>
    </row>
    <row r="27" spans="1:21" s="15" customFormat="1" ht="44.25" customHeight="1" outlineLevel="1">
      <c r="A27" s="13"/>
      <c r="B27" s="14" t="s">
        <v>7</v>
      </c>
      <c r="C27" s="55">
        <f>C12+C21+C26</f>
        <v>9403646</v>
      </c>
      <c r="D27" s="55">
        <f t="shared" ref="D27:G27" si="25">D12+D21+D26</f>
        <v>7590801.5</v>
      </c>
      <c r="E27" s="55">
        <f t="shared" si="25"/>
        <v>7031214.0699999994</v>
      </c>
      <c r="F27" s="55">
        <f t="shared" si="25"/>
        <v>8559145.4000000004</v>
      </c>
      <c r="G27" s="55">
        <f t="shared" si="25"/>
        <v>32584806.969999999</v>
      </c>
      <c r="H27" s="53"/>
      <c r="I27" s="53"/>
      <c r="J27" s="56"/>
      <c r="K27" s="56"/>
      <c r="L27" s="56">
        <f>L26+L12+L21</f>
        <v>229597403.53999999</v>
      </c>
      <c r="M27" s="56">
        <f t="shared" ref="M27:P27" si="26">M26+M12+M21</f>
        <v>185452083.34320003</v>
      </c>
      <c r="N27" s="56">
        <f t="shared" si="26"/>
        <v>171863450.28189999</v>
      </c>
      <c r="O27" s="56">
        <f t="shared" si="26"/>
        <v>206710139.88249996</v>
      </c>
      <c r="P27" s="56">
        <f t="shared" si="26"/>
        <v>793623077.04759991</v>
      </c>
      <c r="Q27" s="56">
        <f>Q12+Q21+Q26</f>
        <v>73556050.989999995</v>
      </c>
      <c r="R27" s="56">
        <f>R26+R12+R21</f>
        <v>867179128.0375998</v>
      </c>
      <c r="S27" s="57">
        <f>S26+S12+S21</f>
        <v>2708234</v>
      </c>
      <c r="T27" s="58">
        <f>T26+T12+T21</f>
        <v>65843303.04999999</v>
      </c>
      <c r="U27" s="53">
        <f>R27-T27</f>
        <v>801335824.98759985</v>
      </c>
    </row>
    <row r="28" spans="1:21" ht="39.75" customHeight="1">
      <c r="A28" s="10"/>
      <c r="B28" s="8"/>
      <c r="C28" s="11"/>
      <c r="D28" s="11"/>
      <c r="E28" s="11"/>
      <c r="F28" s="11"/>
      <c r="G28" s="12"/>
      <c r="H28" s="11"/>
      <c r="I28" s="11"/>
      <c r="J28" s="11"/>
      <c r="K28" s="11"/>
      <c r="L28" s="11"/>
      <c r="M28" s="11"/>
      <c r="N28" s="74"/>
      <c r="O28" s="74"/>
      <c r="P28" s="16"/>
      <c r="Q28" s="17"/>
      <c r="R28" s="18"/>
      <c r="S28" s="19"/>
      <c r="T28" s="20"/>
      <c r="U28" s="20"/>
    </row>
    <row r="29" spans="1:21">
      <c r="A29" s="9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9"/>
      <c r="S29" s="1"/>
      <c r="T29" s="21" t="s">
        <v>23</v>
      </c>
      <c r="U29" s="22">
        <f>123800000+557086500</f>
        <v>680886500</v>
      </c>
    </row>
    <row r="30" spans="1:21">
      <c r="A30" s="9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1"/>
      <c r="T30" s="21"/>
      <c r="U30" s="22"/>
    </row>
    <row r="31" spans="1:21" ht="18" customHeight="1">
      <c r="A31" s="9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9"/>
      <c r="S31" s="1"/>
      <c r="T31" s="21" t="s">
        <v>32</v>
      </c>
      <c r="U31" s="22">
        <f>U27-U29</f>
        <v>120449324.98759985</v>
      </c>
    </row>
    <row r="32" spans="1:21" ht="44.25" customHeight="1">
      <c r="A32" s="9"/>
      <c r="B32" s="2"/>
      <c r="C32" s="1"/>
      <c r="D32" s="1"/>
      <c r="E32" s="1"/>
      <c r="F32" s="1"/>
      <c r="G32" s="1"/>
      <c r="H32" s="4"/>
      <c r="I32" s="4"/>
      <c r="J32" s="4"/>
      <c r="K32" s="4"/>
      <c r="L32" s="4"/>
      <c r="M32" s="4"/>
      <c r="N32" s="4"/>
      <c r="O32" s="4"/>
      <c r="P32" s="4"/>
      <c r="Q32" s="4"/>
      <c r="R32" s="9"/>
      <c r="S32" s="4"/>
      <c r="T32" s="23"/>
      <c r="U32" s="21"/>
    </row>
    <row r="55" spans="2:2" ht="15.75">
      <c r="B55" s="33"/>
    </row>
    <row r="56" spans="2:2" ht="15.75">
      <c r="B56" s="33"/>
    </row>
  </sheetData>
  <mergeCells count="15">
    <mergeCell ref="U5:U6"/>
    <mergeCell ref="A22:A26"/>
    <mergeCell ref="A7:A12"/>
    <mergeCell ref="N28:O28"/>
    <mergeCell ref="A13:A20"/>
    <mergeCell ref="L5:P5"/>
    <mergeCell ref="Q5:Q6"/>
    <mergeCell ref="R5:R6"/>
    <mergeCell ref="S5:T5"/>
    <mergeCell ref="C3:P3"/>
    <mergeCell ref="A5:A6"/>
    <mergeCell ref="B5:B6"/>
    <mergeCell ref="C5:G5"/>
    <mergeCell ref="H5:I5"/>
    <mergeCell ref="J5:K5"/>
  </mergeCells>
  <pageMargins left="0.19685039370078741" right="0.19685039370078741" top="0.77" bottom="0.39370078740157483" header="0.31496062992125984" footer="0.31496062992125984"/>
  <pageSetup paperSize="9" scale="43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 1 кв факт</vt:lpstr>
      <vt:lpstr>'расчет 1 кв факт'!Заголовки_для_печати</vt:lpstr>
      <vt:lpstr>'расчет 1 кв факт'!Область_печати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2018-06-07T15:02:39Z</cp:lastPrinted>
  <dcterms:created xsi:type="dcterms:W3CDTF">2016-01-14T10:10:37Z</dcterms:created>
  <dcterms:modified xsi:type="dcterms:W3CDTF">2018-06-08T11:16:12Z</dcterms:modified>
</cp:coreProperties>
</file>