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60" windowWidth="23250" windowHeight="12780"/>
  </bookViews>
  <sheets>
    <sheet name="полный расчет" sheetId="1" r:id="rId1"/>
    <sheet name="Лист3" sheetId="3" state="hidden" r:id="rId2"/>
  </sheets>
  <calcPr calcId="125725"/>
</workbook>
</file>

<file path=xl/calcChain.xml><?xml version="1.0" encoding="utf-8"?>
<calcChain xmlns="http://schemas.openxmlformats.org/spreadsheetml/2006/main">
  <c r="F25" i="1"/>
  <c r="I23"/>
  <c r="I26" s="1"/>
  <c r="C59" l="1"/>
  <c r="E46" l="1"/>
  <c r="E40"/>
  <c r="E33"/>
  <c r="F45"/>
  <c r="F47" l="1"/>
  <c r="F10"/>
  <c r="F11"/>
  <c r="F12"/>
  <c r="F13"/>
  <c r="F14"/>
  <c r="F8"/>
  <c r="F9" l="1"/>
  <c r="F16" s="1"/>
  <c r="F17" l="1"/>
  <c r="F18" l="1"/>
  <c r="J23" s="1"/>
  <c r="F19" l="1"/>
  <c r="F24"/>
  <c r="F27" s="1"/>
  <c r="J26"/>
  <c r="K26" s="1"/>
  <c r="F30" l="1"/>
  <c r="F22"/>
  <c r="L26"/>
  <c r="F32" l="1"/>
  <c r="F34" s="1"/>
  <c r="F37"/>
  <c r="F39" s="1"/>
  <c r="F41" s="1"/>
  <c r="F48" s="1"/>
</calcChain>
</file>

<file path=xl/sharedStrings.xml><?xml version="1.0" encoding="utf-8"?>
<sst xmlns="http://schemas.openxmlformats.org/spreadsheetml/2006/main" count="94" uniqueCount="59">
  <si>
    <t>Расчет стоимости рейса Архангельск - Соловки (вертолет Ми-8)</t>
  </si>
  <si>
    <t>№</t>
  </si>
  <si>
    <t>Прямые расходы</t>
  </si>
  <si>
    <t>Статья затрат</t>
  </si>
  <si>
    <t>Едм. Изм</t>
  </si>
  <si>
    <t>тариф</t>
  </si>
  <si>
    <t>Кол-во</t>
  </si>
  <si>
    <t>Сумма</t>
  </si>
  <si>
    <t>1 л.ч.</t>
  </si>
  <si>
    <t>Расходы Соловки</t>
  </si>
  <si>
    <t>взлет-посадка</t>
  </si>
  <si>
    <t>авиабезопасность</t>
  </si>
  <si>
    <t>приемка-выпуск</t>
  </si>
  <si>
    <t>пассажиры</t>
  </si>
  <si>
    <t>руб./т.</t>
  </si>
  <si>
    <t>временная стоянка</t>
  </si>
  <si>
    <t>руб./ч.</t>
  </si>
  <si>
    <t>1 ед.</t>
  </si>
  <si>
    <t>руб./пасс</t>
  </si>
  <si>
    <t>(1+2)</t>
  </si>
  <si>
    <t>Стоимость рейса (без. НДС)</t>
  </si>
  <si>
    <t>НДС</t>
  </si>
  <si>
    <t>Стоимость рейса (с. НДС)</t>
  </si>
  <si>
    <t>руб.</t>
  </si>
  <si>
    <t>Льготный тариф в 1 сторону</t>
  </si>
  <si>
    <t>Субсидия на 1 пассажира</t>
  </si>
  <si>
    <t>пасс.</t>
  </si>
  <si>
    <t>Субсидия на 1 оборотный рейс</t>
  </si>
  <si>
    <t>рейс</t>
  </si>
  <si>
    <t>Количество льготников на 1 оборотный рейс (все)</t>
  </si>
  <si>
    <t>Полетная программа (2 раза в неделю)</t>
  </si>
  <si>
    <t>Вариант с предоставленим  тарифа Л-410 для всех пассажиров и районной льготы для жителей архипелага</t>
  </si>
  <si>
    <t>Субсидия на 1 оборотный рейс (область)</t>
  </si>
  <si>
    <t>Потребность субсидии (область)</t>
  </si>
  <si>
    <t>Льготный тариф для жителя</t>
  </si>
  <si>
    <t>Потребность субсидии (район)</t>
  </si>
  <si>
    <t>Вариант по аналогии с тарифов на Л-410</t>
  </si>
  <si>
    <t>Потребность субсидии (район+область)</t>
  </si>
  <si>
    <t>Стоимость 1 пассажир (в 1 сторону)</t>
  </si>
  <si>
    <t>Количество пассажиров принято в размере 24  чел. на 1 оборотный рейс с учетом средней загрузки при отсутствии заправки топливом на посадочной площадке "Соловки"</t>
  </si>
  <si>
    <t>Расчет количества рейсов</t>
  </si>
  <si>
    <t>Месяц</t>
  </si>
  <si>
    <t>июнь</t>
  </si>
  <si>
    <t>июль</t>
  </si>
  <si>
    <t>август</t>
  </si>
  <si>
    <t>сентябрь</t>
  </si>
  <si>
    <t>октябрь</t>
  </si>
  <si>
    <t>ноябрь</t>
  </si>
  <si>
    <t>ИТОГО</t>
  </si>
  <si>
    <t>декабрь</t>
  </si>
  <si>
    <t>Дни отправления: 1,5 - 2 рейса в неделю</t>
  </si>
  <si>
    <t>Полетная программа (2 рейса в неделю)</t>
  </si>
  <si>
    <t>Доходы от продажи билетов на 1 оборотный рейс</t>
  </si>
  <si>
    <t>Размер субсидии (стоимость билета 7500 рублей на 1 пассажира)</t>
  </si>
  <si>
    <t>Итого размер субсидии</t>
  </si>
  <si>
    <t>Количество пассажиров</t>
  </si>
  <si>
    <t>10 рейсов</t>
  </si>
  <si>
    <t>к пояснительной записке</t>
  </si>
  <si>
    <t>Приложение № 17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</si>
</sst>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2" fillId="0" borderId="9" xfId="0" applyFont="1" applyFill="1" applyBorder="1"/>
    <xf numFmtId="0" fontId="0" fillId="0" borderId="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164" fontId="0" fillId="0" borderId="3" xfId="1" applyFont="1" applyFill="1" applyBorder="1" applyAlignment="1">
      <alignment horizontal="center"/>
    </xf>
    <xf numFmtId="164" fontId="0" fillId="0" borderId="12" xfId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164" fontId="0" fillId="0" borderId="5" xfId="1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164" fontId="0" fillId="0" borderId="5" xfId="1" applyFont="1" applyFill="1" applyBorder="1"/>
    <xf numFmtId="164" fontId="0" fillId="0" borderId="0" xfId="0" applyNumberFormat="1" applyFill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164" fontId="2" fillId="0" borderId="10" xfId="1" applyFont="1" applyFill="1" applyBorder="1"/>
    <xf numFmtId="164" fontId="0" fillId="0" borderId="1" xfId="1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1" applyFont="1" applyFill="1" applyAlignment="1">
      <alignment horizontal="left" wrapText="1"/>
    </xf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abSelected="1" view="pageBreakPreview" zoomScale="89" zoomScaleSheetLayoutView="89" workbookViewId="0">
      <selection activeCell="F2" sqref="F2"/>
    </sheetView>
  </sheetViews>
  <sheetFormatPr defaultRowHeight="15" outlineLevelCol="1"/>
  <cols>
    <col min="1" max="1" width="6.140625" style="6" customWidth="1"/>
    <col min="2" max="2" width="49.140625" style="7" customWidth="1"/>
    <col min="3" max="3" width="9.140625" style="6"/>
    <col min="4" max="4" width="14.7109375" style="7" customWidth="1"/>
    <col min="5" max="5" width="9.140625" style="7"/>
    <col min="6" max="6" width="19" style="7" customWidth="1"/>
    <col min="7" max="8" width="9.140625" style="7" hidden="1" customWidth="1" outlineLevel="1"/>
    <col min="9" max="9" width="15.7109375" style="7" hidden="1" customWidth="1" outlineLevel="1"/>
    <col min="10" max="10" width="19.5703125" style="7" hidden="1" customWidth="1" outlineLevel="1"/>
    <col min="11" max="11" width="18.140625" style="7" hidden="1" customWidth="1" outlineLevel="1"/>
    <col min="12" max="12" width="15.5703125" style="7" hidden="1" customWidth="1" outlineLevel="1"/>
    <col min="13" max="13" width="5.5703125" style="7" customWidth="1" collapsed="1"/>
    <col min="14" max="16384" width="9.140625" style="7"/>
  </cols>
  <sheetData>
    <row r="1" spans="1:6">
      <c r="F1" s="7" t="s">
        <v>58</v>
      </c>
    </row>
    <row r="2" spans="1:6">
      <c r="F2" s="7" t="s">
        <v>57</v>
      </c>
    </row>
    <row r="3" spans="1:6">
      <c r="A3" s="36" t="s">
        <v>0</v>
      </c>
      <c r="B3" s="36"/>
      <c r="C3" s="36"/>
      <c r="D3" s="36"/>
      <c r="E3" s="36"/>
      <c r="F3" s="36"/>
    </row>
    <row r="4" spans="1:6">
      <c r="A4" s="42" t="s">
        <v>56</v>
      </c>
      <c r="B4" s="42"/>
      <c r="C4" s="8"/>
      <c r="D4" s="9"/>
      <c r="E4" s="9"/>
      <c r="F4" s="6"/>
    </row>
    <row r="5" spans="1:6" ht="19.5" customHeight="1">
      <c r="A5" s="42" t="s">
        <v>50</v>
      </c>
      <c r="B5" s="42"/>
      <c r="C5" s="8"/>
      <c r="D5" s="9"/>
      <c r="E5" s="9"/>
      <c r="F5" s="6"/>
    </row>
    <row r="6" spans="1:6" ht="39" customHeight="1" thickBot="1">
      <c r="A6" s="37" t="s">
        <v>39</v>
      </c>
      <c r="B6" s="37"/>
      <c r="C6" s="37"/>
      <c r="D6" s="37"/>
      <c r="E6" s="37"/>
      <c r="F6" s="37"/>
    </row>
    <row r="7" spans="1:6" ht="21.75" customHeight="1" thickBot="1">
      <c r="A7" s="10" t="s">
        <v>1</v>
      </c>
      <c r="B7" s="11" t="s">
        <v>3</v>
      </c>
      <c r="C7" s="12" t="s">
        <v>4</v>
      </c>
      <c r="D7" s="12" t="s">
        <v>5</v>
      </c>
      <c r="E7" s="12" t="s">
        <v>6</v>
      </c>
      <c r="F7" s="13" t="s">
        <v>7</v>
      </c>
    </row>
    <row r="8" spans="1:6">
      <c r="A8" s="14">
        <v>1</v>
      </c>
      <c r="B8" s="15" t="s">
        <v>2</v>
      </c>
      <c r="C8" s="16" t="s">
        <v>8</v>
      </c>
      <c r="D8" s="17">
        <v>133900</v>
      </c>
      <c r="E8" s="16">
        <v>2.86</v>
      </c>
      <c r="F8" s="18">
        <f>D8*E8</f>
        <v>382954</v>
      </c>
    </row>
    <row r="9" spans="1:6">
      <c r="A9" s="19">
        <v>2</v>
      </c>
      <c r="B9" s="1" t="s">
        <v>9</v>
      </c>
      <c r="C9" s="4"/>
      <c r="D9" s="20"/>
      <c r="E9" s="4"/>
      <c r="F9" s="21">
        <f>SUM(F10:F14)</f>
        <v>90961.5</v>
      </c>
    </row>
    <row r="10" spans="1:6">
      <c r="A10" s="19"/>
      <c r="B10" s="1" t="s">
        <v>10</v>
      </c>
      <c r="C10" s="4" t="s">
        <v>14</v>
      </c>
      <c r="D10" s="20">
        <v>7850</v>
      </c>
      <c r="E10" s="4">
        <v>6</v>
      </c>
      <c r="F10" s="21">
        <f t="shared" ref="F10:F14" si="0">D10*E10</f>
        <v>47100</v>
      </c>
    </row>
    <row r="11" spans="1:6">
      <c r="A11" s="19"/>
      <c r="B11" s="1" t="s">
        <v>11</v>
      </c>
      <c r="C11" s="4" t="s">
        <v>14</v>
      </c>
      <c r="D11" s="20">
        <v>2044</v>
      </c>
      <c r="E11" s="4">
        <v>6</v>
      </c>
      <c r="F11" s="21">
        <f t="shared" si="0"/>
        <v>12264</v>
      </c>
    </row>
    <row r="12" spans="1:6">
      <c r="A12" s="19"/>
      <c r="B12" s="1" t="s">
        <v>15</v>
      </c>
      <c r="C12" s="4" t="s">
        <v>16</v>
      </c>
      <c r="D12" s="20">
        <v>1177.5</v>
      </c>
      <c r="E12" s="4">
        <v>1</v>
      </c>
      <c r="F12" s="21">
        <f t="shared" si="0"/>
        <v>1177.5</v>
      </c>
    </row>
    <row r="13" spans="1:6">
      <c r="A13" s="19"/>
      <c r="B13" s="1" t="s">
        <v>12</v>
      </c>
      <c r="C13" s="4" t="s">
        <v>17</v>
      </c>
      <c r="D13" s="20">
        <v>7764</v>
      </c>
      <c r="E13" s="4">
        <v>1</v>
      </c>
      <c r="F13" s="21">
        <f t="shared" si="0"/>
        <v>7764</v>
      </c>
    </row>
    <row r="14" spans="1:6">
      <c r="A14" s="19"/>
      <c r="B14" s="1" t="s">
        <v>13</v>
      </c>
      <c r="C14" s="4" t="s">
        <v>18</v>
      </c>
      <c r="D14" s="20">
        <v>944</v>
      </c>
      <c r="E14" s="4">
        <v>24</v>
      </c>
      <c r="F14" s="21">
        <f t="shared" si="0"/>
        <v>22656</v>
      </c>
    </row>
    <row r="15" spans="1:6">
      <c r="A15" s="19"/>
      <c r="B15" s="1"/>
      <c r="C15" s="4"/>
      <c r="D15" s="4"/>
      <c r="E15" s="4"/>
      <c r="F15" s="21"/>
    </row>
    <row r="16" spans="1:6">
      <c r="A16" s="19">
        <v>3</v>
      </c>
      <c r="B16" s="1" t="s">
        <v>20</v>
      </c>
      <c r="C16" s="4" t="s">
        <v>23</v>
      </c>
      <c r="D16" s="4"/>
      <c r="E16" s="4" t="s">
        <v>19</v>
      </c>
      <c r="F16" s="21">
        <f>F8+F9</f>
        <v>473915.5</v>
      </c>
    </row>
    <row r="17" spans="1:12">
      <c r="A17" s="19"/>
      <c r="B17" s="1" t="s">
        <v>21</v>
      </c>
      <c r="C17" s="4" t="s">
        <v>23</v>
      </c>
      <c r="D17" s="4"/>
      <c r="E17" s="22">
        <v>0.2</v>
      </c>
      <c r="F17" s="21">
        <f>F16*0.2</f>
        <v>94783.1</v>
      </c>
    </row>
    <row r="18" spans="1:12">
      <c r="A18" s="19">
        <v>4</v>
      </c>
      <c r="B18" s="1" t="s">
        <v>22</v>
      </c>
      <c r="C18" s="4" t="s">
        <v>23</v>
      </c>
      <c r="D18" s="4"/>
      <c r="E18" s="4"/>
      <c r="F18" s="21">
        <f>F16+F17</f>
        <v>568698.6</v>
      </c>
    </row>
    <row r="19" spans="1:12" ht="33.75" customHeight="1">
      <c r="A19" s="19"/>
      <c r="B19" s="2" t="s">
        <v>38</v>
      </c>
      <c r="C19" s="4" t="s">
        <v>23</v>
      </c>
      <c r="D19" s="4"/>
      <c r="E19" s="4"/>
      <c r="F19" s="21">
        <f>F18/E14</f>
        <v>23695.774999999998</v>
      </c>
    </row>
    <row r="20" spans="1:12">
      <c r="A20" s="38" t="s">
        <v>53</v>
      </c>
      <c r="B20" s="39"/>
      <c r="C20" s="39"/>
      <c r="D20" s="39"/>
      <c r="E20" s="39"/>
      <c r="F20" s="40"/>
    </row>
    <row r="21" spans="1:12">
      <c r="A21" s="19"/>
      <c r="B21" s="1" t="s">
        <v>24</v>
      </c>
      <c r="C21" s="4" t="s">
        <v>23</v>
      </c>
      <c r="D21" s="1"/>
      <c r="E21" s="1"/>
      <c r="F21" s="23">
        <v>7500</v>
      </c>
      <c r="I21" s="7">
        <v>7500</v>
      </c>
    </row>
    <row r="22" spans="1:12">
      <c r="A22" s="19"/>
      <c r="B22" s="1" t="s">
        <v>25</v>
      </c>
      <c r="C22" s="4" t="s">
        <v>23</v>
      </c>
      <c r="D22" s="1"/>
      <c r="E22" s="1"/>
      <c r="F22" s="23">
        <f>F19-F21</f>
        <v>16195.774999999998</v>
      </c>
      <c r="I22" s="7">
        <v>28</v>
      </c>
    </row>
    <row r="23" spans="1:12">
      <c r="A23" s="19"/>
      <c r="B23" s="2" t="s">
        <v>55</v>
      </c>
      <c r="C23" s="4" t="s">
        <v>26</v>
      </c>
      <c r="D23" s="1"/>
      <c r="E23" s="1">
        <v>24</v>
      </c>
      <c r="F23" s="23"/>
      <c r="I23" s="7">
        <f>I21*I22</f>
        <v>210000</v>
      </c>
      <c r="J23" s="24">
        <f>F18</f>
        <v>568698.6</v>
      </c>
    </row>
    <row r="24" spans="1:12">
      <c r="A24" s="19"/>
      <c r="B24" s="1" t="s">
        <v>27</v>
      </c>
      <c r="C24" s="4" t="s">
        <v>23</v>
      </c>
      <c r="D24" s="1"/>
      <c r="E24" s="1"/>
      <c r="F24" s="23">
        <f>F18- F25</f>
        <v>388698.6</v>
      </c>
      <c r="I24" s="7">
        <v>49</v>
      </c>
      <c r="J24" s="7">
        <v>49</v>
      </c>
    </row>
    <row r="25" spans="1:12">
      <c r="A25" s="19"/>
      <c r="B25" s="1" t="s">
        <v>52</v>
      </c>
      <c r="C25" s="4" t="s">
        <v>23</v>
      </c>
      <c r="D25" s="1"/>
      <c r="E25" s="1"/>
      <c r="F25" s="23">
        <f>F21*E23</f>
        <v>180000</v>
      </c>
    </row>
    <row r="26" spans="1:12">
      <c r="A26" s="19"/>
      <c r="B26" s="2" t="s">
        <v>51</v>
      </c>
      <c r="C26" s="4" t="s">
        <v>28</v>
      </c>
      <c r="D26" s="1"/>
      <c r="E26" s="1">
        <v>10</v>
      </c>
      <c r="F26" s="23"/>
      <c r="I26" s="7">
        <f>I23*I24</f>
        <v>10290000</v>
      </c>
      <c r="J26" s="7">
        <f>J23*J24</f>
        <v>27866231.399999999</v>
      </c>
      <c r="K26" s="7">
        <f>J26-I26</f>
        <v>17576231.399999999</v>
      </c>
      <c r="L26" s="24">
        <f>F27-K26</f>
        <v>-13689245.399999999</v>
      </c>
    </row>
    <row r="27" spans="1:12" ht="15.75" thickBot="1">
      <c r="A27" s="25"/>
      <c r="B27" s="3" t="s">
        <v>54</v>
      </c>
      <c r="C27" s="5"/>
      <c r="D27" s="26"/>
      <c r="E27" s="26"/>
      <c r="F27" s="27">
        <f>E26*F24</f>
        <v>3886986</v>
      </c>
    </row>
    <row r="28" spans="1:12" hidden="1">
      <c r="A28" s="35" t="s">
        <v>36</v>
      </c>
      <c r="B28" s="35"/>
      <c r="C28" s="35"/>
      <c r="D28" s="35"/>
      <c r="E28" s="35"/>
      <c r="F28" s="35"/>
    </row>
    <row r="29" spans="1:12" hidden="1">
      <c r="A29" s="4"/>
      <c r="B29" s="1" t="s">
        <v>24</v>
      </c>
      <c r="C29" s="4" t="s">
        <v>23</v>
      </c>
      <c r="D29" s="1"/>
      <c r="E29" s="4"/>
      <c r="F29" s="28">
        <v>7500</v>
      </c>
    </row>
    <row r="30" spans="1:12" hidden="1">
      <c r="A30" s="4"/>
      <c r="B30" s="1" t="s">
        <v>25</v>
      </c>
      <c r="C30" s="4" t="s">
        <v>23</v>
      </c>
      <c r="D30" s="1"/>
      <c r="E30" s="4"/>
      <c r="F30" s="28">
        <f>F19-F29</f>
        <v>16195.774999999998</v>
      </c>
    </row>
    <row r="31" spans="1:12" hidden="1">
      <c r="A31" s="4"/>
      <c r="B31" s="2" t="s">
        <v>29</v>
      </c>
      <c r="C31" s="4" t="s">
        <v>26</v>
      </c>
      <c r="D31" s="1"/>
      <c r="E31" s="4">
        <v>24</v>
      </c>
      <c r="F31" s="28"/>
    </row>
    <row r="32" spans="1:12" hidden="1">
      <c r="A32" s="4"/>
      <c r="B32" s="2" t="s">
        <v>27</v>
      </c>
      <c r="C32" s="4"/>
      <c r="D32" s="1"/>
      <c r="E32" s="4"/>
      <c r="F32" s="28">
        <f>F30*E31</f>
        <v>388698.6</v>
      </c>
    </row>
    <row r="33" spans="1:6" hidden="1">
      <c r="A33" s="4"/>
      <c r="B33" s="2" t="s">
        <v>51</v>
      </c>
      <c r="C33" s="4" t="s">
        <v>28</v>
      </c>
      <c r="D33" s="1"/>
      <c r="E33" s="4">
        <f>C59</f>
        <v>59</v>
      </c>
      <c r="F33" s="28"/>
    </row>
    <row r="34" spans="1:6" hidden="1">
      <c r="A34" s="4"/>
      <c r="B34" s="1" t="s">
        <v>33</v>
      </c>
      <c r="C34" s="4"/>
      <c r="D34" s="1"/>
      <c r="E34" s="4"/>
      <c r="F34" s="28">
        <f>F32*E33</f>
        <v>22933217.399999999</v>
      </c>
    </row>
    <row r="35" spans="1:6" hidden="1">
      <c r="A35" s="41" t="s">
        <v>31</v>
      </c>
      <c r="B35" s="41"/>
      <c r="C35" s="41"/>
      <c r="D35" s="41"/>
      <c r="E35" s="41"/>
      <c r="F35" s="41"/>
    </row>
    <row r="36" spans="1:6" hidden="1">
      <c r="A36" s="4"/>
      <c r="B36" s="1" t="s">
        <v>24</v>
      </c>
      <c r="C36" s="4" t="s">
        <v>23</v>
      </c>
      <c r="D36" s="1"/>
      <c r="E36" s="1"/>
      <c r="F36" s="28">
        <v>7500</v>
      </c>
    </row>
    <row r="37" spans="1:6" hidden="1">
      <c r="A37" s="4"/>
      <c r="B37" s="1" t="s">
        <v>25</v>
      </c>
      <c r="C37" s="4" t="s">
        <v>23</v>
      </c>
      <c r="D37" s="1"/>
      <c r="E37" s="1"/>
      <c r="F37" s="28">
        <f>F30</f>
        <v>16195.774999999998</v>
      </c>
    </row>
    <row r="38" spans="1:6" hidden="1">
      <c r="A38" s="4"/>
      <c r="B38" s="2" t="s">
        <v>29</v>
      </c>
      <c r="C38" s="4" t="s">
        <v>26</v>
      </c>
      <c r="D38" s="1"/>
      <c r="E38" s="1">
        <v>28</v>
      </c>
      <c r="F38" s="28"/>
    </row>
    <row r="39" spans="1:6" hidden="1">
      <c r="A39" s="4"/>
      <c r="B39" s="2" t="s">
        <v>32</v>
      </c>
      <c r="C39" s="4"/>
      <c r="D39" s="1"/>
      <c r="E39" s="1"/>
      <c r="F39" s="28">
        <f>F37*E38</f>
        <v>453481.69999999995</v>
      </c>
    </row>
    <row r="40" spans="1:6" hidden="1">
      <c r="A40" s="4"/>
      <c r="B40" s="2" t="s">
        <v>30</v>
      </c>
      <c r="C40" s="4" t="s">
        <v>28</v>
      </c>
      <c r="D40" s="1"/>
      <c r="E40" s="1">
        <f>C59</f>
        <v>59</v>
      </c>
      <c r="F40" s="28"/>
    </row>
    <row r="41" spans="1:6" hidden="1">
      <c r="A41" s="4"/>
      <c r="B41" s="1" t="s">
        <v>33</v>
      </c>
      <c r="C41" s="4" t="s">
        <v>23</v>
      </c>
      <c r="D41" s="1"/>
      <c r="E41" s="1"/>
      <c r="F41" s="28">
        <f>F39*E40</f>
        <v>26755420.299999997</v>
      </c>
    </row>
    <row r="42" spans="1:6" hidden="1">
      <c r="A42" s="4"/>
      <c r="B42" s="2" t="s">
        <v>34</v>
      </c>
      <c r="C42" s="4" t="s">
        <v>23</v>
      </c>
      <c r="D42" s="1"/>
      <c r="E42" s="1"/>
      <c r="F42" s="28">
        <v>5000</v>
      </c>
    </row>
    <row r="43" spans="1:6" hidden="1">
      <c r="A43" s="4"/>
      <c r="B43" s="1" t="s">
        <v>25</v>
      </c>
      <c r="C43" s="4" t="s">
        <v>23</v>
      </c>
      <c r="D43" s="1"/>
      <c r="E43" s="1"/>
      <c r="F43" s="28">
        <v>2500</v>
      </c>
    </row>
    <row r="44" spans="1:6" hidden="1">
      <c r="A44" s="4"/>
      <c r="B44" s="2" t="s">
        <v>29</v>
      </c>
      <c r="C44" s="4" t="s">
        <v>26</v>
      </c>
      <c r="D44" s="1"/>
      <c r="E44" s="1">
        <v>10</v>
      </c>
      <c r="F44" s="28"/>
    </row>
    <row r="45" spans="1:6" hidden="1">
      <c r="A45" s="4"/>
      <c r="B45" s="2" t="s">
        <v>32</v>
      </c>
      <c r="C45" s="4"/>
      <c r="D45" s="1"/>
      <c r="E45" s="1"/>
      <c r="F45" s="28">
        <f>F43*E44</f>
        <v>25000</v>
      </c>
    </row>
    <row r="46" spans="1:6" hidden="1">
      <c r="A46" s="4"/>
      <c r="B46" s="2" t="s">
        <v>30</v>
      </c>
      <c r="C46" s="4" t="s">
        <v>28</v>
      </c>
      <c r="D46" s="1"/>
      <c r="E46" s="1">
        <f>C59</f>
        <v>59</v>
      </c>
      <c r="F46" s="28"/>
    </row>
    <row r="47" spans="1:6" hidden="1">
      <c r="A47" s="4"/>
      <c r="B47" s="1" t="s">
        <v>35</v>
      </c>
      <c r="C47" s="4"/>
      <c r="D47" s="1"/>
      <c r="E47" s="1"/>
      <c r="F47" s="28">
        <f>F45*E46</f>
        <v>1475000</v>
      </c>
    </row>
    <row r="48" spans="1:6" hidden="1">
      <c r="A48" s="4"/>
      <c r="B48" s="2" t="s">
        <v>37</v>
      </c>
      <c r="C48" s="4"/>
      <c r="D48" s="1"/>
      <c r="E48" s="1"/>
      <c r="F48" s="28">
        <f>F47+F41</f>
        <v>28230420.299999997</v>
      </c>
    </row>
    <row r="50" spans="1:3" ht="15.75" thickBot="1">
      <c r="B50" s="8" t="s">
        <v>40</v>
      </c>
    </row>
    <row r="51" spans="1:3" ht="15.75" thickBot="1">
      <c r="A51" s="29" t="s">
        <v>1</v>
      </c>
      <c r="B51" s="30" t="s">
        <v>41</v>
      </c>
      <c r="C51" s="31" t="s">
        <v>6</v>
      </c>
    </row>
    <row r="52" spans="1:3">
      <c r="A52" s="14">
        <v>1</v>
      </c>
      <c r="B52" s="15" t="s">
        <v>42</v>
      </c>
      <c r="C52" s="32">
        <v>4</v>
      </c>
    </row>
    <row r="53" spans="1:3">
      <c r="A53" s="19">
        <v>2</v>
      </c>
      <c r="B53" s="1" t="s">
        <v>43</v>
      </c>
      <c r="C53" s="33">
        <v>9</v>
      </c>
    </row>
    <row r="54" spans="1:3">
      <c r="A54" s="19">
        <v>3</v>
      </c>
      <c r="B54" s="1" t="s">
        <v>44</v>
      </c>
      <c r="C54" s="33">
        <v>19</v>
      </c>
    </row>
    <row r="55" spans="1:3">
      <c r="A55" s="19">
        <v>4</v>
      </c>
      <c r="B55" s="1" t="s">
        <v>45</v>
      </c>
      <c r="C55" s="33">
        <v>9</v>
      </c>
    </row>
    <row r="56" spans="1:3">
      <c r="A56" s="19">
        <v>5</v>
      </c>
      <c r="B56" s="1" t="s">
        <v>46</v>
      </c>
      <c r="C56" s="33">
        <v>8</v>
      </c>
    </row>
    <row r="57" spans="1:3">
      <c r="A57" s="19">
        <v>6</v>
      </c>
      <c r="B57" s="1" t="s">
        <v>47</v>
      </c>
      <c r="C57" s="33">
        <v>9</v>
      </c>
    </row>
    <row r="58" spans="1:3">
      <c r="A58" s="19">
        <v>7</v>
      </c>
      <c r="B58" s="1" t="s">
        <v>49</v>
      </c>
      <c r="C58" s="33">
        <v>1</v>
      </c>
    </row>
    <row r="59" spans="1:3" ht="15.75" thickBot="1">
      <c r="A59" s="25"/>
      <c r="B59" s="3" t="s">
        <v>48</v>
      </c>
      <c r="C59" s="34">
        <f>SUM(C52:C58)</f>
        <v>59</v>
      </c>
    </row>
  </sheetData>
  <mergeCells count="7">
    <mergeCell ref="A28:F28"/>
    <mergeCell ref="A3:F3"/>
    <mergeCell ref="A6:F6"/>
    <mergeCell ref="A20:F20"/>
    <mergeCell ref="A35:F35"/>
    <mergeCell ref="A4:B4"/>
    <mergeCell ref="A5:B5"/>
  </mergeCell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полный расчет</vt:lpstr>
      <vt:lpstr>Лист3</vt:lpstr>
    </vt:vector>
  </TitlesOfParts>
  <Company>MPTiS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Носырев Николай Сергеевич</dc:creator>
  <cp:lastModifiedBy>minfin user</cp:lastModifiedBy>
  <cp:lastPrinted>2019-09-02T12:35:35Z</cp:lastPrinted>
  <dcterms:created xsi:type="dcterms:W3CDTF">2019-02-19T07:02:22Z</dcterms:created>
  <dcterms:modified xsi:type="dcterms:W3CDTF">2019-09-06T10:49:58Z</dcterms:modified>
</cp:coreProperties>
</file>