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630" yWindow="600" windowWidth="27495" windowHeight="11955"/>
  </bookViews>
  <sheets>
    <sheet name="Очередной год" sheetId="1" r:id="rId1"/>
  </sheets>
  <definedNames>
    <definedName name="_xlnm.Print_Area" localSheetId="0">'Очередной год'!$A$1:$R$35</definedName>
  </definedNames>
  <calcPr calcId="125725"/>
</workbook>
</file>

<file path=xl/calcChain.xml><?xml version="1.0" encoding="utf-8"?>
<calcChain xmlns="http://schemas.openxmlformats.org/spreadsheetml/2006/main">
  <c r="R35" i="1"/>
  <c r="R6"/>
  <c r="I35" l="1"/>
  <c r="K35" s="1"/>
  <c r="D35"/>
  <c r="K34"/>
  <c r="I34"/>
  <c r="M34" s="1"/>
  <c r="D34"/>
  <c r="I33"/>
  <c r="M33" s="1"/>
  <c r="D33"/>
  <c r="I32"/>
  <c r="D32"/>
  <c r="M31"/>
  <c r="I31"/>
  <c r="K31" s="1"/>
  <c r="D31"/>
  <c r="I30"/>
  <c r="M30" s="1"/>
  <c r="D30"/>
  <c r="I29"/>
  <c r="M29" s="1"/>
  <c r="D29"/>
  <c r="I28"/>
  <c r="D28"/>
  <c r="I27"/>
  <c r="K27" s="1"/>
  <c r="D27"/>
  <c r="M26"/>
  <c r="I26"/>
  <c r="K26" s="1"/>
  <c r="D26"/>
  <c r="K25"/>
  <c r="I25"/>
  <c r="M25" s="1"/>
  <c r="D25"/>
  <c r="I24"/>
  <c r="D24"/>
  <c r="M23"/>
  <c r="N23" s="1"/>
  <c r="I23"/>
  <c r="K23" s="1"/>
  <c r="D23"/>
  <c r="M22"/>
  <c r="K22"/>
  <c r="I22"/>
  <c r="D22"/>
  <c r="I21"/>
  <c r="M21" s="1"/>
  <c r="D21"/>
  <c r="I20"/>
  <c r="D20"/>
  <c r="M19"/>
  <c r="I19"/>
  <c r="K19" s="1"/>
  <c r="D19"/>
  <c r="K18"/>
  <c r="I18"/>
  <c r="M18" s="1"/>
  <c r="D18"/>
  <c r="I17"/>
  <c r="M17" s="1"/>
  <c r="D17"/>
  <c r="I16"/>
  <c r="D16"/>
  <c r="I15"/>
  <c r="K15" s="1"/>
  <c r="D15"/>
  <c r="I14"/>
  <c r="K14" s="1"/>
  <c r="D14"/>
  <c r="I13"/>
  <c r="M13" s="1"/>
  <c r="D13"/>
  <c r="I12"/>
  <c r="D12"/>
  <c r="I11"/>
  <c r="K11" s="1"/>
  <c r="D11"/>
  <c r="I10"/>
  <c r="K10" s="1"/>
  <c r="D10"/>
  <c r="Q9"/>
  <c r="F9"/>
  <c r="E9"/>
  <c r="B9"/>
  <c r="D5"/>
  <c r="C23"/>
  <c r="K30" l="1"/>
  <c r="M14"/>
  <c r="O22"/>
  <c r="M15"/>
  <c r="N15" s="1"/>
  <c r="N34"/>
  <c r="D9"/>
  <c r="O19"/>
  <c r="O23"/>
  <c r="P23" s="1"/>
  <c r="R23" s="1"/>
  <c r="K29"/>
  <c r="K33"/>
  <c r="O33" s="1"/>
  <c r="M35"/>
  <c r="O35" s="1"/>
  <c r="M10"/>
  <c r="O10" s="1"/>
  <c r="M11"/>
  <c r="O11" s="1"/>
  <c r="K17"/>
  <c r="N17" s="1"/>
  <c r="K21"/>
  <c r="M27"/>
  <c r="N27" s="1"/>
  <c r="O31"/>
  <c r="M20"/>
  <c r="K20"/>
  <c r="N10"/>
  <c r="O18"/>
  <c r="N18"/>
  <c r="M32"/>
  <c r="K32"/>
  <c r="N33"/>
  <c r="K13"/>
  <c r="N19"/>
  <c r="M28"/>
  <c r="K28"/>
  <c r="N29"/>
  <c r="O29"/>
  <c r="O30"/>
  <c r="N21"/>
  <c r="O21"/>
  <c r="M12"/>
  <c r="K12"/>
  <c r="N11"/>
  <c r="O14"/>
  <c r="N14"/>
  <c r="O15"/>
  <c r="C15" s="1"/>
  <c r="M16"/>
  <c r="K16"/>
  <c r="M24"/>
  <c r="K24"/>
  <c r="N25"/>
  <c r="O25"/>
  <c r="O26"/>
  <c r="N31"/>
  <c r="N22"/>
  <c r="N26"/>
  <c r="N30"/>
  <c r="N35"/>
  <c r="O34"/>
  <c r="C34" s="1"/>
  <c r="O27" l="1"/>
  <c r="P29"/>
  <c r="R29" s="1"/>
  <c r="C33"/>
  <c r="P33"/>
  <c r="R33" s="1"/>
  <c r="C22"/>
  <c r="P22"/>
  <c r="R22" s="1"/>
  <c r="C25"/>
  <c r="P25"/>
  <c r="R25" s="1"/>
  <c r="C11"/>
  <c r="P11"/>
  <c r="R11" s="1"/>
  <c r="P21"/>
  <c r="R21" s="1"/>
  <c r="P18"/>
  <c r="R18" s="1"/>
  <c r="P34"/>
  <c r="R34" s="1"/>
  <c r="C26"/>
  <c r="P26"/>
  <c r="R26" s="1"/>
  <c r="C19"/>
  <c r="P19"/>
  <c r="R19" s="1"/>
  <c r="P10"/>
  <c r="R10" s="1"/>
  <c r="P30"/>
  <c r="R30" s="1"/>
  <c r="P14"/>
  <c r="R14" s="1"/>
  <c r="M9"/>
  <c r="O17"/>
  <c r="C17" s="1"/>
  <c r="P15"/>
  <c r="R15" s="1"/>
  <c r="C31"/>
  <c r="P31"/>
  <c r="R31" s="1"/>
  <c r="C27"/>
  <c r="P27"/>
  <c r="R27" s="1"/>
  <c r="N20"/>
  <c r="O20"/>
  <c r="N24"/>
  <c r="P24" s="1"/>
  <c r="R24" s="1"/>
  <c r="O24"/>
  <c r="C21"/>
  <c r="C29"/>
  <c r="N13"/>
  <c r="P13" s="1"/>
  <c r="O13"/>
  <c r="N32"/>
  <c r="O32"/>
  <c r="C30"/>
  <c r="C14"/>
  <c r="O12"/>
  <c r="N12"/>
  <c r="N28"/>
  <c r="O28"/>
  <c r="N16"/>
  <c r="O16"/>
  <c r="K9"/>
  <c r="C18"/>
  <c r="C35"/>
  <c r="O9" l="1"/>
  <c r="P20"/>
  <c r="R20" s="1"/>
  <c r="P17"/>
  <c r="R17" s="1"/>
  <c r="C32"/>
  <c r="P32"/>
  <c r="R32" s="1"/>
  <c r="C12"/>
  <c r="P12"/>
  <c r="R12" s="1"/>
  <c r="C28"/>
  <c r="P28"/>
  <c r="R28" s="1"/>
  <c r="R13"/>
  <c r="C16"/>
  <c r="P16"/>
  <c r="R16" s="1"/>
  <c r="C10"/>
  <c r="C20"/>
  <c r="N9"/>
  <c r="C13"/>
  <c r="C24"/>
  <c r="P9" l="1"/>
  <c r="R9" s="1"/>
  <c r="C9"/>
</calcChain>
</file>

<file path=xl/sharedStrings.xml><?xml version="1.0" encoding="utf-8"?>
<sst xmlns="http://schemas.openxmlformats.org/spreadsheetml/2006/main" count="82" uniqueCount="82">
  <si>
    <t xml:space="preserve"> </t>
  </si>
  <si>
    <t>Наименование муниципального образования</t>
  </si>
  <si>
    <t>Общие данные</t>
  </si>
  <si>
    <t>ВСЕГО детей</t>
  </si>
  <si>
    <t>Числ-сть детей в лагерях с дневным пребыванием ЛЕТО</t>
  </si>
  <si>
    <t>Числ-сть детей  в лагерях с дневным пребыванием ДРУГИЕ ПЕРИОДЫ</t>
  </si>
  <si>
    <t>Текущ. стоимость набора продуктов питания в лагере с дневным пребыванием на тек. фин. год, руб.</t>
  </si>
  <si>
    <t>Коэффициент индексации</t>
  </si>
  <si>
    <t>Стоимость набора продуктов питания в лагере с дневным пребыванием, руб. (100%)</t>
  </si>
  <si>
    <t>Кол-во рабочих дней в смене ЛЕТО</t>
  </si>
  <si>
    <t xml:space="preserve">Размер средств ОБ на оплату набора продуктов питания для детей в летний период </t>
  </si>
  <si>
    <t>Кол-во рабочих дней в смене  ДРУГИЕ ПЕРИОДЫ</t>
  </si>
  <si>
    <t>Размер средств ОБ на оплату набора продуктов питания для детей в ДРУГИЕ ПЕРИОДЫ</t>
  </si>
  <si>
    <t>Субвенция на организацию отдыха и оздоровления детей в каникулярный период, тыс. руб.</t>
  </si>
  <si>
    <t>из них нераспеделенный остаток в  сумме 5 % , тыс рублей</t>
  </si>
  <si>
    <t>2=гр.3+гр.4</t>
  </si>
  <si>
    <t>7=гр.5*гр.6</t>
  </si>
  <si>
    <t>9=гр.3*гр.7*гр.8</t>
  </si>
  <si>
    <t>11=гр.4*гр.7*гр.10</t>
  </si>
  <si>
    <t>12=(гр.9+гр.11)/1000</t>
  </si>
  <si>
    <t>13=((гр.9+гр.11)*0,05)/1000</t>
  </si>
  <si>
    <t>ИТОГО:</t>
  </si>
  <si>
    <t>МО "Вельский муниципальный район"</t>
  </si>
  <si>
    <t>1.01</t>
  </si>
  <si>
    <t>МО "Верхнетоемский муниципальный район"</t>
  </si>
  <si>
    <t>1.02</t>
  </si>
  <si>
    <t>МО "Вилегодский муниципальный район"</t>
  </si>
  <si>
    <t>1.03</t>
  </si>
  <si>
    <t>МО "Виноградовский муниципальный район"</t>
  </si>
  <si>
    <t>1.04</t>
  </si>
  <si>
    <t>МО "Каргопольский муниципальный район"</t>
  </si>
  <si>
    <t>1.05</t>
  </si>
  <si>
    <t>МО "Коношский муниципальный район"</t>
  </si>
  <si>
    <t>1.06</t>
  </si>
  <si>
    <t>МО "Котласский муниципальный район"</t>
  </si>
  <si>
    <t>1.07</t>
  </si>
  <si>
    <t>МО "Красноборский муниципальный район"</t>
  </si>
  <si>
    <t>1.08</t>
  </si>
  <si>
    <t>МО "Ленский муниципальный район"</t>
  </si>
  <si>
    <t>1.09</t>
  </si>
  <si>
    <t>МО "Лешуконский муниципальный район"</t>
  </si>
  <si>
    <t>1.10</t>
  </si>
  <si>
    <t>МО "Мезенский муниципальный район"</t>
  </si>
  <si>
    <t>1.11</t>
  </si>
  <si>
    <t>МО "Няндомский муниципальный район"</t>
  </si>
  <si>
    <t>1.12</t>
  </si>
  <si>
    <t>МО "Онежский муниципальный район"</t>
  </si>
  <si>
    <t>1.13</t>
  </si>
  <si>
    <t>МО "Пинежский муниципальный район"</t>
  </si>
  <si>
    <t>1.14</t>
  </si>
  <si>
    <t>МО "Плесецкий муниципальный район"</t>
  </si>
  <si>
    <t>1.15</t>
  </si>
  <si>
    <t>МО "Приморский муниципальный район"</t>
  </si>
  <si>
    <t>1.16</t>
  </si>
  <si>
    <t>МО "Устьянский муниципальный район"</t>
  </si>
  <si>
    <t>1.17</t>
  </si>
  <si>
    <t>МО "Холмогорский муниципальный район"</t>
  </si>
  <si>
    <t>1.18</t>
  </si>
  <si>
    <t>МО "Шенкурский муниципальный район"</t>
  </si>
  <si>
    <t>1.19</t>
  </si>
  <si>
    <t>МО "Город Архангельск"</t>
  </si>
  <si>
    <t>1.20</t>
  </si>
  <si>
    <t>МО "Северодвинск"</t>
  </si>
  <si>
    <t>1.21</t>
  </si>
  <si>
    <t>МО "Котлас"</t>
  </si>
  <si>
    <t>1.22</t>
  </si>
  <si>
    <t>МО "Город Новодвинск"</t>
  </si>
  <si>
    <t>1.23</t>
  </si>
  <si>
    <t>МО "Город Коряжма"</t>
  </si>
  <si>
    <t>1.24</t>
  </si>
  <si>
    <t>МО "Мирный"</t>
  </si>
  <si>
    <t>1.25</t>
  </si>
  <si>
    <t>2.00</t>
  </si>
  <si>
    <t>Распределение субвенций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2019 год</t>
  </si>
  <si>
    <t>Корректировка расчета нарастающим итогом с начала года, тыс. рублей</t>
  </si>
  <si>
    <t>Предусмотрено на организацию отдыха и оздоровления детей в каникулярный период на 2019 год согласно методике расчета, тыс. руб.</t>
  </si>
  <si>
    <t>14=гр.12-гр.13</t>
  </si>
  <si>
    <t>15</t>
  </si>
  <si>
    <t>16=гр.14-15</t>
  </si>
  <si>
    <t>Нераспределенный остаток</t>
  </si>
  <si>
    <t xml:space="preserve">                 к пояснительной записке</t>
  </si>
  <si>
    <t xml:space="preserve">                 Приложение № 32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</si>
</sst>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0.0"/>
    <numFmt numFmtId="166" formatCode="_-* #,##0.0\ _₽_-;\-* #,##0.0\ _₽_-;_-* &quot;-&quot;??\ _₽_-;_-@_-"/>
  </numFmts>
  <fonts count="12">
    <font>
      <sz val="11"/>
      <name val="Calibri"/>
      <family val="2"/>
      <scheme val="minor"/>
    </font>
    <font>
      <b/>
      <sz val="12"/>
      <color theme="1"/>
      <name val="Times New Roman"/>
    </font>
    <font>
      <sz val="10"/>
      <name val="Times New Roman"/>
    </font>
    <font>
      <b/>
      <sz val="10"/>
      <color theme="1"/>
      <name val="Times New Roman"/>
    </font>
    <font>
      <b/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7"/>
      <color theme="1"/>
      <name val="Times New Roman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3" fontId="1" fillId="0" borderId="0" xfId="0" applyNumberFormat="1" applyFont="1" applyFill="1" applyAlignment="1" applyProtection="1">
      <alignment horizontal="left" wrapText="1"/>
      <protection locked="0"/>
    </xf>
    <xf numFmtId="0" fontId="0" fillId="0" borderId="0" xfId="0" applyFill="1"/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164" fontId="1" fillId="0" borderId="2" xfId="0" applyNumberFormat="1" applyFont="1" applyFill="1" applyBorder="1" applyAlignment="1" applyProtection="1">
      <alignment vertical="center"/>
      <protection locked="0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164" fontId="1" fillId="0" borderId="1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/>
    <xf numFmtId="165" fontId="0" fillId="0" borderId="12" xfId="0" applyNumberFormat="1" applyFill="1" applyBorder="1"/>
    <xf numFmtId="0" fontId="0" fillId="0" borderId="0" xfId="0" applyFill="1" applyAlignment="1"/>
    <xf numFmtId="166" fontId="0" fillId="0" borderId="12" xfId="1" applyNumberFormat="1" applyFont="1" applyFill="1" applyBorder="1"/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/>
    <xf numFmtId="0" fontId="0" fillId="0" borderId="0" xfId="0" applyFill="1" applyBorder="1"/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1" fontId="7" fillId="0" borderId="23" xfId="0" applyNumberFormat="1" applyFont="1" applyFill="1" applyBorder="1" applyAlignment="1" applyProtection="1">
      <alignment horizontal="center" vertical="center"/>
      <protection locked="0"/>
    </xf>
    <xf numFmtId="1" fontId="7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/>
      <protection locked="0"/>
    </xf>
    <xf numFmtId="164" fontId="1" fillId="0" borderId="24" xfId="0" applyNumberFormat="1" applyFont="1" applyFill="1" applyBorder="1" applyAlignment="1" applyProtection="1">
      <alignment horizontal="right" vertical="center"/>
      <protection locked="0"/>
    </xf>
    <xf numFmtId="164" fontId="1" fillId="0" borderId="22" xfId="0" applyNumberFormat="1" applyFont="1" applyFill="1" applyBorder="1" applyAlignment="1" applyProtection="1">
      <alignment vertical="center"/>
      <protection locked="0"/>
    </xf>
    <xf numFmtId="164" fontId="10" fillId="0" borderId="22" xfId="0" applyNumberFormat="1" applyFont="1" applyFill="1" applyBorder="1" applyAlignment="1" applyProtection="1">
      <alignment vertical="center"/>
      <protection locked="0"/>
    </xf>
    <xf numFmtId="164" fontId="10" fillId="0" borderId="25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/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5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35"/>
  <sheetViews>
    <sheetView tabSelected="1" view="pageBreakPreview" zoomScale="91" zoomScaleSheetLayoutView="91" workbookViewId="0">
      <selection activeCell="J4" sqref="J4"/>
    </sheetView>
  </sheetViews>
  <sheetFormatPr defaultRowHeight="15"/>
  <cols>
    <col min="1" max="1" width="44.42578125" style="2" customWidth="1"/>
    <col min="2" max="2" width="15.7109375" style="2" hidden="1" customWidth="1"/>
    <col min="3" max="3" width="15.28515625" style="2" hidden="1" customWidth="1"/>
    <col min="4" max="4" width="11.85546875" style="2" customWidth="1"/>
    <col min="5" max="5" width="12.7109375" style="2" customWidth="1"/>
    <col min="6" max="6" width="12.42578125" style="2" customWidth="1"/>
    <col min="7" max="7" width="10.140625" style="2" customWidth="1"/>
    <col min="8" max="8" width="9" style="2" customWidth="1"/>
    <col min="9" max="9" width="10.42578125" style="2" customWidth="1"/>
    <col min="10" max="10" width="7.5703125" style="2" customWidth="1"/>
    <col min="11" max="11" width="15.42578125" style="2" customWidth="1"/>
    <col min="12" max="12" width="10" style="2" customWidth="1"/>
    <col min="13" max="13" width="15.85546875" style="2" customWidth="1"/>
    <col min="14" max="14" width="13.5703125" style="2" customWidth="1"/>
    <col min="15" max="15" width="11" style="2" customWidth="1"/>
    <col min="16" max="16" width="12.5703125" style="2" customWidth="1"/>
    <col min="17" max="18" width="11.85546875" style="2" customWidth="1"/>
    <col min="19" max="16384" width="9.140625" style="2"/>
  </cols>
  <sheetData>
    <row r="1" spans="1:44" ht="15.75">
      <c r="P1" s="31" t="s">
        <v>81</v>
      </c>
      <c r="Q1" s="31"/>
    </row>
    <row r="2" spans="1:44" ht="15.75">
      <c r="A2" s="1" t="s">
        <v>0</v>
      </c>
      <c r="B2" s="1"/>
      <c r="C2" s="1"/>
      <c r="D2" s="1"/>
      <c r="E2" s="1"/>
      <c r="P2" s="31" t="s">
        <v>80</v>
      </c>
      <c r="Q2" s="31"/>
    </row>
    <row r="3" spans="1:44" ht="42" customHeight="1">
      <c r="A3" s="32" t="s">
        <v>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5" spans="1:44">
      <c r="A5" s="36" t="s">
        <v>1</v>
      </c>
      <c r="B5" s="21"/>
      <c r="C5" s="21"/>
      <c r="D5" s="41" t="str">
        <f>CONCATENATE("Расчет на ","2019"," год")</f>
        <v>Расчет на 2019 год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  <c r="R5" s="44"/>
    </row>
    <row r="6" spans="1:44" ht="15" customHeight="1">
      <c r="A6" s="37"/>
      <c r="B6" s="22"/>
      <c r="C6" s="22"/>
      <c r="D6" s="39" t="s">
        <v>2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45"/>
      <c r="P6" s="33" t="s">
        <v>75</v>
      </c>
      <c r="Q6" s="40" t="s">
        <v>74</v>
      </c>
      <c r="R6" s="34" t="str">
        <f>CONCATENATE("Всего на ","2019"," год, тыс. руб.")</f>
        <v>Всего на 2019 год, тыс. руб.</v>
      </c>
    </row>
    <row r="7" spans="1:44" ht="147.75" customHeight="1">
      <c r="A7" s="38"/>
      <c r="B7" s="22"/>
      <c r="C7" s="22"/>
      <c r="D7" s="3" t="s">
        <v>3</v>
      </c>
      <c r="E7" s="4" t="s">
        <v>4</v>
      </c>
      <c r="F7" s="5" t="s">
        <v>5</v>
      </c>
      <c r="G7" s="4" t="s">
        <v>6</v>
      </c>
      <c r="H7" s="4" t="s">
        <v>7</v>
      </c>
      <c r="I7" s="23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7" t="s">
        <v>13</v>
      </c>
      <c r="O7" s="19" t="s">
        <v>14</v>
      </c>
      <c r="P7" s="33"/>
      <c r="Q7" s="40"/>
      <c r="R7" s="35"/>
    </row>
    <row r="8" spans="1:44" ht="21">
      <c r="A8" s="24">
        <v>1</v>
      </c>
      <c r="B8" s="22"/>
      <c r="C8" s="22"/>
      <c r="D8" s="25" t="s">
        <v>15</v>
      </c>
      <c r="E8" s="25">
        <v>3</v>
      </c>
      <c r="F8" s="25">
        <v>4</v>
      </c>
      <c r="G8" s="8">
        <v>5</v>
      </c>
      <c r="H8" s="8">
        <v>6</v>
      </c>
      <c r="I8" s="8" t="s">
        <v>16</v>
      </c>
      <c r="J8" s="8">
        <v>8</v>
      </c>
      <c r="K8" s="8" t="s">
        <v>17</v>
      </c>
      <c r="L8" s="8">
        <v>10</v>
      </c>
      <c r="M8" s="8" t="s">
        <v>18</v>
      </c>
      <c r="N8" s="9" t="s">
        <v>19</v>
      </c>
      <c r="O8" s="20" t="s">
        <v>20</v>
      </c>
      <c r="P8" s="10" t="s">
        <v>76</v>
      </c>
      <c r="Q8" s="11" t="s">
        <v>77</v>
      </c>
      <c r="R8" s="26" t="s">
        <v>78</v>
      </c>
    </row>
    <row r="9" spans="1:44" ht="15.75">
      <c r="A9" s="27" t="s">
        <v>21</v>
      </c>
      <c r="B9" s="12">
        <f>SUM(B10:B34)</f>
        <v>0</v>
      </c>
      <c r="C9" s="12" t="e">
        <f>SUM(C10:C34)</f>
        <v>#REF!</v>
      </c>
      <c r="D9" s="13">
        <f>SUM(D10:D35)</f>
        <v>33287</v>
      </c>
      <c r="E9" s="13">
        <f>SUM(E10:E35)</f>
        <v>27707</v>
      </c>
      <c r="F9" s="13">
        <f>SUM(F10:F35)</f>
        <v>5580</v>
      </c>
      <c r="G9" s="13"/>
      <c r="H9" s="13"/>
      <c r="I9" s="14"/>
      <c r="J9" s="14"/>
      <c r="K9" s="14">
        <f>SUM(K10:K35)</f>
        <v>71536758.713999987</v>
      </c>
      <c r="L9" s="13"/>
      <c r="M9" s="14">
        <f>SUM(M10:M34)</f>
        <v>4001948.1</v>
      </c>
      <c r="N9" s="14">
        <f>SUM(N10:N35)</f>
        <v>75538.7</v>
      </c>
      <c r="O9" s="14">
        <f>SUM(O10:O35)</f>
        <v>3776.7</v>
      </c>
      <c r="P9" s="14">
        <f>SUM(P10:P35)</f>
        <v>75538.7</v>
      </c>
      <c r="Q9" s="14">
        <f>SUM(Q10:Q35)</f>
        <v>-4626.3999999999996</v>
      </c>
      <c r="R9" s="28">
        <f>P9+Q9</f>
        <v>70912.3</v>
      </c>
    </row>
    <row r="10" spans="1:44" ht="15.75">
      <c r="A10" s="15" t="s">
        <v>22</v>
      </c>
      <c r="B10" s="15" t="s">
        <v>23</v>
      </c>
      <c r="C10" s="15" t="e">
        <f>#REF!</f>
        <v>#REF!</v>
      </c>
      <c r="D10" s="15">
        <f t="shared" ref="D10:D35" si="0">E10 + F10</f>
        <v>1934</v>
      </c>
      <c r="E10" s="15">
        <v>1639</v>
      </c>
      <c r="F10" s="15">
        <v>295</v>
      </c>
      <c r="G10" s="15">
        <v>137</v>
      </c>
      <c r="H10" s="15">
        <v>1.0469999999999999</v>
      </c>
      <c r="I10" s="16">
        <f t="shared" ref="I10:I35" si="1">G10 * H10</f>
        <v>143.43899999999999</v>
      </c>
      <c r="J10" s="15">
        <v>18</v>
      </c>
      <c r="K10" s="16">
        <f t="shared" ref="K10:K35" si="2">I10 * E10 * J10</f>
        <v>4231737.3779999996</v>
      </c>
      <c r="L10" s="15">
        <v>5</v>
      </c>
      <c r="M10" s="16">
        <f t="shared" ref="M10:M35" si="3">I10 * F10 * L10</f>
        <v>211572.52499999999</v>
      </c>
      <c r="N10" s="15">
        <f t="shared" ref="N10:N35" si="4">ROUND((K10 + M10) / 1000,1)</f>
        <v>4443.3</v>
      </c>
      <c r="O10" s="15">
        <f t="shared" ref="O10:O35" si="5">ROUND(((K10 + M10) * 0.05) / 1000,1)</f>
        <v>222.2</v>
      </c>
      <c r="P10" s="18">
        <f>N10-O10</f>
        <v>4221.1000000000004</v>
      </c>
      <c r="Q10" s="15"/>
      <c r="R10" s="29">
        <f>P10+Q10</f>
        <v>4221.1000000000004</v>
      </c>
    </row>
    <row r="11" spans="1:44" ht="15.75">
      <c r="A11" s="15" t="s">
        <v>24</v>
      </c>
      <c r="B11" s="15" t="s">
        <v>25</v>
      </c>
      <c r="C11" s="15" t="e">
        <f>#REF!</f>
        <v>#REF!</v>
      </c>
      <c r="D11" s="15">
        <f t="shared" si="0"/>
        <v>1274</v>
      </c>
      <c r="E11" s="15">
        <v>774</v>
      </c>
      <c r="F11" s="15">
        <v>500</v>
      </c>
      <c r="G11" s="15">
        <v>137</v>
      </c>
      <c r="H11" s="15">
        <v>1.0469999999999999</v>
      </c>
      <c r="I11" s="16">
        <f t="shared" si="1"/>
        <v>143.43899999999999</v>
      </c>
      <c r="J11" s="15">
        <v>18</v>
      </c>
      <c r="K11" s="16">
        <f t="shared" si="2"/>
        <v>1998392.1479999998</v>
      </c>
      <c r="L11" s="15">
        <v>5</v>
      </c>
      <c r="M11" s="16">
        <f t="shared" si="3"/>
        <v>358597.5</v>
      </c>
      <c r="N11" s="15">
        <f t="shared" si="4"/>
        <v>2357</v>
      </c>
      <c r="O11" s="15">
        <f t="shared" si="5"/>
        <v>117.8</v>
      </c>
      <c r="P11" s="18">
        <f t="shared" ref="P11:P34" si="6">N11-O11</f>
        <v>2239.1999999999998</v>
      </c>
      <c r="Q11" s="15">
        <v>-301</v>
      </c>
      <c r="R11" s="29">
        <f t="shared" ref="R11:R35" si="7">P11+Q11</f>
        <v>1938.1999999999998</v>
      </c>
    </row>
    <row r="12" spans="1:44" ht="15.75">
      <c r="A12" s="15" t="s">
        <v>26</v>
      </c>
      <c r="B12" s="15" t="s">
        <v>27</v>
      </c>
      <c r="C12" s="15" t="e">
        <f>#REF!</f>
        <v>#REF!</v>
      </c>
      <c r="D12" s="15">
        <f t="shared" si="0"/>
        <v>670</v>
      </c>
      <c r="E12" s="15">
        <v>450</v>
      </c>
      <c r="F12" s="15">
        <v>220</v>
      </c>
      <c r="G12" s="15">
        <v>137</v>
      </c>
      <c r="H12" s="15">
        <v>1.0469999999999999</v>
      </c>
      <c r="I12" s="16">
        <f t="shared" si="1"/>
        <v>143.43899999999999</v>
      </c>
      <c r="J12" s="15">
        <v>18</v>
      </c>
      <c r="K12" s="16">
        <f t="shared" si="2"/>
        <v>1161855.8999999999</v>
      </c>
      <c r="L12" s="15">
        <v>5</v>
      </c>
      <c r="M12" s="16">
        <f t="shared" si="3"/>
        <v>157782.9</v>
      </c>
      <c r="N12" s="15">
        <f t="shared" si="4"/>
        <v>1319.6</v>
      </c>
      <c r="O12" s="15">
        <f t="shared" si="5"/>
        <v>66</v>
      </c>
      <c r="P12" s="18">
        <f t="shared" si="6"/>
        <v>1253.5999999999999</v>
      </c>
      <c r="Q12" s="15"/>
      <c r="R12" s="29">
        <f t="shared" si="7"/>
        <v>1253.5999999999999</v>
      </c>
    </row>
    <row r="13" spans="1:44" ht="15.75">
      <c r="A13" s="15" t="s">
        <v>28</v>
      </c>
      <c r="B13" s="15" t="s">
        <v>29</v>
      </c>
      <c r="C13" s="15" t="e">
        <f>#REF!</f>
        <v>#REF!</v>
      </c>
      <c r="D13" s="15">
        <f t="shared" si="0"/>
        <v>630</v>
      </c>
      <c r="E13" s="15">
        <v>630</v>
      </c>
      <c r="F13" s="15">
        <v>0</v>
      </c>
      <c r="G13" s="15">
        <v>137</v>
      </c>
      <c r="H13" s="15">
        <v>1.0469999999999999</v>
      </c>
      <c r="I13" s="16">
        <f t="shared" si="1"/>
        <v>143.43899999999999</v>
      </c>
      <c r="J13" s="15">
        <v>18</v>
      </c>
      <c r="K13" s="16">
        <f t="shared" si="2"/>
        <v>1626598.2599999998</v>
      </c>
      <c r="L13" s="15">
        <v>5</v>
      </c>
      <c r="M13" s="16">
        <f t="shared" si="3"/>
        <v>0</v>
      </c>
      <c r="N13" s="15">
        <f t="shared" si="4"/>
        <v>1626.6</v>
      </c>
      <c r="O13" s="15">
        <f t="shared" si="5"/>
        <v>81.3</v>
      </c>
      <c r="P13" s="18">
        <f t="shared" si="6"/>
        <v>1545.3</v>
      </c>
      <c r="Q13" s="15"/>
      <c r="R13" s="29">
        <f t="shared" si="7"/>
        <v>1545.3</v>
      </c>
    </row>
    <row r="14" spans="1:44" ht="15.75">
      <c r="A14" s="15" t="s">
        <v>30</v>
      </c>
      <c r="B14" s="15" t="s">
        <v>31</v>
      </c>
      <c r="C14" s="15" t="e">
        <f>#REF!</f>
        <v>#REF!</v>
      </c>
      <c r="D14" s="15">
        <f t="shared" si="0"/>
        <v>1032</v>
      </c>
      <c r="E14" s="15">
        <v>869</v>
      </c>
      <c r="F14" s="15">
        <v>163</v>
      </c>
      <c r="G14" s="15">
        <v>137</v>
      </c>
      <c r="H14" s="15">
        <v>1.0469999999999999</v>
      </c>
      <c r="I14" s="16">
        <f t="shared" si="1"/>
        <v>143.43899999999999</v>
      </c>
      <c r="J14" s="15">
        <v>18</v>
      </c>
      <c r="K14" s="16">
        <f t="shared" si="2"/>
        <v>2243672.838</v>
      </c>
      <c r="L14" s="15">
        <v>5</v>
      </c>
      <c r="M14" s="16">
        <f t="shared" si="3"/>
        <v>116902.78499999999</v>
      </c>
      <c r="N14" s="15">
        <f t="shared" si="4"/>
        <v>2360.6</v>
      </c>
      <c r="O14" s="15">
        <f t="shared" si="5"/>
        <v>118</v>
      </c>
      <c r="P14" s="18">
        <f t="shared" si="6"/>
        <v>2242.6</v>
      </c>
      <c r="Q14" s="15"/>
      <c r="R14" s="29">
        <f t="shared" si="7"/>
        <v>2242.6</v>
      </c>
    </row>
    <row r="15" spans="1:44" ht="15.75">
      <c r="A15" s="15" t="s">
        <v>32</v>
      </c>
      <c r="B15" s="15" t="s">
        <v>33</v>
      </c>
      <c r="C15" s="15" t="e">
        <f>#REF!</f>
        <v>#REF!</v>
      </c>
      <c r="D15" s="15">
        <f t="shared" si="0"/>
        <v>970</v>
      </c>
      <c r="E15" s="15">
        <v>650</v>
      </c>
      <c r="F15" s="15">
        <v>320</v>
      </c>
      <c r="G15" s="15">
        <v>137</v>
      </c>
      <c r="H15" s="15">
        <v>1.0469999999999999</v>
      </c>
      <c r="I15" s="16">
        <f t="shared" si="1"/>
        <v>143.43899999999999</v>
      </c>
      <c r="J15" s="15">
        <v>18</v>
      </c>
      <c r="K15" s="16">
        <f t="shared" si="2"/>
        <v>1678236.2999999998</v>
      </c>
      <c r="L15" s="15">
        <v>5</v>
      </c>
      <c r="M15" s="16">
        <f t="shared" si="3"/>
        <v>229502.39999999997</v>
      </c>
      <c r="N15" s="15">
        <f t="shared" si="4"/>
        <v>1907.7</v>
      </c>
      <c r="O15" s="15">
        <f t="shared" si="5"/>
        <v>95.4</v>
      </c>
      <c r="P15" s="18">
        <f t="shared" si="6"/>
        <v>1812.3</v>
      </c>
      <c r="Q15" s="15"/>
      <c r="R15" s="29">
        <f t="shared" si="7"/>
        <v>1812.3</v>
      </c>
    </row>
    <row r="16" spans="1:44" ht="15.75">
      <c r="A16" s="15" t="s">
        <v>34</v>
      </c>
      <c r="B16" s="15" t="s">
        <v>35</v>
      </c>
      <c r="C16" s="15" t="e">
        <f>#REF!</f>
        <v>#REF!</v>
      </c>
      <c r="D16" s="15">
        <f t="shared" si="0"/>
        <v>860</v>
      </c>
      <c r="E16" s="15">
        <v>580</v>
      </c>
      <c r="F16" s="15">
        <v>280</v>
      </c>
      <c r="G16" s="15">
        <v>137</v>
      </c>
      <c r="H16" s="15">
        <v>1.0469999999999999</v>
      </c>
      <c r="I16" s="16">
        <f t="shared" si="1"/>
        <v>143.43899999999999</v>
      </c>
      <c r="J16" s="15">
        <v>18</v>
      </c>
      <c r="K16" s="16">
        <f t="shared" si="2"/>
        <v>1497503.16</v>
      </c>
      <c r="L16" s="15">
        <v>5</v>
      </c>
      <c r="M16" s="16">
        <f t="shared" si="3"/>
        <v>200814.59999999998</v>
      </c>
      <c r="N16" s="15">
        <f t="shared" si="4"/>
        <v>1698.3</v>
      </c>
      <c r="O16" s="15">
        <f t="shared" si="5"/>
        <v>84.9</v>
      </c>
      <c r="P16" s="18">
        <f t="shared" si="6"/>
        <v>1613.3999999999999</v>
      </c>
      <c r="Q16" s="15">
        <v>-528.9</v>
      </c>
      <c r="R16" s="29">
        <f t="shared" si="7"/>
        <v>1084.5</v>
      </c>
    </row>
    <row r="17" spans="1:18" ht="15.75">
      <c r="A17" s="15" t="s">
        <v>36</v>
      </c>
      <c r="B17" s="15" t="s">
        <v>37</v>
      </c>
      <c r="C17" s="15" t="e">
        <f>#REF!</f>
        <v>#REF!</v>
      </c>
      <c r="D17" s="15">
        <f t="shared" si="0"/>
        <v>860</v>
      </c>
      <c r="E17" s="15">
        <v>510</v>
      </c>
      <c r="F17" s="15">
        <v>350</v>
      </c>
      <c r="G17" s="15">
        <v>137</v>
      </c>
      <c r="H17" s="15">
        <v>1.0469999999999999</v>
      </c>
      <c r="I17" s="16">
        <f t="shared" si="1"/>
        <v>143.43899999999999</v>
      </c>
      <c r="J17" s="15">
        <v>18</v>
      </c>
      <c r="K17" s="16">
        <f t="shared" si="2"/>
        <v>1316770.02</v>
      </c>
      <c r="L17" s="15">
        <v>5</v>
      </c>
      <c r="M17" s="16">
        <f t="shared" si="3"/>
        <v>251018.24999999997</v>
      </c>
      <c r="N17" s="15">
        <f t="shared" si="4"/>
        <v>1567.8</v>
      </c>
      <c r="O17" s="15">
        <f t="shared" si="5"/>
        <v>78.400000000000006</v>
      </c>
      <c r="P17" s="18">
        <f t="shared" si="6"/>
        <v>1489.3999999999999</v>
      </c>
      <c r="Q17" s="15"/>
      <c r="R17" s="29">
        <f t="shared" si="7"/>
        <v>1489.3999999999999</v>
      </c>
    </row>
    <row r="18" spans="1:18" ht="15.75">
      <c r="A18" s="15" t="s">
        <v>38</v>
      </c>
      <c r="B18" s="15" t="s">
        <v>39</v>
      </c>
      <c r="C18" s="15" t="e">
        <f>#REF!</f>
        <v>#REF!</v>
      </c>
      <c r="D18" s="15">
        <f t="shared" si="0"/>
        <v>910</v>
      </c>
      <c r="E18" s="15">
        <v>820</v>
      </c>
      <c r="F18" s="15">
        <v>90</v>
      </c>
      <c r="G18" s="15">
        <v>137</v>
      </c>
      <c r="H18" s="15">
        <v>1.0469999999999999</v>
      </c>
      <c r="I18" s="16">
        <f t="shared" si="1"/>
        <v>143.43899999999999</v>
      </c>
      <c r="J18" s="15">
        <v>18</v>
      </c>
      <c r="K18" s="16">
        <f t="shared" si="2"/>
        <v>2117159.64</v>
      </c>
      <c r="L18" s="15">
        <v>5</v>
      </c>
      <c r="M18" s="16">
        <f t="shared" si="3"/>
        <v>64547.55</v>
      </c>
      <c r="N18" s="15">
        <f t="shared" si="4"/>
        <v>2181.6999999999998</v>
      </c>
      <c r="O18" s="15">
        <f t="shared" si="5"/>
        <v>109.1</v>
      </c>
      <c r="P18" s="18">
        <f t="shared" si="6"/>
        <v>2072.6</v>
      </c>
      <c r="Q18" s="15">
        <v>-353.2</v>
      </c>
      <c r="R18" s="29">
        <f t="shared" si="7"/>
        <v>1719.3999999999999</v>
      </c>
    </row>
    <row r="19" spans="1:18" ht="15.75">
      <c r="A19" s="15" t="s">
        <v>40</v>
      </c>
      <c r="B19" s="15" t="s">
        <v>41</v>
      </c>
      <c r="C19" s="15" t="e">
        <f>#REF!</f>
        <v>#REF!</v>
      </c>
      <c r="D19" s="15">
        <f t="shared" si="0"/>
        <v>355</v>
      </c>
      <c r="E19" s="15">
        <v>355</v>
      </c>
      <c r="F19" s="15">
        <v>0</v>
      </c>
      <c r="G19" s="15">
        <v>137</v>
      </c>
      <c r="H19" s="15">
        <v>1.0469999999999999</v>
      </c>
      <c r="I19" s="16">
        <f t="shared" si="1"/>
        <v>143.43899999999999</v>
      </c>
      <c r="J19" s="15">
        <v>18</v>
      </c>
      <c r="K19" s="16">
        <f t="shared" si="2"/>
        <v>916575.20999999985</v>
      </c>
      <c r="L19" s="15">
        <v>5</v>
      </c>
      <c r="M19" s="16">
        <f t="shared" si="3"/>
        <v>0</v>
      </c>
      <c r="N19" s="15">
        <f t="shared" si="4"/>
        <v>916.6</v>
      </c>
      <c r="O19" s="15">
        <f t="shared" si="5"/>
        <v>45.8</v>
      </c>
      <c r="P19" s="18">
        <f t="shared" si="6"/>
        <v>870.80000000000007</v>
      </c>
      <c r="Q19" s="15">
        <v>-137.69999999999999</v>
      </c>
      <c r="R19" s="29">
        <f t="shared" si="7"/>
        <v>733.10000000000014</v>
      </c>
    </row>
    <row r="20" spans="1:18" ht="15.75">
      <c r="A20" s="15" t="s">
        <v>42</v>
      </c>
      <c r="B20" s="15" t="s">
        <v>43</v>
      </c>
      <c r="C20" s="15" t="e">
        <f>#REF!</f>
        <v>#REF!</v>
      </c>
      <c r="D20" s="15">
        <f t="shared" si="0"/>
        <v>760</v>
      </c>
      <c r="E20" s="15">
        <v>600</v>
      </c>
      <c r="F20" s="15">
        <v>160</v>
      </c>
      <c r="G20" s="15">
        <v>137</v>
      </c>
      <c r="H20" s="15">
        <v>1.0469999999999999</v>
      </c>
      <c r="I20" s="16">
        <f t="shared" si="1"/>
        <v>143.43899999999999</v>
      </c>
      <c r="J20" s="15">
        <v>18</v>
      </c>
      <c r="K20" s="16">
        <f t="shared" si="2"/>
        <v>1549141.2</v>
      </c>
      <c r="L20" s="15">
        <v>5</v>
      </c>
      <c r="M20" s="16">
        <f t="shared" si="3"/>
        <v>114751.19999999998</v>
      </c>
      <c r="N20" s="15">
        <f t="shared" si="4"/>
        <v>1663.9</v>
      </c>
      <c r="O20" s="15">
        <f t="shared" si="5"/>
        <v>83.2</v>
      </c>
      <c r="P20" s="18">
        <f t="shared" si="6"/>
        <v>1580.7</v>
      </c>
      <c r="Q20" s="15">
        <v>-25.9</v>
      </c>
      <c r="R20" s="29">
        <f t="shared" si="7"/>
        <v>1554.8</v>
      </c>
    </row>
    <row r="21" spans="1:18" ht="15.75">
      <c r="A21" s="15" t="s">
        <v>44</v>
      </c>
      <c r="B21" s="15" t="s">
        <v>45</v>
      </c>
      <c r="C21" s="15" t="e">
        <f>#REF!</f>
        <v>#REF!</v>
      </c>
      <c r="D21" s="15">
        <f t="shared" si="0"/>
        <v>1400</v>
      </c>
      <c r="E21" s="15">
        <v>984</v>
      </c>
      <c r="F21" s="15">
        <v>416</v>
      </c>
      <c r="G21" s="15">
        <v>137</v>
      </c>
      <c r="H21" s="15">
        <v>1.0469999999999999</v>
      </c>
      <c r="I21" s="16">
        <f t="shared" si="1"/>
        <v>143.43899999999999</v>
      </c>
      <c r="J21" s="15">
        <v>18</v>
      </c>
      <c r="K21" s="16">
        <f t="shared" si="2"/>
        <v>2540591.568</v>
      </c>
      <c r="L21" s="15">
        <v>5</v>
      </c>
      <c r="M21" s="16">
        <f t="shared" si="3"/>
        <v>298353.12</v>
      </c>
      <c r="N21" s="15">
        <f t="shared" si="4"/>
        <v>2838.9</v>
      </c>
      <c r="O21" s="15">
        <f t="shared" si="5"/>
        <v>141.9</v>
      </c>
      <c r="P21" s="18">
        <f t="shared" si="6"/>
        <v>2697</v>
      </c>
      <c r="Q21" s="15"/>
      <c r="R21" s="29">
        <f t="shared" si="7"/>
        <v>2697</v>
      </c>
    </row>
    <row r="22" spans="1:18" ht="15.75">
      <c r="A22" s="15" t="s">
        <v>46</v>
      </c>
      <c r="B22" s="15" t="s">
        <v>47</v>
      </c>
      <c r="C22" s="15" t="e">
        <f>#REF!</f>
        <v>#REF!</v>
      </c>
      <c r="D22" s="15">
        <f t="shared" si="0"/>
        <v>1300</v>
      </c>
      <c r="E22" s="15">
        <v>1200</v>
      </c>
      <c r="F22" s="15">
        <v>100</v>
      </c>
      <c r="G22" s="15">
        <v>137</v>
      </c>
      <c r="H22" s="15">
        <v>1.0469999999999999</v>
      </c>
      <c r="I22" s="16">
        <f t="shared" si="1"/>
        <v>143.43899999999999</v>
      </c>
      <c r="J22" s="15">
        <v>18</v>
      </c>
      <c r="K22" s="16">
        <f t="shared" si="2"/>
        <v>3098282.4</v>
      </c>
      <c r="L22" s="15">
        <v>5</v>
      </c>
      <c r="M22" s="16">
        <f t="shared" si="3"/>
        <v>71719.5</v>
      </c>
      <c r="N22" s="15">
        <f t="shared" si="4"/>
        <v>3170</v>
      </c>
      <c r="O22" s="15">
        <f t="shared" si="5"/>
        <v>158.5</v>
      </c>
      <c r="P22" s="18">
        <f t="shared" si="6"/>
        <v>3011.5</v>
      </c>
      <c r="Q22" s="15">
        <v>-350</v>
      </c>
      <c r="R22" s="29">
        <f t="shared" si="7"/>
        <v>2661.5</v>
      </c>
    </row>
    <row r="23" spans="1:18" ht="15.75">
      <c r="A23" s="15" t="s">
        <v>48</v>
      </c>
      <c r="B23" s="15" t="s">
        <v>49</v>
      </c>
      <c r="C23" s="15" t="e">
        <f>#REF!</f>
        <v>#REF!</v>
      </c>
      <c r="D23" s="15">
        <f t="shared" si="0"/>
        <v>1960</v>
      </c>
      <c r="E23" s="15">
        <v>1560</v>
      </c>
      <c r="F23" s="15">
        <v>400</v>
      </c>
      <c r="G23" s="15">
        <v>137</v>
      </c>
      <c r="H23" s="15">
        <v>1.0469999999999999</v>
      </c>
      <c r="I23" s="16">
        <f t="shared" si="1"/>
        <v>143.43899999999999</v>
      </c>
      <c r="J23" s="15">
        <v>18</v>
      </c>
      <c r="K23" s="16">
        <f t="shared" si="2"/>
        <v>4027767.12</v>
      </c>
      <c r="L23" s="15">
        <v>5</v>
      </c>
      <c r="M23" s="16">
        <f t="shared" si="3"/>
        <v>286878</v>
      </c>
      <c r="N23" s="15">
        <f t="shared" si="4"/>
        <v>4314.6000000000004</v>
      </c>
      <c r="O23" s="15">
        <f t="shared" si="5"/>
        <v>215.7</v>
      </c>
      <c r="P23" s="18">
        <f t="shared" si="6"/>
        <v>4098.9000000000005</v>
      </c>
      <c r="Q23" s="15">
        <v>-213.4</v>
      </c>
      <c r="R23" s="29">
        <f t="shared" si="7"/>
        <v>3885.5000000000005</v>
      </c>
    </row>
    <row r="24" spans="1:18" ht="15.75">
      <c r="A24" s="15" t="s">
        <v>50</v>
      </c>
      <c r="B24" s="15" t="s">
        <v>51</v>
      </c>
      <c r="C24" s="15" t="e">
        <f>#REF!</f>
        <v>#REF!</v>
      </c>
      <c r="D24" s="15">
        <f t="shared" si="0"/>
        <v>1500</v>
      </c>
      <c r="E24" s="15">
        <v>1500</v>
      </c>
      <c r="F24" s="15">
        <v>0</v>
      </c>
      <c r="G24" s="15">
        <v>137</v>
      </c>
      <c r="H24" s="15">
        <v>1.0469999999999999</v>
      </c>
      <c r="I24" s="16">
        <f t="shared" si="1"/>
        <v>143.43899999999999</v>
      </c>
      <c r="J24" s="15">
        <v>18</v>
      </c>
      <c r="K24" s="16">
        <f t="shared" si="2"/>
        <v>3872853</v>
      </c>
      <c r="L24" s="15">
        <v>5</v>
      </c>
      <c r="M24" s="16">
        <f t="shared" si="3"/>
        <v>0</v>
      </c>
      <c r="N24" s="15">
        <f t="shared" si="4"/>
        <v>3872.9</v>
      </c>
      <c r="O24" s="15">
        <f t="shared" si="5"/>
        <v>193.6</v>
      </c>
      <c r="P24" s="18">
        <f t="shared" si="6"/>
        <v>3679.3</v>
      </c>
      <c r="Q24" s="15">
        <v>-227.4</v>
      </c>
      <c r="R24" s="29">
        <f t="shared" si="7"/>
        <v>3451.9</v>
      </c>
    </row>
    <row r="25" spans="1:18" ht="15.75">
      <c r="A25" s="15" t="s">
        <v>52</v>
      </c>
      <c r="B25" s="15" t="s">
        <v>53</v>
      </c>
      <c r="C25" s="15" t="e">
        <f>#REF!</f>
        <v>#REF!</v>
      </c>
      <c r="D25" s="15">
        <f t="shared" si="0"/>
        <v>870</v>
      </c>
      <c r="E25" s="15">
        <v>870</v>
      </c>
      <c r="F25" s="15">
        <v>0</v>
      </c>
      <c r="G25" s="15">
        <v>137</v>
      </c>
      <c r="H25" s="15">
        <v>1.0469999999999999</v>
      </c>
      <c r="I25" s="16">
        <f t="shared" si="1"/>
        <v>143.43899999999999</v>
      </c>
      <c r="J25" s="15">
        <v>18</v>
      </c>
      <c r="K25" s="16">
        <f t="shared" si="2"/>
        <v>2246254.7399999998</v>
      </c>
      <c r="L25" s="15">
        <v>5</v>
      </c>
      <c r="M25" s="16">
        <f t="shared" si="3"/>
        <v>0</v>
      </c>
      <c r="N25" s="15">
        <f t="shared" si="4"/>
        <v>2246.3000000000002</v>
      </c>
      <c r="O25" s="15">
        <f t="shared" si="5"/>
        <v>112.3</v>
      </c>
      <c r="P25" s="18">
        <f t="shared" si="6"/>
        <v>2134</v>
      </c>
      <c r="Q25" s="15"/>
      <c r="R25" s="29">
        <f t="shared" si="7"/>
        <v>2134</v>
      </c>
    </row>
    <row r="26" spans="1:18" ht="15.75">
      <c r="A26" s="15" t="s">
        <v>54</v>
      </c>
      <c r="B26" s="15" t="s">
        <v>55</v>
      </c>
      <c r="C26" s="15" t="e">
        <f>#REF!</f>
        <v>#REF!</v>
      </c>
      <c r="D26" s="15">
        <f t="shared" si="0"/>
        <v>2811</v>
      </c>
      <c r="E26" s="15">
        <v>1965</v>
      </c>
      <c r="F26" s="15">
        <v>846</v>
      </c>
      <c r="G26" s="15">
        <v>137</v>
      </c>
      <c r="H26" s="15">
        <v>1.0469999999999999</v>
      </c>
      <c r="I26" s="16">
        <f t="shared" si="1"/>
        <v>143.43899999999999</v>
      </c>
      <c r="J26" s="15">
        <v>18</v>
      </c>
      <c r="K26" s="16">
        <f t="shared" si="2"/>
        <v>5073437.43</v>
      </c>
      <c r="L26" s="15">
        <v>5</v>
      </c>
      <c r="M26" s="16">
        <f t="shared" si="3"/>
        <v>606746.97</v>
      </c>
      <c r="N26" s="15">
        <f t="shared" si="4"/>
        <v>5680.2</v>
      </c>
      <c r="O26" s="15">
        <f t="shared" si="5"/>
        <v>284</v>
      </c>
      <c r="P26" s="18">
        <f t="shared" si="6"/>
        <v>5396.2</v>
      </c>
      <c r="Q26" s="15"/>
      <c r="R26" s="29">
        <f t="shared" si="7"/>
        <v>5396.2</v>
      </c>
    </row>
    <row r="27" spans="1:18" ht="15.75">
      <c r="A27" s="15" t="s">
        <v>56</v>
      </c>
      <c r="B27" s="15" t="s">
        <v>57</v>
      </c>
      <c r="C27" s="15" t="e">
        <f>#REF!</f>
        <v>#REF!</v>
      </c>
      <c r="D27" s="15">
        <f t="shared" si="0"/>
        <v>1000</v>
      </c>
      <c r="E27" s="15">
        <v>850</v>
      </c>
      <c r="F27" s="15">
        <v>150</v>
      </c>
      <c r="G27" s="15">
        <v>137</v>
      </c>
      <c r="H27" s="15">
        <v>1.0469999999999999</v>
      </c>
      <c r="I27" s="16">
        <f t="shared" si="1"/>
        <v>143.43899999999999</v>
      </c>
      <c r="J27" s="15">
        <v>18</v>
      </c>
      <c r="K27" s="16">
        <f t="shared" si="2"/>
        <v>2194616.6999999997</v>
      </c>
      <c r="L27" s="15">
        <v>5</v>
      </c>
      <c r="M27" s="16">
        <f t="shared" si="3"/>
        <v>107579.25</v>
      </c>
      <c r="N27" s="15">
        <f t="shared" si="4"/>
        <v>2302.1999999999998</v>
      </c>
      <c r="O27" s="15">
        <f t="shared" si="5"/>
        <v>115.1</v>
      </c>
      <c r="P27" s="18">
        <f t="shared" si="6"/>
        <v>2187.1</v>
      </c>
      <c r="Q27" s="15">
        <v>-70.8</v>
      </c>
      <c r="R27" s="29">
        <f t="shared" si="7"/>
        <v>2116.2999999999997</v>
      </c>
    </row>
    <row r="28" spans="1:18" ht="15.75">
      <c r="A28" s="15" t="s">
        <v>58</v>
      </c>
      <c r="B28" s="15" t="s">
        <v>59</v>
      </c>
      <c r="C28" s="15" t="e">
        <f>#REF!</f>
        <v>#REF!</v>
      </c>
      <c r="D28" s="15">
        <f t="shared" si="0"/>
        <v>850</v>
      </c>
      <c r="E28" s="15">
        <v>650</v>
      </c>
      <c r="F28" s="15">
        <v>200</v>
      </c>
      <c r="G28" s="15">
        <v>137</v>
      </c>
      <c r="H28" s="15">
        <v>1.0469999999999999</v>
      </c>
      <c r="I28" s="16">
        <f t="shared" si="1"/>
        <v>143.43899999999999</v>
      </c>
      <c r="J28" s="15">
        <v>18</v>
      </c>
      <c r="K28" s="16">
        <f t="shared" si="2"/>
        <v>1678236.2999999998</v>
      </c>
      <c r="L28" s="15">
        <v>5</v>
      </c>
      <c r="M28" s="16">
        <f t="shared" si="3"/>
        <v>143439</v>
      </c>
      <c r="N28" s="15">
        <f t="shared" si="4"/>
        <v>1821.7</v>
      </c>
      <c r="O28" s="15">
        <f t="shared" si="5"/>
        <v>91.1</v>
      </c>
      <c r="P28" s="18">
        <f t="shared" si="6"/>
        <v>1730.6000000000001</v>
      </c>
      <c r="Q28" s="15">
        <v>-56.4</v>
      </c>
      <c r="R28" s="29">
        <f t="shared" si="7"/>
        <v>1674.2</v>
      </c>
    </row>
    <row r="29" spans="1:18" ht="15.75">
      <c r="A29" s="15" t="s">
        <v>60</v>
      </c>
      <c r="B29" s="15" t="s">
        <v>61</v>
      </c>
      <c r="C29" s="15" t="e">
        <f>#REF!</f>
        <v>#REF!</v>
      </c>
      <c r="D29" s="15">
        <f t="shared" si="0"/>
        <v>4612</v>
      </c>
      <c r="E29" s="15">
        <v>4612</v>
      </c>
      <c r="F29" s="15">
        <v>0</v>
      </c>
      <c r="G29" s="15">
        <v>137</v>
      </c>
      <c r="H29" s="15">
        <v>1.0469999999999999</v>
      </c>
      <c r="I29" s="16">
        <f t="shared" si="1"/>
        <v>143.43899999999999</v>
      </c>
      <c r="J29" s="15">
        <v>18</v>
      </c>
      <c r="K29" s="16">
        <f t="shared" si="2"/>
        <v>11907732.023999998</v>
      </c>
      <c r="L29" s="15">
        <v>5</v>
      </c>
      <c r="M29" s="16">
        <f t="shared" si="3"/>
        <v>0</v>
      </c>
      <c r="N29" s="15">
        <f t="shared" si="4"/>
        <v>11907.7</v>
      </c>
      <c r="O29" s="15">
        <f t="shared" si="5"/>
        <v>595.4</v>
      </c>
      <c r="P29" s="18">
        <f t="shared" si="6"/>
        <v>11312.300000000001</v>
      </c>
      <c r="Q29" s="15">
        <v>-2</v>
      </c>
      <c r="R29" s="29">
        <f t="shared" si="7"/>
        <v>11310.300000000001</v>
      </c>
    </row>
    <row r="30" spans="1:18" ht="15.75">
      <c r="A30" s="15" t="s">
        <v>62</v>
      </c>
      <c r="B30" s="15" t="s">
        <v>63</v>
      </c>
      <c r="C30" s="15" t="e">
        <f>#REF!</f>
        <v>#REF!</v>
      </c>
      <c r="D30" s="15">
        <f t="shared" si="0"/>
        <v>1110</v>
      </c>
      <c r="E30" s="15">
        <v>1110</v>
      </c>
      <c r="F30" s="15">
        <v>0</v>
      </c>
      <c r="G30" s="15">
        <v>137</v>
      </c>
      <c r="H30" s="15">
        <v>1.0469999999999999</v>
      </c>
      <c r="I30" s="16">
        <f t="shared" si="1"/>
        <v>143.43899999999999</v>
      </c>
      <c r="J30" s="15">
        <v>18</v>
      </c>
      <c r="K30" s="16">
        <f t="shared" si="2"/>
        <v>2865911.2199999997</v>
      </c>
      <c r="L30" s="15">
        <v>5</v>
      </c>
      <c r="M30" s="16">
        <f t="shared" si="3"/>
        <v>0</v>
      </c>
      <c r="N30" s="15">
        <f t="shared" si="4"/>
        <v>2865.9</v>
      </c>
      <c r="O30" s="15">
        <f t="shared" si="5"/>
        <v>143.30000000000001</v>
      </c>
      <c r="P30" s="18">
        <f t="shared" si="6"/>
        <v>2722.6</v>
      </c>
      <c r="Q30" s="15">
        <v>-226.6</v>
      </c>
      <c r="R30" s="29">
        <f t="shared" si="7"/>
        <v>2496</v>
      </c>
    </row>
    <row r="31" spans="1:18" ht="15.75">
      <c r="A31" s="15" t="s">
        <v>64</v>
      </c>
      <c r="B31" s="15" t="s">
        <v>65</v>
      </c>
      <c r="C31" s="15" t="e">
        <f>#REF!</f>
        <v>#REF!</v>
      </c>
      <c r="D31" s="15">
        <f t="shared" si="0"/>
        <v>2470</v>
      </c>
      <c r="E31" s="15">
        <v>1785</v>
      </c>
      <c r="F31" s="15">
        <v>685</v>
      </c>
      <c r="G31" s="15">
        <v>137</v>
      </c>
      <c r="H31" s="15">
        <v>1.0469999999999999</v>
      </c>
      <c r="I31" s="16">
        <f t="shared" si="1"/>
        <v>143.43899999999999</v>
      </c>
      <c r="J31" s="15">
        <v>18</v>
      </c>
      <c r="K31" s="16">
        <f t="shared" si="2"/>
        <v>4608695.07</v>
      </c>
      <c r="L31" s="15">
        <v>5</v>
      </c>
      <c r="M31" s="16">
        <f t="shared" si="3"/>
        <v>491278.57499999995</v>
      </c>
      <c r="N31" s="15">
        <f t="shared" si="4"/>
        <v>5100</v>
      </c>
      <c r="O31" s="15">
        <f t="shared" si="5"/>
        <v>255</v>
      </c>
      <c r="P31" s="18">
        <f t="shared" si="6"/>
        <v>4845</v>
      </c>
      <c r="Q31" s="15"/>
      <c r="R31" s="29">
        <f t="shared" si="7"/>
        <v>4845</v>
      </c>
    </row>
    <row r="32" spans="1:18" ht="15.75">
      <c r="A32" s="15" t="s">
        <v>66</v>
      </c>
      <c r="B32" s="15" t="s">
        <v>67</v>
      </c>
      <c r="C32" s="15" t="e">
        <f>#REF!</f>
        <v>#REF!</v>
      </c>
      <c r="D32" s="15">
        <f t="shared" si="0"/>
        <v>869</v>
      </c>
      <c r="E32" s="15">
        <v>714</v>
      </c>
      <c r="F32" s="15">
        <v>155</v>
      </c>
      <c r="G32" s="15">
        <v>137</v>
      </c>
      <c r="H32" s="15">
        <v>1.0469999999999999</v>
      </c>
      <c r="I32" s="16">
        <f t="shared" si="1"/>
        <v>143.43899999999999</v>
      </c>
      <c r="J32" s="15">
        <v>18</v>
      </c>
      <c r="K32" s="16">
        <f t="shared" si="2"/>
        <v>1843478.0279999999</v>
      </c>
      <c r="L32" s="15">
        <v>5</v>
      </c>
      <c r="M32" s="16">
        <f t="shared" si="3"/>
        <v>111165.22499999999</v>
      </c>
      <c r="N32" s="15">
        <f t="shared" si="4"/>
        <v>1954.6</v>
      </c>
      <c r="O32" s="15">
        <f t="shared" si="5"/>
        <v>97.7</v>
      </c>
      <c r="P32" s="18">
        <f t="shared" si="6"/>
        <v>1856.8999999999999</v>
      </c>
      <c r="Q32" s="15"/>
      <c r="R32" s="29">
        <f t="shared" si="7"/>
        <v>1856.8999999999999</v>
      </c>
    </row>
    <row r="33" spans="1:18" ht="15.75">
      <c r="A33" s="15" t="s">
        <v>68</v>
      </c>
      <c r="B33" s="15" t="s">
        <v>69</v>
      </c>
      <c r="C33" s="15" t="e">
        <f>#REF!</f>
        <v>#REF!</v>
      </c>
      <c r="D33" s="15">
        <f t="shared" si="0"/>
        <v>1750</v>
      </c>
      <c r="E33" s="15">
        <v>1500</v>
      </c>
      <c r="F33" s="15">
        <v>250</v>
      </c>
      <c r="G33" s="15">
        <v>137</v>
      </c>
      <c r="H33" s="15">
        <v>1.0469999999999999</v>
      </c>
      <c r="I33" s="16">
        <f t="shared" si="1"/>
        <v>143.43899999999999</v>
      </c>
      <c r="J33" s="15">
        <v>18</v>
      </c>
      <c r="K33" s="16">
        <f t="shared" si="2"/>
        <v>3872853</v>
      </c>
      <c r="L33" s="15">
        <v>5</v>
      </c>
      <c r="M33" s="16">
        <f t="shared" si="3"/>
        <v>179298.75</v>
      </c>
      <c r="N33" s="15">
        <f t="shared" si="4"/>
        <v>4052.2</v>
      </c>
      <c r="O33" s="15">
        <f t="shared" si="5"/>
        <v>202.6</v>
      </c>
      <c r="P33" s="18">
        <f t="shared" si="6"/>
        <v>3849.6</v>
      </c>
      <c r="Q33" s="15"/>
      <c r="R33" s="29">
        <f t="shared" si="7"/>
        <v>3849.6</v>
      </c>
    </row>
    <row r="34" spans="1:18" ht="15.75">
      <c r="A34" s="15" t="s">
        <v>70</v>
      </c>
      <c r="B34" s="15" t="s">
        <v>71</v>
      </c>
      <c r="C34" s="15" t="e">
        <f>#REF!</f>
        <v>#REF!</v>
      </c>
      <c r="D34" s="15">
        <f t="shared" si="0"/>
        <v>530</v>
      </c>
      <c r="E34" s="15">
        <v>530</v>
      </c>
      <c r="F34" s="15">
        <v>0</v>
      </c>
      <c r="G34" s="15">
        <v>137</v>
      </c>
      <c r="H34" s="15">
        <v>1.0469999999999999</v>
      </c>
      <c r="I34" s="16">
        <f t="shared" si="1"/>
        <v>143.43899999999999</v>
      </c>
      <c r="J34" s="15">
        <v>18</v>
      </c>
      <c r="K34" s="16">
        <f t="shared" si="2"/>
        <v>1368408.06</v>
      </c>
      <c r="L34" s="15">
        <v>5</v>
      </c>
      <c r="M34" s="15">
        <f t="shared" si="3"/>
        <v>0</v>
      </c>
      <c r="N34" s="15">
        <f t="shared" si="4"/>
        <v>1368.4</v>
      </c>
      <c r="O34" s="15">
        <f t="shared" si="5"/>
        <v>68.400000000000006</v>
      </c>
      <c r="P34" s="18">
        <f t="shared" si="6"/>
        <v>1300</v>
      </c>
      <c r="Q34" s="15">
        <v>-6.2</v>
      </c>
      <c r="R34" s="29">
        <f t="shared" si="7"/>
        <v>1293.8</v>
      </c>
    </row>
    <row r="35" spans="1:18" ht="15.75">
      <c r="A35" s="15" t="s">
        <v>79</v>
      </c>
      <c r="B35" s="15" t="s">
        <v>72</v>
      </c>
      <c r="C35" s="15" t="e">
        <f>#REF!</f>
        <v>#REF!</v>
      </c>
      <c r="D35" s="15">
        <f t="shared" si="0"/>
        <v>0</v>
      </c>
      <c r="E35" s="15"/>
      <c r="F35" s="15"/>
      <c r="G35" s="15"/>
      <c r="H35" s="15"/>
      <c r="I35" s="15">
        <f t="shared" si="1"/>
        <v>0</v>
      </c>
      <c r="J35" s="15"/>
      <c r="K35" s="15">
        <f t="shared" si="2"/>
        <v>0</v>
      </c>
      <c r="L35" s="15"/>
      <c r="M35" s="15">
        <f t="shared" si="3"/>
        <v>0</v>
      </c>
      <c r="N35" s="15">
        <f t="shared" si="4"/>
        <v>0</v>
      </c>
      <c r="O35" s="15">
        <f t="shared" si="5"/>
        <v>0</v>
      </c>
      <c r="P35" s="18">
        <v>3776.7</v>
      </c>
      <c r="Q35" s="15">
        <v>-2126.9</v>
      </c>
      <c r="R35" s="30">
        <f t="shared" si="7"/>
        <v>1649.7999999999997</v>
      </c>
    </row>
  </sheetData>
  <mergeCells count="8">
    <mergeCell ref="A3:R3"/>
    <mergeCell ref="P6:P7"/>
    <mergeCell ref="R6:R7"/>
    <mergeCell ref="A5:A7"/>
    <mergeCell ref="D6:F6"/>
    <mergeCell ref="Q6:Q7"/>
    <mergeCell ref="D5:R5"/>
    <mergeCell ref="G6:O6"/>
  </mergeCells>
  <conditionalFormatting sqref="A2:E2 A3 A7 R6:R7">
    <cfRule type="expression" dxfId="4" priority="3">
      <formula>LockedByCondition()</formula>
    </cfRule>
    <cfRule type="expression" dxfId="3" priority="4">
      <formula>HasError()</formula>
    </cfRule>
  </conditionalFormatting>
  <conditionalFormatting sqref="A8 Q6:R7 D6:G7 D5:R5 G7:I7 D8:R8 I6:O7 A9:R9 R10:R35">
    <cfRule type="expression" dxfId="2" priority="5">
      <formula>Locked()</formula>
    </cfRule>
    <cfRule type="expression" dxfId="1" priority="13">
      <formula>LockedByCondition()</formula>
    </cfRule>
    <cfRule type="expression" dxfId="0" priority="21">
      <formula>HasError()</formula>
    </cfRule>
  </conditionalFormatting>
  <dataValidations count="1">
    <dataValidation allowBlank="1" showInputMessage="1" showErrorMessage="1" sqref="A8:A9 Q6:R6 D5:D7 I7 D8:I8 B9:M9 F7:G7 A3 Q8:R8"/>
  </dataValidations>
  <pageMargins left="0.7" right="0.3" top="0.75" bottom="0.75" header="0.3" footer="0.3"/>
  <pageSetup paperSize="9" scale="61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Очередной год</vt:lpstr>
      <vt:lpstr>'Очередной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Лютикова Юлия Сергеевна</dc:creator>
  <cp:lastModifiedBy>minfin user</cp:lastModifiedBy>
  <cp:lastPrinted>2019-10-22T15:34:21Z</cp:lastPrinted>
  <dcterms:created xsi:type="dcterms:W3CDTF">2019-10-22T09:45:36Z</dcterms:created>
  <dcterms:modified xsi:type="dcterms:W3CDTF">2019-10-24T09:09:31Z</dcterms:modified>
</cp:coreProperties>
</file>