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8635" windowHeight="12270" tabRatio="578"/>
  </bookViews>
  <sheets>
    <sheet name="2019-2021" sheetId="16" r:id="rId1"/>
  </sheets>
  <definedNames>
    <definedName name="_xlnm.Print_Titles" localSheetId="0">'2019-2021'!$A:$A</definedName>
  </definedNames>
  <calcPr calcId="125725"/>
</workbook>
</file>

<file path=xl/calcChain.xml><?xml version="1.0" encoding="utf-8"?>
<calcChain xmlns="http://schemas.openxmlformats.org/spreadsheetml/2006/main">
  <c r="Z36" i="16"/>
  <c r="Y36"/>
  <c r="AB35"/>
  <c r="F20" l="1"/>
  <c r="G20"/>
  <c r="H20"/>
  <c r="I20"/>
  <c r="U20"/>
  <c r="V20" s="1"/>
  <c r="X36"/>
  <c r="J20" l="1"/>
  <c r="N20" s="1"/>
  <c r="W20"/>
  <c r="AB20" s="1"/>
  <c r="R20" l="1"/>
  <c r="S20" s="1"/>
  <c r="O20"/>
  <c r="P20" s="1"/>
  <c r="AA36"/>
  <c r="U10"/>
  <c r="U11"/>
  <c r="U12"/>
  <c r="U13"/>
  <c r="U14"/>
  <c r="U15"/>
  <c r="U16"/>
  <c r="U17"/>
  <c r="U18"/>
  <c r="U19"/>
  <c r="U21"/>
  <c r="U22"/>
  <c r="U23"/>
  <c r="U24"/>
  <c r="U25"/>
  <c r="U26"/>
  <c r="U27"/>
  <c r="U28"/>
  <c r="U29"/>
  <c r="U30"/>
  <c r="U31"/>
  <c r="U32"/>
  <c r="U33"/>
  <c r="U34"/>
  <c r="T20" l="1"/>
  <c r="K20"/>
  <c r="L20" s="1"/>
  <c r="C36"/>
  <c r="B36"/>
  <c r="V34"/>
  <c r="W34" s="1"/>
  <c r="AB34" s="1"/>
  <c r="I34"/>
  <c r="H34"/>
  <c r="G34"/>
  <c r="F34"/>
  <c r="V33"/>
  <c r="W33" s="1"/>
  <c r="AB33" s="1"/>
  <c r="I33"/>
  <c r="H33"/>
  <c r="G33"/>
  <c r="F33"/>
  <c r="I32"/>
  <c r="H32"/>
  <c r="G32"/>
  <c r="F32"/>
  <c r="V31"/>
  <c r="W31" s="1"/>
  <c r="AB31" s="1"/>
  <c r="I31"/>
  <c r="H31"/>
  <c r="G31"/>
  <c r="F31"/>
  <c r="V30"/>
  <c r="W30" s="1"/>
  <c r="AB30" s="1"/>
  <c r="I30"/>
  <c r="H30"/>
  <c r="G30"/>
  <c r="F30"/>
  <c r="V29"/>
  <c r="W29" s="1"/>
  <c r="AB29" s="1"/>
  <c r="I29"/>
  <c r="H29"/>
  <c r="G29"/>
  <c r="F29"/>
  <c r="I28"/>
  <c r="H28"/>
  <c r="G28"/>
  <c r="F28"/>
  <c r="V27"/>
  <c r="W27" s="1"/>
  <c r="AB27" s="1"/>
  <c r="I27"/>
  <c r="H27"/>
  <c r="G27"/>
  <c r="F27"/>
  <c r="V26"/>
  <c r="W26" s="1"/>
  <c r="AB26" s="1"/>
  <c r="I26"/>
  <c r="H26"/>
  <c r="G26"/>
  <c r="F26"/>
  <c r="V25"/>
  <c r="W25" s="1"/>
  <c r="AB25" s="1"/>
  <c r="I25"/>
  <c r="H25"/>
  <c r="G25"/>
  <c r="F25"/>
  <c r="V24"/>
  <c r="W24" s="1"/>
  <c r="AB24" s="1"/>
  <c r="I24"/>
  <c r="H24"/>
  <c r="G24"/>
  <c r="F24"/>
  <c r="V23"/>
  <c r="W23" s="1"/>
  <c r="AB23" s="1"/>
  <c r="I23"/>
  <c r="H23"/>
  <c r="G23"/>
  <c r="F23"/>
  <c r="V22"/>
  <c r="I22"/>
  <c r="H22"/>
  <c r="G22"/>
  <c r="F22"/>
  <c r="V21"/>
  <c r="I21"/>
  <c r="H21"/>
  <c r="G21"/>
  <c r="F21"/>
  <c r="V19"/>
  <c r="W19" s="1"/>
  <c r="AB19" s="1"/>
  <c r="I19"/>
  <c r="H19"/>
  <c r="G19"/>
  <c r="F19"/>
  <c r="V18"/>
  <c r="W18" s="1"/>
  <c r="AB18" s="1"/>
  <c r="I18"/>
  <c r="H18"/>
  <c r="G18"/>
  <c r="F18"/>
  <c r="V17"/>
  <c r="W17" s="1"/>
  <c r="AB17" s="1"/>
  <c r="I17"/>
  <c r="H17"/>
  <c r="G17"/>
  <c r="F17"/>
  <c r="V16"/>
  <c r="I16"/>
  <c r="H16"/>
  <c r="G16"/>
  <c r="F16"/>
  <c r="I15"/>
  <c r="H15"/>
  <c r="G15"/>
  <c r="F15"/>
  <c r="V14"/>
  <c r="W14" s="1"/>
  <c r="AB14" s="1"/>
  <c r="I14"/>
  <c r="H14"/>
  <c r="G14"/>
  <c r="F14"/>
  <c r="V13"/>
  <c r="W13" s="1"/>
  <c r="AB13" s="1"/>
  <c r="I13"/>
  <c r="H13"/>
  <c r="G13"/>
  <c r="F13"/>
  <c r="V12"/>
  <c r="I12"/>
  <c r="H12"/>
  <c r="G12"/>
  <c r="F12"/>
  <c r="I11"/>
  <c r="H11"/>
  <c r="G11"/>
  <c r="F11"/>
  <c r="I10"/>
  <c r="H10"/>
  <c r="G10"/>
  <c r="F10"/>
  <c r="J21" l="1"/>
  <c r="R21" s="1"/>
  <c r="S21" s="1"/>
  <c r="J11"/>
  <c r="J24"/>
  <c r="N24" s="1"/>
  <c r="I36"/>
  <c r="J14"/>
  <c r="R14" s="1"/>
  <c r="J18"/>
  <c r="J28"/>
  <c r="J12"/>
  <c r="N12" s="1"/>
  <c r="O12" s="1"/>
  <c r="N21"/>
  <c r="O21" s="1"/>
  <c r="F36"/>
  <c r="J27"/>
  <c r="J30"/>
  <c r="N30" s="1"/>
  <c r="O30" s="1"/>
  <c r="J15"/>
  <c r="N15" s="1"/>
  <c r="O15" s="1"/>
  <c r="P15" s="1"/>
  <c r="J31"/>
  <c r="N31" s="1"/>
  <c r="J32"/>
  <c r="J10"/>
  <c r="R12"/>
  <c r="J19"/>
  <c r="V11"/>
  <c r="W11" s="1"/>
  <c r="AB11" s="1"/>
  <c r="N11"/>
  <c r="R11"/>
  <c r="W12"/>
  <c r="AB12" s="1"/>
  <c r="J13"/>
  <c r="V15"/>
  <c r="W15" s="1"/>
  <c r="AB15" s="1"/>
  <c r="P12"/>
  <c r="J16"/>
  <c r="W16"/>
  <c r="AB16" s="1"/>
  <c r="N18"/>
  <c r="R18"/>
  <c r="O24"/>
  <c r="N28"/>
  <c r="R28"/>
  <c r="G36"/>
  <c r="U36"/>
  <c r="R15"/>
  <c r="J17"/>
  <c r="W22"/>
  <c r="AB22" s="1"/>
  <c r="J23"/>
  <c r="H36"/>
  <c r="V10"/>
  <c r="W10" s="1"/>
  <c r="AB10" s="1"/>
  <c r="AB36" s="1"/>
  <c r="W21"/>
  <c r="AB21" s="1"/>
  <c r="J22"/>
  <c r="R24"/>
  <c r="R27"/>
  <c r="J29"/>
  <c r="O31"/>
  <c r="V32"/>
  <c r="W32" s="1"/>
  <c r="AB32" s="1"/>
  <c r="J26"/>
  <c r="N27"/>
  <c r="R31"/>
  <c r="J34"/>
  <c r="J25"/>
  <c r="V28"/>
  <c r="W28" s="1"/>
  <c r="AB28" s="1"/>
  <c r="J33"/>
  <c r="R30" l="1"/>
  <c r="S30" s="1"/>
  <c r="T30" s="1"/>
  <c r="P21"/>
  <c r="N14"/>
  <c r="N32"/>
  <c r="R32"/>
  <c r="T21"/>
  <c r="K21"/>
  <c r="L21" s="1"/>
  <c r="R29"/>
  <c r="N29"/>
  <c r="R22"/>
  <c r="N22"/>
  <c r="V36"/>
  <c r="S28"/>
  <c r="T28" s="1"/>
  <c r="O18"/>
  <c r="S12"/>
  <c r="K12" s="1"/>
  <c r="L12" s="1"/>
  <c r="S31"/>
  <c r="T31" s="1"/>
  <c r="S24"/>
  <c r="K24" s="1"/>
  <c r="L24" s="1"/>
  <c r="N23"/>
  <c r="R23"/>
  <c r="R17"/>
  <c r="N17"/>
  <c r="N33"/>
  <c r="R33"/>
  <c r="N25"/>
  <c r="R25"/>
  <c r="O27"/>
  <c r="S27"/>
  <c r="P30"/>
  <c r="S15"/>
  <c r="K15" s="1"/>
  <c r="L15" s="1"/>
  <c r="O28"/>
  <c r="P24"/>
  <c r="S14"/>
  <c r="T14" s="1"/>
  <c r="R13"/>
  <c r="N13"/>
  <c r="S11"/>
  <c r="T11" s="1"/>
  <c r="J36"/>
  <c r="R10"/>
  <c r="N10"/>
  <c r="R34"/>
  <c r="N34"/>
  <c r="R26"/>
  <c r="N26"/>
  <c r="P31"/>
  <c r="S18"/>
  <c r="T18" s="1"/>
  <c r="N16"/>
  <c r="R16"/>
  <c r="O14"/>
  <c r="O11"/>
  <c r="R19"/>
  <c r="N19"/>
  <c r="K14" l="1"/>
  <c r="L14" s="1"/>
  <c r="K11"/>
  <c r="L11" s="1"/>
  <c r="S32"/>
  <c r="T32" s="1"/>
  <c r="K28"/>
  <c r="L28" s="1"/>
  <c r="O32"/>
  <c r="K27"/>
  <c r="L27" s="1"/>
  <c r="K30"/>
  <c r="L30" s="1"/>
  <c r="P14"/>
  <c r="S34"/>
  <c r="T34" s="1"/>
  <c r="S26"/>
  <c r="T26" s="1"/>
  <c r="S13"/>
  <c r="T13" s="1"/>
  <c r="T15"/>
  <c r="S25"/>
  <c r="T25" s="1"/>
  <c r="O17"/>
  <c r="P17" s="1"/>
  <c r="T24"/>
  <c r="T12"/>
  <c r="P18"/>
  <c r="O16"/>
  <c r="O26"/>
  <c r="P26" s="1"/>
  <c r="O13"/>
  <c r="S16"/>
  <c r="T16" s="1"/>
  <c r="N36"/>
  <c r="O10"/>
  <c r="P10" s="1"/>
  <c r="P28"/>
  <c r="T27"/>
  <c r="O33"/>
  <c r="O23"/>
  <c r="P23" s="1"/>
  <c r="K31"/>
  <c r="L31" s="1"/>
  <c r="W36"/>
  <c r="S22"/>
  <c r="T22" s="1"/>
  <c r="O19"/>
  <c r="P11"/>
  <c r="O34"/>
  <c r="P27"/>
  <c r="O25"/>
  <c r="S17"/>
  <c r="T17" s="1"/>
  <c r="O29"/>
  <c r="P29" s="1"/>
  <c r="S19"/>
  <c r="R36"/>
  <c r="S10"/>
  <c r="S33"/>
  <c r="T33" s="1"/>
  <c r="S23"/>
  <c r="T23" s="1"/>
  <c r="K18"/>
  <c r="L18" s="1"/>
  <c r="O22"/>
  <c r="S29"/>
  <c r="T29" s="1"/>
  <c r="K25" l="1"/>
  <c r="L25" s="1"/>
  <c r="K22"/>
  <c r="L22" s="1"/>
  <c r="K32"/>
  <c r="L32" s="1"/>
  <c r="P25"/>
  <c r="K34"/>
  <c r="L34" s="1"/>
  <c r="K19"/>
  <c r="L19" s="1"/>
  <c r="P34"/>
  <c r="K13"/>
  <c r="L13" s="1"/>
  <c r="S36"/>
  <c r="K26"/>
  <c r="L26" s="1"/>
  <c r="P13"/>
  <c r="P32"/>
  <c r="P22"/>
  <c r="T19"/>
  <c r="P19"/>
  <c r="P33"/>
  <c r="K16"/>
  <c r="L16" s="1"/>
  <c r="K29"/>
  <c r="L29" s="1"/>
  <c r="K23"/>
  <c r="L23" s="1"/>
  <c r="O36"/>
  <c r="K10"/>
  <c r="P16"/>
  <c r="K17"/>
  <c r="L17" s="1"/>
  <c r="T10"/>
  <c r="T36" s="1"/>
  <c r="K33"/>
  <c r="L33" s="1"/>
  <c r="P36" l="1"/>
  <c r="K36"/>
  <c r="L10"/>
  <c r="L36" s="1"/>
</calcChain>
</file>

<file path=xl/sharedStrings.xml><?xml version="1.0" encoding="utf-8"?>
<sst xmlns="http://schemas.openxmlformats.org/spreadsheetml/2006/main" count="89" uniqueCount="86">
  <si>
    <t>приложение к письму министерства образования от 10.08.2011 г. № 209</t>
  </si>
  <si>
    <t>наименование  МО</t>
  </si>
  <si>
    <t xml:space="preserve"> Рыночная стоимость 1 кв. м. на вторичном рынке жилья, рублей</t>
  </si>
  <si>
    <t>Социальная норма общей площади жилья на 1 чел., кв. м.</t>
  </si>
  <si>
    <t>Общая потребность средств на приобретение жилья всем лицам из числа детей-сирот и детей, оставшихся без попечения родителей (тыс. руб)</t>
  </si>
  <si>
    <t xml:space="preserve">Расчетная стоимость 1 жилого помещения исходя из рыночной стоимости 1 кв.м. на вторичном рынке жилья, тыс. рублей </t>
  </si>
  <si>
    <t>гр.1</t>
  </si>
  <si>
    <t>гр.2</t>
  </si>
  <si>
    <t>гр.3</t>
  </si>
  <si>
    <t>гр.4</t>
  </si>
  <si>
    <t>гр.5=(гр.2 х гр.3 х гр.4)/1000</t>
  </si>
  <si>
    <t>гр.6=(гр3 х гр4)/1000</t>
  </si>
  <si>
    <t>гр.8=гр.6 + гр.7</t>
  </si>
  <si>
    <t>МО "Вельский район"</t>
  </si>
  <si>
    <t>МО "Верхнетоемский район"</t>
  </si>
  <si>
    <t>МО "Вилегодский район"</t>
  </si>
  <si>
    <t>МО "Виноградовский район"</t>
  </si>
  <si>
    <t>МО "Каргопольский район"</t>
  </si>
  <si>
    <t>МО "Коношский район"</t>
  </si>
  <si>
    <t>МО "Котласский район"</t>
  </si>
  <si>
    <t>МО "Красноборский район"</t>
  </si>
  <si>
    <t>МО "Ленский район"</t>
  </si>
  <si>
    <t>МО "Лешуконский район"</t>
  </si>
  <si>
    <t>МО "Мезенский район"</t>
  </si>
  <si>
    <t>МО "Няндомский район"</t>
  </si>
  <si>
    <t>МО "Онежский район"</t>
  </si>
  <si>
    <t>МО "Пинежский район"</t>
  </si>
  <si>
    <t>МО "Плесецкий район"</t>
  </si>
  <si>
    <t>МО "Приморский район"</t>
  </si>
  <si>
    <t>МО "Устьянский район"</t>
  </si>
  <si>
    <t>МО "Холмогорский район"</t>
  </si>
  <si>
    <t xml:space="preserve">МО "Шенкурский район" </t>
  </si>
  <si>
    <t>МО "Город Архангельск "</t>
  </si>
  <si>
    <t>МО "Северодвинск"</t>
  </si>
  <si>
    <t>МО "Котлас"</t>
  </si>
  <si>
    <t>МО "Город Новодвинск"</t>
  </si>
  <si>
    <t>МО "Город Коряжма"</t>
  </si>
  <si>
    <t>МО "Город Мирный"</t>
  </si>
  <si>
    <t>Итого муниципальные образования Архангельской области</t>
  </si>
  <si>
    <t xml:space="preserve"> в том числе</t>
  </si>
  <si>
    <t xml:space="preserve"> по договорам специализированных жилых помещений за счет средств областного бюджета</t>
  </si>
  <si>
    <t xml:space="preserve"> по договорам специализированных жилых помещений за счет средств федерального бюджета</t>
  </si>
  <si>
    <t>требуемый процент софинансирования за счет средств ОБ</t>
  </si>
  <si>
    <t>требуемый процент софинансирования за счет средств ФБ</t>
  </si>
  <si>
    <t>гр.9</t>
  </si>
  <si>
    <t>гр.10=гр.9 х гр.8</t>
  </si>
  <si>
    <t>гр.11</t>
  </si>
  <si>
    <t>гр.12=гр.11 х гр.8</t>
  </si>
  <si>
    <t>Нераспределенный остаток</t>
  </si>
  <si>
    <t>гр.8.1=гр.10.1+ гр.12.1</t>
  </si>
  <si>
    <t>Итого за минусом нераспределенного остатка</t>
  </si>
  <si>
    <t>гр.12.1= гр.12 х 005</t>
  </si>
  <si>
    <t>гр.8.2.=гр.8 - гр. 8.1</t>
  </si>
  <si>
    <t>гр.13.2.=гр.13 - гр.13.1</t>
  </si>
  <si>
    <t>гр.13.1= гр.13 х 0,05</t>
  </si>
  <si>
    <t xml:space="preserve"> на 2019 год</t>
  </si>
  <si>
    <t>Прогнозная численность лиц из числа детей-сирот и детей, оставшихся без попечения родителей, состоящих на учете в качестве нуждающихся в жилых помещениях на 2019-2021  годы, чел.</t>
  </si>
  <si>
    <t>гр.10.1=гр.10 х 0,06</t>
  </si>
  <si>
    <t>гр.10.2</t>
  </si>
  <si>
    <t>гр.12.2</t>
  </si>
  <si>
    <t xml:space="preserve"> в том числе  на судебные решения</t>
  </si>
  <si>
    <t>гр.2а</t>
  </si>
  <si>
    <t xml:space="preserve"> в т.ч на судебные решения</t>
  </si>
  <si>
    <t>гр.5а=(гр.2а х гр.3 х гр.4)/1001</t>
  </si>
  <si>
    <t>Распределение остатка предусмотренных средств на 2019 год в размере 102504,0 тыс.руб. пропорционально численности нуждающихся в жилье лиц из числа сирот, тыс. руб. (102504,0 тыс.руб.-28532,2 тыс.руб)</t>
  </si>
  <si>
    <t>гр.7= (102504,0 т.р. - 28532,2 т.р.)/1581 чел х гр.2</t>
  </si>
  <si>
    <t>гр.13=(239189,6-гр.10)/1581*гр.2</t>
  </si>
  <si>
    <t>Всего за счет средств  областного  и федерального бюджета, тыс. рублей</t>
  </si>
  <si>
    <t>в т.ч. нераспределенный остаток в  сумме 5 %</t>
  </si>
  <si>
    <t xml:space="preserve">Всего  по договорам специализированных жилых помещений </t>
  </si>
  <si>
    <t>ВСЕГО по договорам специализированных жилых помещений за счет средств областного бюджета</t>
  </si>
  <si>
    <t xml:space="preserve">Всего  по договорам специализированных жилых помещений  в рамках соглашения </t>
  </si>
  <si>
    <t xml:space="preserve"> по договорам специализированных жилых помещений за счет средств областного бюджета в рамках соглашения</t>
  </si>
  <si>
    <t>Всего на 2019 год, тыс. рублей</t>
  </si>
  <si>
    <t>гр. 14</t>
  </si>
  <si>
    <t>Корректировка расчета на ноябрьскую сессию, тыс. рублей</t>
  </si>
  <si>
    <t>Корректировка расчета на сентябрьскую сессию, тыс. рублей</t>
  </si>
  <si>
    <t>Корректировка расчета на мартовскую сессию, тыс. рублей</t>
  </si>
  <si>
    <t>Корректировка расчета на июньскую сессию, тыс. рублей</t>
  </si>
  <si>
    <t>гр. 15</t>
  </si>
  <si>
    <t>гр.16</t>
  </si>
  <si>
    <t>гр. 17</t>
  </si>
  <si>
    <t>гр.18</t>
  </si>
  <si>
    <t>Расчет субвенций бюджетам муниципальных образований Архангельской области 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на 2019 год</t>
  </si>
  <si>
    <t xml:space="preserve">                  к пояснительной записке</t>
  </si>
  <si>
    <t xml:space="preserve">                  Приложение № 33</t>
  </si>
</sst>
</file>

<file path=xl/styles.xml><?xml version="1.0" encoding="utf-8"?>
<styleSheet xmlns="http://schemas.openxmlformats.org/spreadsheetml/2006/main">
  <numFmts count="10">
    <numFmt numFmtId="164" formatCode="0.0"/>
    <numFmt numFmtId="165" formatCode="_(* #,##0.00_);_(* \(#,##0.00\);_(* &quot;-&quot;??_);_(@_)"/>
    <numFmt numFmtId="166" formatCode="_(* #,##0.0_);_(* \(#,##0.0\);_(* &quot;-&quot;??_);_(@_)"/>
    <numFmt numFmtId="167" formatCode="_-* #,##0.0_р_._-;\-* #,##0.0_р_._-;_-* &quot;-&quot;?_р_._-;_-@_-"/>
    <numFmt numFmtId="168" formatCode="_(* #,##0_);_(* \(#,##0\);_(* &quot;-&quot;??_);_(@_)"/>
    <numFmt numFmtId="169" formatCode="_-* #,##0.00_р_._-;\-* #,##0.00_р_._-;_-* &quot;-&quot;?_р_._-;_-@_-"/>
    <numFmt numFmtId="170" formatCode="_(* #,##0.0000_);_(* \(#,##0.0000\);_(* &quot;-&quot;??_);_(@_)"/>
    <numFmt numFmtId="171" formatCode="_-* #,##0.0\ _₽_-;\-* #,##0.0\ _₽_-;_-* &quot;-&quot;??\ _₽_-;_-@_-"/>
    <numFmt numFmtId="172" formatCode="_-* #,##0.0\ _₽_-;\-* #,##0.0\ _₽_-;_-* &quot;-&quot;?\ _₽_-;_-@_-"/>
    <numFmt numFmtId="173" formatCode="#,##0.0"/>
  </numFmts>
  <fonts count="12">
    <font>
      <sz val="10"/>
      <name val="Arial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name val="Arial Cyr"/>
      <family val="2"/>
      <charset val="204"/>
    </font>
    <font>
      <sz val="10"/>
      <color rgb="FF000000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1" xfId="0" applyFont="1" applyFill="1" applyBorder="1"/>
    <xf numFmtId="167" fontId="0" fillId="0" borderId="0" xfId="0" applyNumberFormat="1"/>
    <xf numFmtId="166" fontId="0" fillId="0" borderId="0" xfId="0" applyNumberFormat="1"/>
    <xf numFmtId="0" fontId="0" fillId="2" borderId="0" xfId="0" applyFill="1"/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/>
    <xf numFmtId="167" fontId="1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17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6" fontId="1" fillId="0" borderId="1" xfId="1" applyNumberFormat="1" applyFont="1" applyBorder="1" applyAlignment="1">
      <alignment horizontal="center"/>
    </xf>
    <xf numFmtId="166" fontId="1" fillId="2" borderId="1" xfId="1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7" fontId="1" fillId="2" borderId="1" xfId="0" applyNumberFormat="1" applyFont="1" applyFill="1" applyBorder="1" applyAlignment="1">
      <alignment horizontal="center"/>
    </xf>
    <xf numFmtId="167" fontId="1" fillId="2" borderId="1" xfId="1" applyNumberFormat="1" applyFont="1" applyFill="1" applyBorder="1" applyAlignment="1">
      <alignment horizontal="center"/>
    </xf>
    <xf numFmtId="167" fontId="1" fillId="2" borderId="6" xfId="1" applyNumberFormat="1" applyFont="1" applyFill="1" applyBorder="1" applyAlignment="1">
      <alignment horizontal="center"/>
    </xf>
    <xf numFmtId="169" fontId="1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right" vertical="center" wrapText="1"/>
    </xf>
    <xf numFmtId="17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168" fontId="8" fillId="0" borderId="1" xfId="1" applyNumberFormat="1" applyFont="1" applyBorder="1" applyAlignment="1">
      <alignment horizontal="center"/>
    </xf>
    <xf numFmtId="171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6" fontId="8" fillId="0" borderId="1" xfId="1" applyNumberFormat="1" applyFont="1" applyBorder="1" applyAlignment="1">
      <alignment horizontal="center"/>
    </xf>
    <xf numFmtId="165" fontId="8" fillId="2" borderId="1" xfId="1" applyNumberFormat="1" applyFont="1" applyFill="1" applyBorder="1" applyAlignment="1">
      <alignment horizontal="center"/>
    </xf>
    <xf numFmtId="166" fontId="8" fillId="2" borderId="1" xfId="1" applyNumberFormat="1" applyFont="1" applyFill="1" applyBorder="1" applyAlignment="1">
      <alignment horizontal="center"/>
    </xf>
    <xf numFmtId="170" fontId="8" fillId="2" borderId="1" xfId="1" applyNumberFormat="1" applyFont="1" applyFill="1" applyBorder="1" applyAlignment="1">
      <alignment horizontal="center"/>
    </xf>
    <xf numFmtId="166" fontId="8" fillId="2" borderId="6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7" fontId="1" fillId="2" borderId="1" xfId="1" applyNumberFormat="1" applyFont="1" applyFill="1" applyBorder="1" applyAlignment="1">
      <alignment horizontal="center" vertical="center"/>
    </xf>
    <xf numFmtId="167" fontId="1" fillId="2" borderId="6" xfId="1" applyNumberFormat="1" applyFont="1" applyFill="1" applyBorder="1" applyAlignment="1">
      <alignment horizontal="right"/>
    </xf>
    <xf numFmtId="0" fontId="1" fillId="0" borderId="1" xfId="0" applyFont="1" applyBorder="1"/>
    <xf numFmtId="172" fontId="1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167" fontId="1" fillId="2" borderId="1" xfId="1" applyNumberFormat="1" applyFont="1" applyFill="1" applyBorder="1" applyAlignment="1">
      <alignment horizontal="right"/>
    </xf>
    <xf numFmtId="167" fontId="10" fillId="2" borderId="1" xfId="1" applyNumberFormat="1" applyFont="1" applyFill="1" applyBorder="1" applyAlignment="1">
      <alignment horizontal="right"/>
    </xf>
    <xf numFmtId="173" fontId="9" fillId="0" borderId="1" xfId="0" applyNumberFormat="1" applyFont="1" applyBorder="1" applyAlignment="1">
      <alignment horizontal="right"/>
    </xf>
    <xf numFmtId="173" fontId="1" fillId="0" borderId="1" xfId="0" applyNumberFormat="1" applyFont="1" applyBorder="1"/>
    <xf numFmtId="173" fontId="1" fillId="2" borderId="1" xfId="0" applyNumberFormat="1" applyFont="1" applyFill="1" applyBorder="1"/>
    <xf numFmtId="173" fontId="1" fillId="0" borderId="1" xfId="0" applyNumberFormat="1" applyFont="1" applyBorder="1" applyAlignment="1">
      <alignment horizontal="right" vertical="center"/>
    </xf>
    <xf numFmtId="167" fontId="1" fillId="2" borderId="1" xfId="1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66" fontId="8" fillId="2" borderId="1" xfId="1" applyNumberFormat="1" applyFont="1" applyFill="1" applyBorder="1" applyAlignment="1">
      <alignment horizontal="right" vertical="center"/>
    </xf>
    <xf numFmtId="166" fontId="8" fillId="2" borderId="6" xfId="1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AB38"/>
  <sheetViews>
    <sheetView tabSelected="1" view="pageBreakPreview" zoomScale="89" zoomScaleNormal="90" zoomScaleSheetLayoutView="89" workbookViewId="0">
      <pane xSplit="1" topLeftCell="B1" activePane="topRight" state="frozen"/>
      <selection pane="topRight" activeCell="P2" sqref="P2"/>
    </sheetView>
  </sheetViews>
  <sheetFormatPr defaultRowHeight="7.5" customHeight="1"/>
  <cols>
    <col min="1" max="1" width="26" customWidth="1"/>
    <col min="2" max="2" width="13.140625" customWidth="1"/>
    <col min="3" max="3" width="8.85546875" customWidth="1"/>
    <col min="4" max="4" width="14.140625" customWidth="1"/>
    <col min="5" max="5" width="9.5703125" customWidth="1"/>
    <col min="6" max="7" width="13" customWidth="1"/>
    <col min="8" max="8" width="12.85546875" customWidth="1"/>
    <col min="9" max="9" width="14" customWidth="1"/>
    <col min="10" max="10" width="12.5703125" customWidth="1"/>
    <col min="11" max="11" width="12.28515625" customWidth="1"/>
    <col min="12" max="12" width="13.7109375" customWidth="1"/>
    <col min="13" max="13" width="10.28515625" customWidth="1"/>
    <col min="14" max="14" width="12.42578125" customWidth="1"/>
    <col min="15" max="15" width="10.7109375" customWidth="1"/>
    <col min="16" max="16" width="10.5703125" customWidth="1"/>
    <col min="17" max="17" width="11.28515625" customWidth="1"/>
    <col min="18" max="18" width="13.85546875" customWidth="1"/>
    <col min="19" max="19" width="12.5703125" customWidth="1"/>
    <col min="20" max="20" width="12.42578125" customWidth="1"/>
    <col min="21" max="21" width="12" customWidth="1"/>
    <col min="22" max="22" width="12.140625" customWidth="1"/>
    <col min="23" max="23" width="13" style="15" customWidth="1"/>
    <col min="24" max="24" width="12.7109375" customWidth="1"/>
    <col min="25" max="25" width="10.85546875" customWidth="1"/>
    <col min="26" max="26" width="11.85546875" customWidth="1"/>
    <col min="27" max="27" width="11.42578125" customWidth="1"/>
    <col min="28" max="28" width="12" customWidth="1"/>
  </cols>
  <sheetData>
    <row r="1" spans="1:28" ht="21" customHeight="1">
      <c r="F1" s="14" t="s">
        <v>0</v>
      </c>
      <c r="G1" s="14"/>
      <c r="H1" s="14"/>
      <c r="I1" s="14"/>
      <c r="J1" s="14"/>
      <c r="K1" s="14"/>
      <c r="L1" s="14"/>
      <c r="M1" s="14"/>
      <c r="N1" s="14"/>
      <c r="O1" s="56"/>
      <c r="P1" s="56" t="s">
        <v>85</v>
      </c>
      <c r="Q1" s="14"/>
      <c r="R1" s="14"/>
      <c r="S1" s="14"/>
      <c r="T1" s="14"/>
      <c r="U1" s="14"/>
      <c r="V1" s="14"/>
      <c r="W1" s="14"/>
      <c r="X1" s="9"/>
      <c r="Y1" s="9"/>
      <c r="Z1" s="9"/>
    </row>
    <row r="2" spans="1:28" ht="21" customHeight="1">
      <c r="F2" s="14"/>
      <c r="G2" s="14"/>
      <c r="H2" s="14"/>
      <c r="I2" s="14"/>
      <c r="J2" s="14"/>
      <c r="K2" s="14"/>
      <c r="L2" s="14"/>
      <c r="M2" s="14"/>
      <c r="N2" s="14"/>
      <c r="O2" s="56"/>
      <c r="P2" s="56" t="s">
        <v>84</v>
      </c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8" ht="52.5" customHeight="1">
      <c r="B3" s="58" t="s">
        <v>83</v>
      </c>
      <c r="C3" s="58"/>
      <c r="D3" s="58"/>
      <c r="E3" s="58"/>
      <c r="F3" s="58"/>
      <c r="G3" s="58"/>
      <c r="H3" s="58"/>
      <c r="I3" s="59"/>
      <c r="J3" s="59"/>
      <c r="K3" s="59"/>
      <c r="L3" s="59"/>
      <c r="M3" s="8"/>
      <c r="N3" s="8"/>
      <c r="O3" s="56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8" ht="14.25" customHeight="1"/>
    <row r="5" spans="1:28" ht="15.75" customHeight="1"/>
    <row r="6" spans="1:28" ht="21" customHeight="1">
      <c r="A6" s="67" t="s">
        <v>1</v>
      </c>
      <c r="B6" s="70" t="s">
        <v>56</v>
      </c>
      <c r="C6" s="71" t="s">
        <v>60</v>
      </c>
      <c r="D6" s="63" t="s">
        <v>2</v>
      </c>
      <c r="E6" s="63" t="s">
        <v>3</v>
      </c>
      <c r="F6" s="63" t="s">
        <v>4</v>
      </c>
      <c r="G6" s="60" t="s">
        <v>62</v>
      </c>
      <c r="H6" s="74" t="s">
        <v>55</v>
      </c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57" t="s">
        <v>77</v>
      </c>
      <c r="Y6" s="57" t="s">
        <v>78</v>
      </c>
      <c r="Z6" s="64" t="s">
        <v>76</v>
      </c>
      <c r="AA6" s="60" t="s">
        <v>75</v>
      </c>
      <c r="AB6" s="63" t="s">
        <v>73</v>
      </c>
    </row>
    <row r="7" spans="1:28" ht="21" customHeight="1">
      <c r="A7" s="68"/>
      <c r="B7" s="70"/>
      <c r="C7" s="72"/>
      <c r="D7" s="63"/>
      <c r="E7" s="63"/>
      <c r="F7" s="63"/>
      <c r="G7" s="61"/>
      <c r="H7" s="57" t="s">
        <v>5</v>
      </c>
      <c r="I7" s="57" t="s">
        <v>64</v>
      </c>
      <c r="J7" s="57" t="s">
        <v>67</v>
      </c>
      <c r="K7" s="64" t="s">
        <v>68</v>
      </c>
      <c r="L7" s="64" t="s">
        <v>71</v>
      </c>
      <c r="M7" s="76" t="s">
        <v>39</v>
      </c>
      <c r="N7" s="77"/>
      <c r="O7" s="77"/>
      <c r="P7" s="77"/>
      <c r="Q7" s="77"/>
      <c r="R7" s="77"/>
      <c r="S7" s="77"/>
      <c r="T7" s="78"/>
      <c r="U7" s="57" t="s">
        <v>40</v>
      </c>
      <c r="V7" s="64" t="s">
        <v>68</v>
      </c>
      <c r="W7" s="79" t="s">
        <v>70</v>
      </c>
      <c r="X7" s="57"/>
      <c r="Y7" s="57"/>
      <c r="Z7" s="65"/>
      <c r="AA7" s="61"/>
      <c r="AB7" s="63"/>
    </row>
    <row r="8" spans="1:28" ht="204" customHeight="1">
      <c r="A8" s="69"/>
      <c r="B8" s="70"/>
      <c r="C8" s="73"/>
      <c r="D8" s="63"/>
      <c r="E8" s="63"/>
      <c r="F8" s="63"/>
      <c r="G8" s="62"/>
      <c r="H8" s="57"/>
      <c r="I8" s="57"/>
      <c r="J8" s="57"/>
      <c r="K8" s="66"/>
      <c r="L8" s="66"/>
      <c r="M8" s="5" t="s">
        <v>42</v>
      </c>
      <c r="N8" s="11" t="s">
        <v>72</v>
      </c>
      <c r="O8" s="11" t="s">
        <v>68</v>
      </c>
      <c r="P8" s="10" t="s">
        <v>50</v>
      </c>
      <c r="Q8" s="5" t="s">
        <v>43</v>
      </c>
      <c r="R8" s="11" t="s">
        <v>41</v>
      </c>
      <c r="S8" s="11" t="s">
        <v>68</v>
      </c>
      <c r="T8" s="10" t="s">
        <v>69</v>
      </c>
      <c r="U8" s="57"/>
      <c r="V8" s="66"/>
      <c r="W8" s="80"/>
      <c r="X8" s="57"/>
      <c r="Y8" s="57"/>
      <c r="Z8" s="66"/>
      <c r="AA8" s="62"/>
      <c r="AB8" s="63"/>
    </row>
    <row r="9" spans="1:28" ht="67.5" customHeight="1">
      <c r="A9" s="17" t="s">
        <v>6</v>
      </c>
      <c r="B9" s="12" t="s">
        <v>7</v>
      </c>
      <c r="C9" s="12" t="s">
        <v>61</v>
      </c>
      <c r="D9" s="17" t="s">
        <v>8</v>
      </c>
      <c r="E9" s="17" t="s">
        <v>9</v>
      </c>
      <c r="F9" s="17" t="s">
        <v>10</v>
      </c>
      <c r="G9" s="17" t="s">
        <v>63</v>
      </c>
      <c r="H9" s="10" t="s">
        <v>11</v>
      </c>
      <c r="I9" s="11" t="s">
        <v>65</v>
      </c>
      <c r="J9" s="11" t="s">
        <v>12</v>
      </c>
      <c r="K9" s="11" t="s">
        <v>49</v>
      </c>
      <c r="L9" s="11" t="s">
        <v>52</v>
      </c>
      <c r="M9" s="11" t="s">
        <v>44</v>
      </c>
      <c r="N9" s="11" t="s">
        <v>45</v>
      </c>
      <c r="O9" s="11" t="s">
        <v>58</v>
      </c>
      <c r="P9" s="11" t="s">
        <v>57</v>
      </c>
      <c r="Q9" s="11" t="s">
        <v>46</v>
      </c>
      <c r="R9" s="11" t="s">
        <v>47</v>
      </c>
      <c r="S9" s="11" t="s">
        <v>51</v>
      </c>
      <c r="T9" s="11" t="s">
        <v>59</v>
      </c>
      <c r="U9" s="11" t="s">
        <v>66</v>
      </c>
      <c r="V9" s="11" t="s">
        <v>54</v>
      </c>
      <c r="W9" s="13" t="s">
        <v>53</v>
      </c>
      <c r="X9" s="13" t="s">
        <v>74</v>
      </c>
      <c r="Y9" s="10" t="s">
        <v>79</v>
      </c>
      <c r="Z9" s="13" t="s">
        <v>80</v>
      </c>
      <c r="AA9" s="40" t="s">
        <v>81</v>
      </c>
      <c r="AB9" s="40" t="s">
        <v>82</v>
      </c>
    </row>
    <row r="10" spans="1:28" ht="15.75" customHeight="1">
      <c r="A10" s="1" t="s">
        <v>13</v>
      </c>
      <c r="B10" s="18">
        <v>137</v>
      </c>
      <c r="C10" s="18">
        <v>75</v>
      </c>
      <c r="D10" s="19">
        <v>39850</v>
      </c>
      <c r="E10" s="20">
        <v>33</v>
      </c>
      <c r="F10" s="21">
        <f>ROUND(B10*D10*E10/1000,1)</f>
        <v>180161.9</v>
      </c>
      <c r="G10" s="21">
        <f>ROUND(C10*D10*E10/1000,1)</f>
        <v>98628.800000000003</v>
      </c>
      <c r="H10" s="22">
        <f>ROUND(D10*E10/1000,1)</f>
        <v>1315.1</v>
      </c>
      <c r="I10" s="23">
        <f>ROUND((102504-28532.2)/1581 *B10,5)+0.00001</f>
        <v>6409.9535799999994</v>
      </c>
      <c r="J10" s="24">
        <f>H10+I10</f>
        <v>7725.0535799999998</v>
      </c>
      <c r="K10" s="24">
        <f>O10+S10</f>
        <v>386.20000000000005</v>
      </c>
      <c r="L10" s="24">
        <f>ROUND(J10-K10,5)</f>
        <v>7338.85358</v>
      </c>
      <c r="M10" s="24">
        <v>10</v>
      </c>
      <c r="N10" s="24">
        <f>ROUND(J10*M10/100,5)-0.00002</f>
        <v>772.50534000000005</v>
      </c>
      <c r="O10" s="24">
        <f>ROUND(N10*0.05,1)</f>
        <v>38.6</v>
      </c>
      <c r="P10" s="24">
        <f>ROUND(N10-O10,5)</f>
        <v>733.90534000000002</v>
      </c>
      <c r="Q10" s="24">
        <v>90</v>
      </c>
      <c r="R10" s="24">
        <f>ROUND(J10*Q10/100,5)-0.00002</f>
        <v>6952.5481999999993</v>
      </c>
      <c r="S10" s="24">
        <f>ROUND(R10*0.05,1)</f>
        <v>347.6</v>
      </c>
      <c r="T10" s="24">
        <f>ROUND(R10-S10,5)</f>
        <v>6604.9481999999998</v>
      </c>
      <c r="U10" s="25">
        <f>ROUND((239189.6-10250.4)/1581 *B10,5)-0.00002</f>
        <v>19838.501179999999</v>
      </c>
      <c r="V10" s="24">
        <f>ROUND(U10*0.05,1)</f>
        <v>991.9</v>
      </c>
      <c r="W10" s="26">
        <f>U10-V10</f>
        <v>18846.601179999998</v>
      </c>
      <c r="X10" s="26"/>
      <c r="Y10" s="41"/>
      <c r="Z10" s="42"/>
      <c r="AA10" s="43"/>
      <c r="AB10" s="44">
        <f t="shared" ref="AB10:AB33" si="0">W10+X10+Y10+Z10+AA10</f>
        <v>18846.601179999998</v>
      </c>
    </row>
    <row r="11" spans="1:28" ht="15.75" customHeight="1">
      <c r="A11" s="1" t="s">
        <v>14</v>
      </c>
      <c r="B11" s="18">
        <v>17</v>
      </c>
      <c r="C11" s="18">
        <v>2</v>
      </c>
      <c r="D11" s="19">
        <v>20975.9</v>
      </c>
      <c r="E11" s="20">
        <v>33</v>
      </c>
      <c r="F11" s="21">
        <f t="shared" ref="F11:F33" si="1">ROUND(B11*D11*E11/1000,1)</f>
        <v>11767.5</v>
      </c>
      <c r="G11" s="21">
        <f t="shared" ref="G11:G34" si="2">ROUND(C11*D11*E11/1000,1)</f>
        <v>1384.4</v>
      </c>
      <c r="H11" s="22">
        <f t="shared" ref="H11:H34" si="3">ROUND(D11*E11/1000,1)</f>
        <v>692.2</v>
      </c>
      <c r="I11" s="23">
        <f t="shared" ref="I11:I34" si="4">ROUND((102504-28532.2)/1581 *B11,5)</f>
        <v>795.39570000000003</v>
      </c>
      <c r="J11" s="24">
        <f t="shared" ref="J11:J33" si="5">H11+I11</f>
        <v>1487.5957000000001</v>
      </c>
      <c r="K11" s="24">
        <f t="shared" ref="K11:K34" si="6">O11+S11</f>
        <v>74.300000000000011</v>
      </c>
      <c r="L11" s="24">
        <f t="shared" ref="L11:L34" si="7">J11-K11</f>
        <v>1413.2957000000001</v>
      </c>
      <c r="M11" s="24">
        <v>10</v>
      </c>
      <c r="N11" s="27">
        <f t="shared" ref="N11:N34" si="8">ROUND(J11*M11/100,5)</f>
        <v>148.75957</v>
      </c>
      <c r="O11" s="24">
        <f t="shared" ref="O11:O34" si="9">ROUND(N11*0.05,1)</f>
        <v>7.4</v>
      </c>
      <c r="P11" s="24">
        <f t="shared" ref="P11:P34" si="10">ROUND(N11-O11,5)</f>
        <v>141.35956999999999</v>
      </c>
      <c r="Q11" s="24">
        <v>90</v>
      </c>
      <c r="R11" s="24">
        <f t="shared" ref="R11:R34" si="11">ROUND(J11*Q11/100,5)</f>
        <v>1338.8361299999999</v>
      </c>
      <c r="S11" s="24">
        <f t="shared" ref="S11:S34" si="12">ROUND(R11*0.05,1)</f>
        <v>66.900000000000006</v>
      </c>
      <c r="T11" s="24">
        <f t="shared" ref="T11:T34" si="13">ROUND(R11-S11,5)</f>
        <v>1271.93613</v>
      </c>
      <c r="U11" s="25">
        <f t="shared" ref="U11:U34" si="14">ROUND((239189.6-10250.4)/1581 *B11,5)</f>
        <v>2461.7118300000002</v>
      </c>
      <c r="V11" s="24">
        <f t="shared" ref="V11:V34" si="15">ROUND(U11*0.05,1)</f>
        <v>123.1</v>
      </c>
      <c r="W11" s="26">
        <f>U11-V11</f>
        <v>2338.6118300000003</v>
      </c>
      <c r="X11" s="26"/>
      <c r="Y11" s="51">
        <v>-1688.6</v>
      </c>
      <c r="Z11" s="45">
        <v>-650</v>
      </c>
      <c r="AA11" s="43"/>
      <c r="AB11" s="44">
        <f t="shared" si="0"/>
        <v>1.183000000037282E-2</v>
      </c>
    </row>
    <row r="12" spans="1:28" ht="15.75" customHeight="1">
      <c r="A12" s="1" t="s">
        <v>15</v>
      </c>
      <c r="B12" s="28">
        <v>9</v>
      </c>
      <c r="C12" s="28"/>
      <c r="D12" s="19">
        <v>35088.620000000003</v>
      </c>
      <c r="E12" s="20">
        <v>33</v>
      </c>
      <c r="F12" s="21">
        <f t="shared" si="1"/>
        <v>10421.299999999999</v>
      </c>
      <c r="G12" s="21">
        <f t="shared" si="2"/>
        <v>0</v>
      </c>
      <c r="H12" s="22">
        <f t="shared" si="3"/>
        <v>1157.9000000000001</v>
      </c>
      <c r="I12" s="23">
        <f t="shared" si="4"/>
        <v>421.09183999999999</v>
      </c>
      <c r="J12" s="24">
        <f t="shared" si="5"/>
        <v>1578.9918400000001</v>
      </c>
      <c r="K12" s="24">
        <f t="shared" si="6"/>
        <v>79</v>
      </c>
      <c r="L12" s="24">
        <f t="shared" si="7"/>
        <v>1499.9918400000001</v>
      </c>
      <c r="M12" s="24">
        <v>10</v>
      </c>
      <c r="N12" s="24">
        <f t="shared" si="8"/>
        <v>157.89918</v>
      </c>
      <c r="O12" s="24">
        <f t="shared" si="9"/>
        <v>7.9</v>
      </c>
      <c r="P12" s="24">
        <f t="shared" si="10"/>
        <v>149.99918</v>
      </c>
      <c r="Q12" s="24">
        <v>90</v>
      </c>
      <c r="R12" s="24">
        <f t="shared" si="11"/>
        <v>1421.09266</v>
      </c>
      <c r="S12" s="24">
        <f t="shared" si="12"/>
        <v>71.099999999999994</v>
      </c>
      <c r="T12" s="24">
        <f t="shared" si="13"/>
        <v>1349.9926599999999</v>
      </c>
      <c r="U12" s="25">
        <f t="shared" si="14"/>
        <v>1303.2592</v>
      </c>
      <c r="V12" s="24">
        <f t="shared" si="15"/>
        <v>65.2</v>
      </c>
      <c r="W12" s="26">
        <f t="shared" ref="W12:W34" si="16">U12-V12</f>
        <v>1238.0591999999999</v>
      </c>
      <c r="X12" s="26"/>
      <c r="Y12" s="52"/>
      <c r="Z12" s="46"/>
      <c r="AA12" s="43"/>
      <c r="AB12" s="44">
        <f t="shared" si="0"/>
        <v>1238.0591999999999</v>
      </c>
    </row>
    <row r="13" spans="1:28" ht="15.75" customHeight="1">
      <c r="A13" s="1" t="s">
        <v>16</v>
      </c>
      <c r="B13" s="18">
        <v>23</v>
      </c>
      <c r="C13" s="18"/>
      <c r="D13" s="19">
        <v>30614.5</v>
      </c>
      <c r="E13" s="20">
        <v>33</v>
      </c>
      <c r="F13" s="21">
        <f t="shared" si="1"/>
        <v>23236.400000000001</v>
      </c>
      <c r="G13" s="21">
        <f t="shared" si="2"/>
        <v>0</v>
      </c>
      <c r="H13" s="22">
        <f t="shared" si="3"/>
        <v>1010.3</v>
      </c>
      <c r="I13" s="23">
        <f t="shared" si="4"/>
        <v>1076.1235899999999</v>
      </c>
      <c r="J13" s="24">
        <f t="shared" si="5"/>
        <v>2086.4235899999999</v>
      </c>
      <c r="K13" s="24">
        <f>O13+S13</f>
        <v>104.35000000000001</v>
      </c>
      <c r="L13" s="24">
        <f>J13-K13</f>
        <v>1982.07359</v>
      </c>
      <c r="M13" s="24">
        <v>10</v>
      </c>
      <c r="N13" s="24">
        <f t="shared" si="8"/>
        <v>208.64236</v>
      </c>
      <c r="O13" s="24">
        <f>ROUND(N13*0.05,1)+0.05</f>
        <v>10.450000000000001</v>
      </c>
      <c r="P13" s="24">
        <f t="shared" si="10"/>
        <v>198.19236000000001</v>
      </c>
      <c r="Q13" s="24">
        <v>90</v>
      </c>
      <c r="R13" s="24">
        <f t="shared" si="11"/>
        <v>1877.7812300000001</v>
      </c>
      <c r="S13" s="24">
        <f t="shared" si="12"/>
        <v>93.9</v>
      </c>
      <c r="T13" s="24">
        <f t="shared" si="13"/>
        <v>1783.88123</v>
      </c>
      <c r="U13" s="25">
        <f t="shared" si="14"/>
        <v>3330.5513000000001</v>
      </c>
      <c r="V13" s="24">
        <f t="shared" si="15"/>
        <v>166.5</v>
      </c>
      <c r="W13" s="26">
        <f t="shared" si="16"/>
        <v>3164.0513000000001</v>
      </c>
      <c r="X13" s="26"/>
      <c r="Y13" s="52"/>
      <c r="Z13" s="46"/>
      <c r="AA13" s="49">
        <v>4853.8</v>
      </c>
      <c r="AB13" s="44">
        <f t="shared" si="0"/>
        <v>8017.8513000000003</v>
      </c>
    </row>
    <row r="14" spans="1:28" ht="15.75" customHeight="1">
      <c r="A14" s="1" t="s">
        <v>17</v>
      </c>
      <c r="B14" s="18">
        <v>28</v>
      </c>
      <c r="C14" s="18">
        <v>3</v>
      </c>
      <c r="D14" s="19">
        <v>24815.3</v>
      </c>
      <c r="E14" s="20">
        <v>33</v>
      </c>
      <c r="F14" s="21">
        <f t="shared" si="1"/>
        <v>22929.3</v>
      </c>
      <c r="G14" s="21">
        <f t="shared" si="2"/>
        <v>2456.6999999999998</v>
      </c>
      <c r="H14" s="22">
        <f t="shared" si="3"/>
        <v>818.9</v>
      </c>
      <c r="I14" s="23">
        <f t="shared" si="4"/>
        <v>1310.0635</v>
      </c>
      <c r="J14" s="24">
        <f t="shared" si="5"/>
        <v>2128.9634999999998</v>
      </c>
      <c r="K14" s="24">
        <f t="shared" si="6"/>
        <v>106.39999999999999</v>
      </c>
      <c r="L14" s="24">
        <f t="shared" si="7"/>
        <v>2022.5634999999997</v>
      </c>
      <c r="M14" s="24">
        <v>10</v>
      </c>
      <c r="N14" s="24">
        <f t="shared" si="8"/>
        <v>212.89635000000001</v>
      </c>
      <c r="O14" s="24">
        <f t="shared" si="9"/>
        <v>10.6</v>
      </c>
      <c r="P14" s="24">
        <f t="shared" si="10"/>
        <v>202.29634999999999</v>
      </c>
      <c r="Q14" s="24">
        <v>90</v>
      </c>
      <c r="R14" s="24">
        <f t="shared" si="11"/>
        <v>1916.0671500000001</v>
      </c>
      <c r="S14" s="24">
        <f t="shared" si="12"/>
        <v>95.8</v>
      </c>
      <c r="T14" s="24">
        <f t="shared" si="13"/>
        <v>1820.2671499999999</v>
      </c>
      <c r="U14" s="25">
        <f t="shared" si="14"/>
        <v>4054.58419</v>
      </c>
      <c r="V14" s="24">
        <f t="shared" si="15"/>
        <v>202.7</v>
      </c>
      <c r="W14" s="26">
        <f t="shared" si="16"/>
        <v>3851.8841900000002</v>
      </c>
      <c r="X14" s="26"/>
      <c r="Y14" s="52"/>
      <c r="Z14" s="46"/>
      <c r="AA14" s="49"/>
      <c r="AB14" s="44">
        <f t="shared" si="0"/>
        <v>3851.8841900000002</v>
      </c>
    </row>
    <row r="15" spans="1:28" ht="15.75" customHeight="1">
      <c r="A15" s="1" t="s">
        <v>18</v>
      </c>
      <c r="B15" s="18">
        <v>43</v>
      </c>
      <c r="C15" s="18"/>
      <c r="D15" s="19">
        <v>26666.66</v>
      </c>
      <c r="E15" s="20">
        <v>33</v>
      </c>
      <c r="F15" s="21">
        <f t="shared" si="1"/>
        <v>37840</v>
      </c>
      <c r="G15" s="21">
        <f t="shared" si="2"/>
        <v>0</v>
      </c>
      <c r="H15" s="22">
        <f t="shared" si="3"/>
        <v>880</v>
      </c>
      <c r="I15" s="23">
        <f t="shared" si="4"/>
        <v>2011.8832399999999</v>
      </c>
      <c r="J15" s="24">
        <f t="shared" si="5"/>
        <v>2891.8832400000001</v>
      </c>
      <c r="K15" s="24">
        <f t="shared" si="6"/>
        <v>144.6</v>
      </c>
      <c r="L15" s="24">
        <f t="shared" si="7"/>
        <v>2747.2832400000002</v>
      </c>
      <c r="M15" s="24">
        <v>10</v>
      </c>
      <c r="N15" s="24">
        <f t="shared" si="8"/>
        <v>289.18831999999998</v>
      </c>
      <c r="O15" s="24">
        <f t="shared" si="9"/>
        <v>14.5</v>
      </c>
      <c r="P15" s="24">
        <f t="shared" si="10"/>
        <v>274.68831999999998</v>
      </c>
      <c r="Q15" s="24">
        <v>90</v>
      </c>
      <c r="R15" s="24">
        <f t="shared" si="11"/>
        <v>2602.6949199999999</v>
      </c>
      <c r="S15" s="24">
        <f t="shared" si="12"/>
        <v>130.1</v>
      </c>
      <c r="T15" s="24">
        <f t="shared" si="13"/>
        <v>2472.59492</v>
      </c>
      <c r="U15" s="25">
        <f t="shared" si="14"/>
        <v>6226.6828599999999</v>
      </c>
      <c r="V15" s="24">
        <f t="shared" si="15"/>
        <v>311.3</v>
      </c>
      <c r="W15" s="26">
        <f t="shared" si="16"/>
        <v>5915.3828599999997</v>
      </c>
      <c r="X15" s="26">
        <v>34.9</v>
      </c>
      <c r="Y15" s="52"/>
      <c r="Z15" s="47"/>
      <c r="AA15" s="49"/>
      <c r="AB15" s="44">
        <f t="shared" si="0"/>
        <v>5950.2828599999993</v>
      </c>
    </row>
    <row r="16" spans="1:28" ht="15.75" customHeight="1">
      <c r="A16" s="1" t="s">
        <v>19</v>
      </c>
      <c r="B16" s="18">
        <v>58</v>
      </c>
      <c r="C16" s="18">
        <v>18</v>
      </c>
      <c r="D16" s="19">
        <v>30388.34</v>
      </c>
      <c r="E16" s="20">
        <v>33</v>
      </c>
      <c r="F16" s="21">
        <f t="shared" si="1"/>
        <v>58163.3</v>
      </c>
      <c r="G16" s="21">
        <f t="shared" si="2"/>
        <v>18050.7</v>
      </c>
      <c r="H16" s="22">
        <f t="shared" si="3"/>
        <v>1002.8</v>
      </c>
      <c r="I16" s="23">
        <f t="shared" si="4"/>
        <v>2713.7029699999998</v>
      </c>
      <c r="J16" s="24">
        <f t="shared" si="5"/>
        <v>3716.5029699999996</v>
      </c>
      <c r="K16" s="24">
        <f t="shared" si="6"/>
        <v>185.79999999999998</v>
      </c>
      <c r="L16" s="24">
        <f t="shared" si="7"/>
        <v>3530.7029699999994</v>
      </c>
      <c r="M16" s="24">
        <v>10</v>
      </c>
      <c r="N16" s="24">
        <f t="shared" si="8"/>
        <v>371.65030000000002</v>
      </c>
      <c r="O16" s="24">
        <f t="shared" si="9"/>
        <v>18.600000000000001</v>
      </c>
      <c r="P16" s="24">
        <f t="shared" si="10"/>
        <v>353.05029999999999</v>
      </c>
      <c r="Q16" s="24">
        <v>90</v>
      </c>
      <c r="R16" s="24">
        <f t="shared" si="11"/>
        <v>3344.8526700000002</v>
      </c>
      <c r="S16" s="24">
        <f t="shared" si="12"/>
        <v>167.2</v>
      </c>
      <c r="T16" s="24">
        <f t="shared" si="13"/>
        <v>3177.6526699999999</v>
      </c>
      <c r="U16" s="25">
        <f t="shared" si="14"/>
        <v>8398.7815300000002</v>
      </c>
      <c r="V16" s="24">
        <f t="shared" si="15"/>
        <v>419.9</v>
      </c>
      <c r="W16" s="26">
        <f t="shared" si="16"/>
        <v>7978.8815300000006</v>
      </c>
      <c r="X16" s="26">
        <v>197.4</v>
      </c>
      <c r="Y16" s="52"/>
      <c r="Z16" s="45">
        <v>217.5</v>
      </c>
      <c r="AA16" s="49"/>
      <c r="AB16" s="44">
        <f t="shared" si="0"/>
        <v>8393.7815300000002</v>
      </c>
    </row>
    <row r="17" spans="1:28" ht="15.75" customHeight="1">
      <c r="A17" s="1" t="s">
        <v>20</v>
      </c>
      <c r="B17" s="18">
        <v>30</v>
      </c>
      <c r="C17" s="18">
        <v>2</v>
      </c>
      <c r="D17" s="19">
        <v>29145.934999999998</v>
      </c>
      <c r="E17" s="20">
        <v>33</v>
      </c>
      <c r="F17" s="21">
        <f t="shared" si="1"/>
        <v>28854.5</v>
      </c>
      <c r="G17" s="21">
        <f t="shared" si="2"/>
        <v>1923.6</v>
      </c>
      <c r="H17" s="22">
        <f t="shared" si="3"/>
        <v>961.8</v>
      </c>
      <c r="I17" s="23">
        <f t="shared" si="4"/>
        <v>1403.6394700000001</v>
      </c>
      <c r="J17" s="24">
        <f t="shared" si="5"/>
        <v>2365.4394700000003</v>
      </c>
      <c r="K17" s="24">
        <f t="shared" si="6"/>
        <v>118.2</v>
      </c>
      <c r="L17" s="24">
        <f t="shared" si="7"/>
        <v>2247.2394700000004</v>
      </c>
      <c r="M17" s="24">
        <v>10</v>
      </c>
      <c r="N17" s="24">
        <f t="shared" si="8"/>
        <v>236.54395</v>
      </c>
      <c r="O17" s="24">
        <f t="shared" si="9"/>
        <v>11.8</v>
      </c>
      <c r="P17" s="24">
        <f t="shared" si="10"/>
        <v>224.74395000000001</v>
      </c>
      <c r="Q17" s="24">
        <v>90</v>
      </c>
      <c r="R17" s="24">
        <f t="shared" si="11"/>
        <v>2128.89552</v>
      </c>
      <c r="S17" s="24">
        <f t="shared" si="12"/>
        <v>106.4</v>
      </c>
      <c r="T17" s="24">
        <f t="shared" si="13"/>
        <v>2022.4955199999999</v>
      </c>
      <c r="U17" s="25">
        <f t="shared" si="14"/>
        <v>4344.1973399999997</v>
      </c>
      <c r="V17" s="24">
        <f t="shared" si="15"/>
        <v>217.2</v>
      </c>
      <c r="W17" s="26">
        <f t="shared" si="16"/>
        <v>4126.9973399999999</v>
      </c>
      <c r="X17" s="26"/>
      <c r="Y17" s="52"/>
      <c r="Z17" s="46"/>
      <c r="AA17" s="49"/>
      <c r="AB17" s="44">
        <f t="shared" si="0"/>
        <v>4126.9973399999999</v>
      </c>
    </row>
    <row r="18" spans="1:28" ht="15.75" customHeight="1">
      <c r="A18" s="1" t="s">
        <v>21</v>
      </c>
      <c r="B18" s="28">
        <v>31</v>
      </c>
      <c r="C18" s="28">
        <v>4</v>
      </c>
      <c r="D18" s="19">
        <v>33590.46</v>
      </c>
      <c r="E18" s="20">
        <v>33</v>
      </c>
      <c r="F18" s="21">
        <f t="shared" si="1"/>
        <v>34363</v>
      </c>
      <c r="G18" s="21">
        <f t="shared" si="2"/>
        <v>4433.8999999999996</v>
      </c>
      <c r="H18" s="22">
        <f t="shared" si="3"/>
        <v>1108.5</v>
      </c>
      <c r="I18" s="23">
        <f t="shared" si="4"/>
        <v>1450.4274499999999</v>
      </c>
      <c r="J18" s="24">
        <f t="shared" si="5"/>
        <v>2558.9274500000001</v>
      </c>
      <c r="K18" s="24">
        <f t="shared" si="6"/>
        <v>128.08000000000001</v>
      </c>
      <c r="L18" s="24">
        <f t="shared" si="7"/>
        <v>2430.8474500000002</v>
      </c>
      <c r="M18" s="24">
        <v>10</v>
      </c>
      <c r="N18" s="24">
        <f t="shared" si="8"/>
        <v>255.89275000000001</v>
      </c>
      <c r="O18" s="24">
        <f>ROUND(N18*0.05,1)+0.08</f>
        <v>12.88</v>
      </c>
      <c r="P18" s="24">
        <f t="shared" si="10"/>
        <v>243.01275000000001</v>
      </c>
      <c r="Q18" s="24">
        <v>90</v>
      </c>
      <c r="R18" s="24">
        <f t="shared" si="11"/>
        <v>2303.0347099999999</v>
      </c>
      <c r="S18" s="24">
        <f t="shared" si="12"/>
        <v>115.2</v>
      </c>
      <c r="T18" s="24">
        <f t="shared" si="13"/>
        <v>2187.8347100000001</v>
      </c>
      <c r="U18" s="25">
        <f t="shared" si="14"/>
        <v>4489.0039200000001</v>
      </c>
      <c r="V18" s="24">
        <f t="shared" si="15"/>
        <v>224.5</v>
      </c>
      <c r="W18" s="26">
        <f t="shared" si="16"/>
        <v>4264.5039200000001</v>
      </c>
      <c r="X18" s="26">
        <v>605.5</v>
      </c>
      <c r="Y18" s="52"/>
      <c r="Z18" s="47"/>
      <c r="AA18" s="49"/>
      <c r="AB18" s="44">
        <f t="shared" si="0"/>
        <v>4870.0039200000001</v>
      </c>
    </row>
    <row r="19" spans="1:28" ht="15.75" customHeight="1">
      <c r="A19" s="1" t="s">
        <v>22</v>
      </c>
      <c r="B19" s="28">
        <v>7</v>
      </c>
      <c r="C19" s="28"/>
      <c r="D19" s="19">
        <v>15152.21</v>
      </c>
      <c r="E19" s="20">
        <v>33</v>
      </c>
      <c r="F19" s="21">
        <f t="shared" si="1"/>
        <v>3500.2</v>
      </c>
      <c r="G19" s="21">
        <f t="shared" si="2"/>
        <v>0</v>
      </c>
      <c r="H19" s="22">
        <f t="shared" si="3"/>
        <v>500</v>
      </c>
      <c r="I19" s="23">
        <f t="shared" si="4"/>
        <v>327.51587999999998</v>
      </c>
      <c r="J19" s="24">
        <f t="shared" si="5"/>
        <v>827.51587999999992</v>
      </c>
      <c r="K19" s="24">
        <f t="shared" si="6"/>
        <v>41.300000000000004</v>
      </c>
      <c r="L19" s="24">
        <f t="shared" si="7"/>
        <v>786.21587999999997</v>
      </c>
      <c r="M19" s="24">
        <v>10</v>
      </c>
      <c r="N19" s="24">
        <f t="shared" si="8"/>
        <v>82.751589999999993</v>
      </c>
      <c r="O19" s="24">
        <f t="shared" si="9"/>
        <v>4.0999999999999996</v>
      </c>
      <c r="P19" s="24">
        <f t="shared" si="10"/>
        <v>78.651589999999999</v>
      </c>
      <c r="Q19" s="24">
        <v>90</v>
      </c>
      <c r="R19" s="24">
        <f t="shared" si="11"/>
        <v>744.76428999999996</v>
      </c>
      <c r="S19" s="24">
        <f t="shared" si="12"/>
        <v>37.200000000000003</v>
      </c>
      <c r="T19" s="24">
        <f t="shared" si="13"/>
        <v>707.56429000000003</v>
      </c>
      <c r="U19" s="25">
        <f t="shared" si="14"/>
        <v>1013.6460499999999</v>
      </c>
      <c r="V19" s="24">
        <f t="shared" si="15"/>
        <v>50.7</v>
      </c>
      <c r="W19" s="26">
        <f t="shared" si="16"/>
        <v>962.9460499999999</v>
      </c>
      <c r="X19" s="26"/>
      <c r="Y19" s="52"/>
      <c r="Z19" s="46"/>
      <c r="AA19" s="49"/>
      <c r="AB19" s="44">
        <f t="shared" si="0"/>
        <v>962.9460499999999</v>
      </c>
    </row>
    <row r="20" spans="1:28" ht="15.75" customHeight="1">
      <c r="A20" s="1" t="s">
        <v>23</v>
      </c>
      <c r="B20" s="28">
        <v>9</v>
      </c>
      <c r="C20" s="28"/>
      <c r="D20" s="19">
        <v>28996.559999999998</v>
      </c>
      <c r="E20" s="20">
        <v>33</v>
      </c>
      <c r="F20" s="21">
        <f t="shared" si="1"/>
        <v>8612</v>
      </c>
      <c r="G20" s="21">
        <f t="shared" si="2"/>
        <v>0</v>
      </c>
      <c r="H20" s="22">
        <f t="shared" si="3"/>
        <v>956.9</v>
      </c>
      <c r="I20" s="23">
        <f t="shared" si="4"/>
        <v>421.09183999999999</v>
      </c>
      <c r="J20" s="24">
        <f t="shared" si="5"/>
        <v>1377.9918399999999</v>
      </c>
      <c r="K20" s="24">
        <f t="shared" si="6"/>
        <v>68.900000000000006</v>
      </c>
      <c r="L20" s="24">
        <f t="shared" si="7"/>
        <v>1309.0918399999998</v>
      </c>
      <c r="M20" s="24">
        <v>10</v>
      </c>
      <c r="N20" s="24">
        <f t="shared" si="8"/>
        <v>137.79918000000001</v>
      </c>
      <c r="O20" s="24">
        <f t="shared" si="9"/>
        <v>6.9</v>
      </c>
      <c r="P20" s="24">
        <f t="shared" si="10"/>
        <v>130.89918</v>
      </c>
      <c r="Q20" s="24">
        <v>90</v>
      </c>
      <c r="R20" s="24">
        <f t="shared" si="11"/>
        <v>1240.1926599999999</v>
      </c>
      <c r="S20" s="24">
        <f t="shared" si="12"/>
        <v>62</v>
      </c>
      <c r="T20" s="24">
        <f t="shared" si="13"/>
        <v>1178.1926599999999</v>
      </c>
      <c r="U20" s="25">
        <f t="shared" si="14"/>
        <v>1303.2592</v>
      </c>
      <c r="V20" s="24">
        <f t="shared" si="15"/>
        <v>65.2</v>
      </c>
      <c r="W20" s="26">
        <f t="shared" si="16"/>
        <v>1238.0591999999999</v>
      </c>
      <c r="X20" s="25"/>
      <c r="Y20" s="53"/>
      <c r="Z20" s="46"/>
      <c r="AA20" s="49"/>
      <c r="AB20" s="44">
        <f t="shared" si="0"/>
        <v>1238.0591999999999</v>
      </c>
    </row>
    <row r="21" spans="1:28" ht="15.75" customHeight="1">
      <c r="A21" s="1" t="s">
        <v>24</v>
      </c>
      <c r="B21" s="18">
        <v>45</v>
      </c>
      <c r="C21" s="18">
        <v>6</v>
      </c>
      <c r="D21" s="19">
        <v>35029</v>
      </c>
      <c r="E21" s="20">
        <v>33</v>
      </c>
      <c r="F21" s="21">
        <f t="shared" si="1"/>
        <v>52018.1</v>
      </c>
      <c r="G21" s="21">
        <f t="shared" si="2"/>
        <v>6935.7</v>
      </c>
      <c r="H21" s="22">
        <f t="shared" si="3"/>
        <v>1156</v>
      </c>
      <c r="I21" s="23">
        <f t="shared" si="4"/>
        <v>2105.4591999999998</v>
      </c>
      <c r="J21" s="24">
        <f t="shared" si="5"/>
        <v>3261.4591999999998</v>
      </c>
      <c r="K21" s="24">
        <f t="shared" si="6"/>
        <v>163.10000000000002</v>
      </c>
      <c r="L21" s="24">
        <f t="shared" si="7"/>
        <v>3098.3591999999999</v>
      </c>
      <c r="M21" s="24">
        <v>10</v>
      </c>
      <c r="N21" s="24">
        <f t="shared" si="8"/>
        <v>326.14591999999999</v>
      </c>
      <c r="O21" s="24">
        <f t="shared" si="9"/>
        <v>16.3</v>
      </c>
      <c r="P21" s="24">
        <f t="shared" si="10"/>
        <v>309.84591999999998</v>
      </c>
      <c r="Q21" s="24">
        <v>90</v>
      </c>
      <c r="R21" s="24">
        <f t="shared" si="11"/>
        <v>2935.3132799999998</v>
      </c>
      <c r="S21" s="24">
        <f t="shared" si="12"/>
        <v>146.80000000000001</v>
      </c>
      <c r="T21" s="24">
        <f t="shared" si="13"/>
        <v>2788.5132800000001</v>
      </c>
      <c r="U21" s="25">
        <f t="shared" si="14"/>
        <v>6516.2960199999998</v>
      </c>
      <c r="V21" s="24">
        <f t="shared" si="15"/>
        <v>325.8</v>
      </c>
      <c r="W21" s="26">
        <f t="shared" si="16"/>
        <v>6190.4960199999996</v>
      </c>
      <c r="X21" s="26">
        <v>1354.3</v>
      </c>
      <c r="Y21" s="52"/>
      <c r="Z21" s="47"/>
      <c r="AA21" s="49">
        <v>10028.799999999999</v>
      </c>
      <c r="AB21" s="44">
        <f t="shared" si="0"/>
        <v>17573.596019999997</v>
      </c>
    </row>
    <row r="22" spans="1:28" ht="15.75" customHeight="1">
      <c r="A22" s="1" t="s">
        <v>25</v>
      </c>
      <c r="B22" s="18">
        <v>87</v>
      </c>
      <c r="C22" s="18">
        <v>14</v>
      </c>
      <c r="D22" s="19">
        <v>36041</v>
      </c>
      <c r="E22" s="20">
        <v>33</v>
      </c>
      <c r="F22" s="21">
        <f t="shared" si="1"/>
        <v>103473.7</v>
      </c>
      <c r="G22" s="21">
        <f t="shared" si="2"/>
        <v>16650.900000000001</v>
      </c>
      <c r="H22" s="22">
        <f t="shared" si="3"/>
        <v>1189.4000000000001</v>
      </c>
      <c r="I22" s="23">
        <f t="shared" si="4"/>
        <v>4070.5544599999998</v>
      </c>
      <c r="J22" s="24">
        <f t="shared" si="5"/>
        <v>5259.9544599999999</v>
      </c>
      <c r="K22" s="24">
        <f t="shared" si="6"/>
        <v>263</v>
      </c>
      <c r="L22" s="24">
        <f t="shared" si="7"/>
        <v>4996.9544599999999</v>
      </c>
      <c r="M22" s="24">
        <v>10</v>
      </c>
      <c r="N22" s="24">
        <f t="shared" si="8"/>
        <v>525.99545000000001</v>
      </c>
      <c r="O22" s="24">
        <f t="shared" si="9"/>
        <v>26.3</v>
      </c>
      <c r="P22" s="24">
        <f t="shared" si="10"/>
        <v>499.69544999999999</v>
      </c>
      <c r="Q22" s="24">
        <v>90</v>
      </c>
      <c r="R22" s="24">
        <f t="shared" si="11"/>
        <v>4733.9590099999996</v>
      </c>
      <c r="S22" s="24">
        <f t="shared" si="12"/>
        <v>236.7</v>
      </c>
      <c r="T22" s="24">
        <f t="shared" si="13"/>
        <v>4497.2590099999998</v>
      </c>
      <c r="U22" s="25">
        <f t="shared" si="14"/>
        <v>12598.1723</v>
      </c>
      <c r="V22" s="24">
        <f t="shared" si="15"/>
        <v>629.9</v>
      </c>
      <c r="W22" s="26">
        <f t="shared" si="16"/>
        <v>11968.272300000001</v>
      </c>
      <c r="X22" s="26"/>
      <c r="Y22" s="52"/>
      <c r="Z22" s="46"/>
      <c r="AA22" s="49">
        <v>5963.4</v>
      </c>
      <c r="AB22" s="44">
        <f t="shared" si="0"/>
        <v>17931.672299999998</v>
      </c>
    </row>
    <row r="23" spans="1:28" ht="15.75" customHeight="1">
      <c r="A23" s="1" t="s">
        <v>26</v>
      </c>
      <c r="B23" s="18">
        <v>31</v>
      </c>
      <c r="C23" s="18"/>
      <c r="D23" s="19">
        <v>18040</v>
      </c>
      <c r="E23" s="20">
        <v>33</v>
      </c>
      <c r="F23" s="21">
        <f t="shared" si="1"/>
        <v>18454.900000000001</v>
      </c>
      <c r="G23" s="21">
        <f t="shared" si="2"/>
        <v>0</v>
      </c>
      <c r="H23" s="22">
        <f t="shared" si="3"/>
        <v>595.29999999999995</v>
      </c>
      <c r="I23" s="23">
        <f t="shared" si="4"/>
        <v>1450.4274499999999</v>
      </c>
      <c r="J23" s="24">
        <f t="shared" si="5"/>
        <v>2045.7274499999999</v>
      </c>
      <c r="K23" s="24">
        <f t="shared" si="6"/>
        <v>102.3</v>
      </c>
      <c r="L23" s="24">
        <f t="shared" si="7"/>
        <v>1943.4274499999999</v>
      </c>
      <c r="M23" s="24">
        <v>10</v>
      </c>
      <c r="N23" s="24">
        <f t="shared" si="8"/>
        <v>204.57275000000001</v>
      </c>
      <c r="O23" s="24">
        <f t="shared" si="9"/>
        <v>10.199999999999999</v>
      </c>
      <c r="P23" s="24">
        <f t="shared" si="10"/>
        <v>194.37275</v>
      </c>
      <c r="Q23" s="24">
        <v>90</v>
      </c>
      <c r="R23" s="24">
        <f t="shared" si="11"/>
        <v>1841.15471</v>
      </c>
      <c r="S23" s="24">
        <f t="shared" si="12"/>
        <v>92.1</v>
      </c>
      <c r="T23" s="24">
        <f t="shared" si="13"/>
        <v>1749.0547099999999</v>
      </c>
      <c r="U23" s="25">
        <f t="shared" si="14"/>
        <v>4489.0039200000001</v>
      </c>
      <c r="V23" s="24">
        <f t="shared" si="15"/>
        <v>224.5</v>
      </c>
      <c r="W23" s="26">
        <f t="shared" si="16"/>
        <v>4264.5039200000001</v>
      </c>
      <c r="X23" s="26"/>
      <c r="Y23" s="52"/>
      <c r="Z23" s="46"/>
      <c r="AA23" s="49">
        <v>1100</v>
      </c>
      <c r="AB23" s="44">
        <f t="shared" si="0"/>
        <v>5364.5039200000001</v>
      </c>
    </row>
    <row r="24" spans="1:28" ht="15.75" customHeight="1">
      <c r="A24" s="1" t="s">
        <v>27</v>
      </c>
      <c r="B24" s="18">
        <v>105</v>
      </c>
      <c r="C24" s="18">
        <v>34</v>
      </c>
      <c r="D24" s="19">
        <v>44580.639999999999</v>
      </c>
      <c r="E24" s="20">
        <v>33</v>
      </c>
      <c r="F24" s="21">
        <f t="shared" si="1"/>
        <v>154471.9</v>
      </c>
      <c r="G24" s="21">
        <f t="shared" si="2"/>
        <v>50019.5</v>
      </c>
      <c r="H24" s="22">
        <f t="shared" si="3"/>
        <v>1471.2</v>
      </c>
      <c r="I24" s="23">
        <f t="shared" si="4"/>
        <v>4912.7381400000004</v>
      </c>
      <c r="J24" s="24">
        <f t="shared" si="5"/>
        <v>6383.9381400000002</v>
      </c>
      <c r="K24" s="24">
        <f t="shared" si="6"/>
        <v>319.2</v>
      </c>
      <c r="L24" s="24">
        <f t="shared" si="7"/>
        <v>6064.7381400000004</v>
      </c>
      <c r="M24" s="24">
        <v>10</v>
      </c>
      <c r="N24" s="24">
        <f t="shared" si="8"/>
        <v>638.39381000000003</v>
      </c>
      <c r="O24" s="24">
        <f t="shared" si="9"/>
        <v>31.9</v>
      </c>
      <c r="P24" s="24">
        <f t="shared" si="10"/>
        <v>606.49381000000005</v>
      </c>
      <c r="Q24" s="24">
        <v>90</v>
      </c>
      <c r="R24" s="24">
        <f t="shared" si="11"/>
        <v>5745.5443299999997</v>
      </c>
      <c r="S24" s="24">
        <f t="shared" si="12"/>
        <v>287.3</v>
      </c>
      <c r="T24" s="24">
        <f t="shared" si="13"/>
        <v>5458.2443300000004</v>
      </c>
      <c r="U24" s="25">
        <f t="shared" si="14"/>
        <v>15204.690699999999</v>
      </c>
      <c r="V24" s="24">
        <f t="shared" si="15"/>
        <v>760.2</v>
      </c>
      <c r="W24" s="26">
        <f t="shared" si="16"/>
        <v>14444.490699999998</v>
      </c>
      <c r="X24" s="26">
        <v>2688</v>
      </c>
      <c r="Y24" s="52"/>
      <c r="Z24" s="47"/>
      <c r="AA24" s="49">
        <v>7200</v>
      </c>
      <c r="AB24" s="44">
        <f t="shared" si="0"/>
        <v>24332.490699999998</v>
      </c>
    </row>
    <row r="25" spans="1:28" ht="15.75" customHeight="1">
      <c r="A25" s="1" t="s">
        <v>28</v>
      </c>
      <c r="B25" s="18">
        <v>18</v>
      </c>
      <c r="C25" s="18">
        <v>3</v>
      </c>
      <c r="D25" s="19">
        <v>44130.73</v>
      </c>
      <c r="E25" s="20">
        <v>33</v>
      </c>
      <c r="F25" s="21">
        <f t="shared" si="1"/>
        <v>26213.7</v>
      </c>
      <c r="G25" s="21">
        <f t="shared" si="2"/>
        <v>4368.8999999999996</v>
      </c>
      <c r="H25" s="22">
        <f t="shared" si="3"/>
        <v>1456.3</v>
      </c>
      <c r="I25" s="23">
        <f t="shared" si="4"/>
        <v>842.18367999999998</v>
      </c>
      <c r="J25" s="24">
        <f t="shared" si="5"/>
        <v>2298.4836799999998</v>
      </c>
      <c r="K25" s="24">
        <f t="shared" si="6"/>
        <v>114.9</v>
      </c>
      <c r="L25" s="24">
        <f t="shared" si="7"/>
        <v>2183.5836799999997</v>
      </c>
      <c r="M25" s="24">
        <v>10</v>
      </c>
      <c r="N25" s="24">
        <f t="shared" si="8"/>
        <v>229.84836999999999</v>
      </c>
      <c r="O25" s="24">
        <f t="shared" si="9"/>
        <v>11.5</v>
      </c>
      <c r="P25" s="24">
        <f t="shared" si="10"/>
        <v>218.34836999999999</v>
      </c>
      <c r="Q25" s="24">
        <v>90</v>
      </c>
      <c r="R25" s="24">
        <f t="shared" si="11"/>
        <v>2068.6353100000001</v>
      </c>
      <c r="S25" s="24">
        <f t="shared" si="12"/>
        <v>103.4</v>
      </c>
      <c r="T25" s="24">
        <f t="shared" si="13"/>
        <v>1965.23531</v>
      </c>
      <c r="U25" s="25">
        <f t="shared" si="14"/>
        <v>2606.5184100000001</v>
      </c>
      <c r="V25" s="24">
        <f t="shared" si="15"/>
        <v>130.30000000000001</v>
      </c>
      <c r="W25" s="26">
        <f t="shared" si="16"/>
        <v>2476.2184099999999</v>
      </c>
      <c r="X25" s="26">
        <v>377.9</v>
      </c>
      <c r="Y25" s="52"/>
      <c r="Z25" s="45">
        <v>665.1</v>
      </c>
      <c r="AA25" s="49"/>
      <c r="AB25" s="44">
        <f t="shared" si="0"/>
        <v>3519.2184099999999</v>
      </c>
    </row>
    <row r="26" spans="1:28" s="4" customFormat="1" ht="15.75" customHeight="1">
      <c r="A26" s="6" t="s">
        <v>29</v>
      </c>
      <c r="B26" s="28">
        <v>66</v>
      </c>
      <c r="C26" s="28">
        <v>10</v>
      </c>
      <c r="D26" s="29">
        <v>33609.660000000003</v>
      </c>
      <c r="E26" s="30">
        <v>33</v>
      </c>
      <c r="F26" s="22">
        <f t="shared" si="1"/>
        <v>73201.8</v>
      </c>
      <c r="G26" s="21">
        <f t="shared" si="2"/>
        <v>11091.2</v>
      </c>
      <c r="H26" s="22">
        <f t="shared" si="3"/>
        <v>1109.0999999999999</v>
      </c>
      <c r="I26" s="23">
        <f t="shared" si="4"/>
        <v>3088.0068299999998</v>
      </c>
      <c r="J26" s="24">
        <f t="shared" si="5"/>
        <v>4197.1068299999997</v>
      </c>
      <c r="K26" s="24">
        <f t="shared" si="6"/>
        <v>209.9</v>
      </c>
      <c r="L26" s="24">
        <f t="shared" si="7"/>
        <v>3987.2068299999996</v>
      </c>
      <c r="M26" s="24">
        <v>10</v>
      </c>
      <c r="N26" s="24">
        <f t="shared" si="8"/>
        <v>419.71068000000002</v>
      </c>
      <c r="O26" s="24">
        <f t="shared" si="9"/>
        <v>21</v>
      </c>
      <c r="P26" s="24">
        <f t="shared" si="10"/>
        <v>398.71068000000002</v>
      </c>
      <c r="Q26" s="24">
        <v>90</v>
      </c>
      <c r="R26" s="24">
        <f t="shared" si="11"/>
        <v>3777.39615</v>
      </c>
      <c r="S26" s="24">
        <f t="shared" si="12"/>
        <v>188.9</v>
      </c>
      <c r="T26" s="24">
        <f t="shared" si="13"/>
        <v>3588.4961499999999</v>
      </c>
      <c r="U26" s="25">
        <f t="shared" si="14"/>
        <v>9557.23416</v>
      </c>
      <c r="V26" s="24">
        <f>ROUND(U26*0.05,1)+0.03</f>
        <v>477.92999999999995</v>
      </c>
      <c r="W26" s="26">
        <f t="shared" si="16"/>
        <v>9079.3041599999997</v>
      </c>
      <c r="X26" s="26"/>
      <c r="Y26" s="52"/>
      <c r="Z26" s="46"/>
      <c r="AA26" s="50"/>
      <c r="AB26" s="44">
        <f t="shared" si="0"/>
        <v>9079.3041599999997</v>
      </c>
    </row>
    <row r="27" spans="1:28" s="4" customFormat="1" ht="15.75" customHeight="1">
      <c r="A27" s="6" t="s">
        <v>30</v>
      </c>
      <c r="B27" s="28">
        <v>34</v>
      </c>
      <c r="C27" s="28">
        <v>2</v>
      </c>
      <c r="D27" s="29">
        <v>23126.73</v>
      </c>
      <c r="E27" s="30">
        <v>33</v>
      </c>
      <c r="F27" s="22">
        <f t="shared" si="1"/>
        <v>25948.2</v>
      </c>
      <c r="G27" s="21">
        <f t="shared" si="2"/>
        <v>1526.4</v>
      </c>
      <c r="H27" s="22">
        <f t="shared" si="3"/>
        <v>763.2</v>
      </c>
      <c r="I27" s="23">
        <f t="shared" si="4"/>
        <v>1590.7914000000001</v>
      </c>
      <c r="J27" s="24">
        <f t="shared" si="5"/>
        <v>2353.9913999999999</v>
      </c>
      <c r="K27" s="24">
        <f t="shared" si="6"/>
        <v>117.7</v>
      </c>
      <c r="L27" s="24">
        <f t="shared" si="7"/>
        <v>2236.2914000000001</v>
      </c>
      <c r="M27" s="24">
        <v>10</v>
      </c>
      <c r="N27" s="24">
        <f t="shared" si="8"/>
        <v>235.39913999999999</v>
      </c>
      <c r="O27" s="24">
        <f t="shared" si="9"/>
        <v>11.8</v>
      </c>
      <c r="P27" s="24">
        <f t="shared" si="10"/>
        <v>223.59914000000001</v>
      </c>
      <c r="Q27" s="24">
        <v>90</v>
      </c>
      <c r="R27" s="24">
        <f t="shared" si="11"/>
        <v>2118.5922599999999</v>
      </c>
      <c r="S27" s="24">
        <f t="shared" si="12"/>
        <v>105.9</v>
      </c>
      <c r="T27" s="24">
        <f t="shared" si="13"/>
        <v>2012.69226</v>
      </c>
      <c r="U27" s="25">
        <f t="shared" si="14"/>
        <v>4923.4236600000004</v>
      </c>
      <c r="V27" s="24">
        <f t="shared" si="15"/>
        <v>246.2</v>
      </c>
      <c r="W27" s="26">
        <f t="shared" si="16"/>
        <v>4677.2236600000006</v>
      </c>
      <c r="X27" s="26">
        <v>203.9</v>
      </c>
      <c r="Y27" s="52"/>
      <c r="Z27" s="47"/>
      <c r="AA27" s="50"/>
      <c r="AB27" s="44">
        <f t="shared" si="0"/>
        <v>4881.1236600000002</v>
      </c>
    </row>
    <row r="28" spans="1:28" s="4" customFormat="1" ht="15.75" customHeight="1">
      <c r="A28" s="6" t="s">
        <v>31</v>
      </c>
      <c r="B28" s="28">
        <v>29</v>
      </c>
      <c r="C28" s="28"/>
      <c r="D28" s="29">
        <v>16775.96</v>
      </c>
      <c r="E28" s="30">
        <v>33</v>
      </c>
      <c r="F28" s="22">
        <f t="shared" si="1"/>
        <v>16054.6</v>
      </c>
      <c r="G28" s="21">
        <f t="shared" si="2"/>
        <v>0</v>
      </c>
      <c r="H28" s="22">
        <f t="shared" si="3"/>
        <v>553.6</v>
      </c>
      <c r="I28" s="23">
        <f t="shared" si="4"/>
        <v>1356.85149</v>
      </c>
      <c r="J28" s="24">
        <f t="shared" si="5"/>
        <v>1910.4514899999999</v>
      </c>
      <c r="K28" s="24">
        <f t="shared" si="6"/>
        <v>95.6</v>
      </c>
      <c r="L28" s="24">
        <f t="shared" si="7"/>
        <v>1814.85149</v>
      </c>
      <c r="M28" s="24">
        <v>10</v>
      </c>
      <c r="N28" s="24">
        <f t="shared" si="8"/>
        <v>191.04515000000001</v>
      </c>
      <c r="O28" s="24">
        <f t="shared" si="9"/>
        <v>9.6</v>
      </c>
      <c r="P28" s="24">
        <f t="shared" si="10"/>
        <v>181.44515000000001</v>
      </c>
      <c r="Q28" s="24">
        <v>90</v>
      </c>
      <c r="R28" s="24">
        <f t="shared" si="11"/>
        <v>1719.40634</v>
      </c>
      <c r="S28" s="24">
        <f t="shared" si="12"/>
        <v>86</v>
      </c>
      <c r="T28" s="24">
        <f t="shared" si="13"/>
        <v>1633.40634</v>
      </c>
      <c r="U28" s="25">
        <f t="shared" si="14"/>
        <v>4199.39077</v>
      </c>
      <c r="V28" s="24">
        <f t="shared" si="15"/>
        <v>210</v>
      </c>
      <c r="W28" s="26">
        <f t="shared" si="16"/>
        <v>3989.39077</v>
      </c>
      <c r="X28" s="26">
        <v>134.1</v>
      </c>
      <c r="Y28" s="52"/>
      <c r="Z28" s="48">
        <v>-3234.7</v>
      </c>
      <c r="AA28" s="50"/>
      <c r="AB28" s="44">
        <f t="shared" si="0"/>
        <v>888.79077000000052</v>
      </c>
    </row>
    <row r="29" spans="1:28" s="4" customFormat="1" ht="15.75" customHeight="1">
      <c r="A29" s="6" t="s">
        <v>32</v>
      </c>
      <c r="B29" s="28">
        <v>441</v>
      </c>
      <c r="C29" s="28">
        <v>266</v>
      </c>
      <c r="D29" s="29">
        <v>71354.87</v>
      </c>
      <c r="E29" s="30">
        <v>33</v>
      </c>
      <c r="F29" s="22">
        <f t="shared" si="1"/>
        <v>1038427.4</v>
      </c>
      <c r="G29" s="21">
        <f t="shared" si="2"/>
        <v>626353</v>
      </c>
      <c r="H29" s="22">
        <f t="shared" si="3"/>
        <v>2354.6999999999998</v>
      </c>
      <c r="I29" s="23">
        <f t="shared" si="4"/>
        <v>20633.500189999999</v>
      </c>
      <c r="J29" s="24">
        <f t="shared" si="5"/>
        <v>22988.20019</v>
      </c>
      <c r="K29" s="24">
        <f t="shared" si="6"/>
        <v>1149.4000000000001</v>
      </c>
      <c r="L29" s="24">
        <f t="shared" si="7"/>
        <v>21838.800189999998</v>
      </c>
      <c r="M29" s="24">
        <v>10</v>
      </c>
      <c r="N29" s="24">
        <f t="shared" si="8"/>
        <v>2298.8200200000001</v>
      </c>
      <c r="O29" s="24">
        <f t="shared" si="9"/>
        <v>114.9</v>
      </c>
      <c r="P29" s="24">
        <f t="shared" si="10"/>
        <v>2183.92002</v>
      </c>
      <c r="Q29" s="24">
        <v>90</v>
      </c>
      <c r="R29" s="24">
        <f t="shared" si="11"/>
        <v>20689.38017</v>
      </c>
      <c r="S29" s="24">
        <f t="shared" si="12"/>
        <v>1034.5</v>
      </c>
      <c r="T29" s="24">
        <f t="shared" si="13"/>
        <v>19654.88017</v>
      </c>
      <c r="U29" s="25">
        <f t="shared" si="14"/>
        <v>63859.700949999999</v>
      </c>
      <c r="V29" s="24">
        <f>ROUND(U29*0.05,1)-0.1</f>
        <v>3192.9</v>
      </c>
      <c r="W29" s="26">
        <f t="shared" si="16"/>
        <v>60666.800949999997</v>
      </c>
      <c r="X29" s="26">
        <v>3738.7</v>
      </c>
      <c r="Y29" s="52"/>
      <c r="Z29" s="47"/>
      <c r="AA29" s="50"/>
      <c r="AB29" s="44">
        <f t="shared" si="0"/>
        <v>64405.500949999994</v>
      </c>
    </row>
    <row r="30" spans="1:28" ht="15.75" customHeight="1">
      <c r="A30" s="1" t="s">
        <v>33</v>
      </c>
      <c r="B30" s="18">
        <v>189</v>
      </c>
      <c r="C30" s="18">
        <v>129</v>
      </c>
      <c r="D30" s="19">
        <v>68640.160000000003</v>
      </c>
      <c r="E30" s="20">
        <v>33</v>
      </c>
      <c r="F30" s="21">
        <f t="shared" si="1"/>
        <v>428108.7</v>
      </c>
      <c r="G30" s="21">
        <f t="shared" si="2"/>
        <v>292201.2</v>
      </c>
      <c r="H30" s="22">
        <f t="shared" si="3"/>
        <v>2265.1</v>
      </c>
      <c r="I30" s="23">
        <f t="shared" si="4"/>
        <v>8842.9286499999998</v>
      </c>
      <c r="J30" s="24">
        <f t="shared" si="5"/>
        <v>11108.02865</v>
      </c>
      <c r="K30" s="24">
        <f t="shared" si="6"/>
        <v>555.4</v>
      </c>
      <c r="L30" s="24">
        <f t="shared" si="7"/>
        <v>10552.628650000001</v>
      </c>
      <c r="M30" s="24">
        <v>10</v>
      </c>
      <c r="N30" s="24">
        <f t="shared" si="8"/>
        <v>1110.80287</v>
      </c>
      <c r="O30" s="24">
        <f t="shared" si="9"/>
        <v>55.5</v>
      </c>
      <c r="P30" s="24">
        <f t="shared" si="10"/>
        <v>1055.30287</v>
      </c>
      <c r="Q30" s="24">
        <v>90</v>
      </c>
      <c r="R30" s="24">
        <f t="shared" si="11"/>
        <v>9997.2257900000004</v>
      </c>
      <c r="S30" s="24">
        <f t="shared" si="12"/>
        <v>499.9</v>
      </c>
      <c r="T30" s="24">
        <f t="shared" si="13"/>
        <v>9497.3257900000008</v>
      </c>
      <c r="U30" s="25">
        <f t="shared" si="14"/>
        <v>27368.44326</v>
      </c>
      <c r="V30" s="24">
        <f t="shared" si="15"/>
        <v>1368.4</v>
      </c>
      <c r="W30" s="26">
        <f t="shared" si="16"/>
        <v>26000.043259999999</v>
      </c>
      <c r="X30" s="26">
        <v>2252.1999999999998</v>
      </c>
      <c r="Y30" s="52"/>
      <c r="Z30" s="48">
        <v>1660</v>
      </c>
      <c r="AA30" s="49">
        <v>2260.3000000000002</v>
      </c>
      <c r="AB30" s="44">
        <f t="shared" si="0"/>
        <v>32172.543259999999</v>
      </c>
    </row>
    <row r="31" spans="1:28" ht="15.75" customHeight="1">
      <c r="A31" s="1" t="s">
        <v>34</v>
      </c>
      <c r="B31" s="18">
        <v>85</v>
      </c>
      <c r="C31" s="18">
        <v>46</v>
      </c>
      <c r="D31" s="19">
        <v>39636.244999999995</v>
      </c>
      <c r="E31" s="20">
        <v>33</v>
      </c>
      <c r="F31" s="21">
        <f t="shared" si="1"/>
        <v>111179.7</v>
      </c>
      <c r="G31" s="21">
        <f t="shared" si="2"/>
        <v>60167.8</v>
      </c>
      <c r="H31" s="22">
        <f t="shared" si="3"/>
        <v>1308</v>
      </c>
      <c r="I31" s="23">
        <f t="shared" si="4"/>
        <v>3976.97849</v>
      </c>
      <c r="J31" s="24">
        <f t="shared" si="5"/>
        <v>5284.9784899999995</v>
      </c>
      <c r="K31" s="24">
        <f t="shared" si="6"/>
        <v>264.2</v>
      </c>
      <c r="L31" s="24">
        <f t="shared" si="7"/>
        <v>5020.7784899999997</v>
      </c>
      <c r="M31" s="24">
        <v>10</v>
      </c>
      <c r="N31" s="24">
        <f t="shared" si="8"/>
        <v>528.49784999999997</v>
      </c>
      <c r="O31" s="24">
        <f t="shared" si="9"/>
        <v>26.4</v>
      </c>
      <c r="P31" s="24">
        <f t="shared" si="10"/>
        <v>502.09784999999999</v>
      </c>
      <c r="Q31" s="24">
        <v>90</v>
      </c>
      <c r="R31" s="24">
        <f t="shared" si="11"/>
        <v>4756.4806399999998</v>
      </c>
      <c r="S31" s="24">
        <f t="shared" si="12"/>
        <v>237.8</v>
      </c>
      <c r="T31" s="24">
        <f t="shared" si="13"/>
        <v>4518.6806399999996</v>
      </c>
      <c r="U31" s="25">
        <f t="shared" si="14"/>
        <v>12308.559139999999</v>
      </c>
      <c r="V31" s="24">
        <f t="shared" si="15"/>
        <v>615.4</v>
      </c>
      <c r="W31" s="26">
        <f t="shared" si="16"/>
        <v>11693.15914</v>
      </c>
      <c r="X31" s="26">
        <v>1837.6</v>
      </c>
      <c r="Y31" s="52"/>
      <c r="Z31" s="48">
        <v>1342.1</v>
      </c>
      <c r="AA31" s="49">
        <v>8107.9</v>
      </c>
      <c r="AB31" s="44">
        <f t="shared" si="0"/>
        <v>22980.759140000002</v>
      </c>
    </row>
    <row r="32" spans="1:28" ht="15.75" customHeight="1">
      <c r="A32" s="1" t="s">
        <v>35</v>
      </c>
      <c r="B32" s="18">
        <v>34</v>
      </c>
      <c r="C32" s="18">
        <v>19</v>
      </c>
      <c r="D32" s="19">
        <v>38963</v>
      </c>
      <c r="E32" s="20">
        <v>33</v>
      </c>
      <c r="F32" s="21">
        <f t="shared" si="1"/>
        <v>43716.5</v>
      </c>
      <c r="G32" s="21">
        <f t="shared" si="2"/>
        <v>24429.8</v>
      </c>
      <c r="H32" s="22">
        <f t="shared" si="3"/>
        <v>1285.8</v>
      </c>
      <c r="I32" s="23">
        <f t="shared" si="4"/>
        <v>1590.7914000000001</v>
      </c>
      <c r="J32" s="24">
        <f t="shared" si="5"/>
        <v>2876.5914000000002</v>
      </c>
      <c r="K32" s="24">
        <f t="shared" si="6"/>
        <v>143.80000000000001</v>
      </c>
      <c r="L32" s="24">
        <f t="shared" si="7"/>
        <v>2732.7914000000001</v>
      </c>
      <c r="M32" s="24">
        <v>10</v>
      </c>
      <c r="N32" s="24">
        <f t="shared" si="8"/>
        <v>287.65913999999998</v>
      </c>
      <c r="O32" s="24">
        <f t="shared" si="9"/>
        <v>14.4</v>
      </c>
      <c r="P32" s="24">
        <f t="shared" si="10"/>
        <v>273.25914</v>
      </c>
      <c r="Q32" s="24">
        <v>90</v>
      </c>
      <c r="R32" s="24">
        <f t="shared" si="11"/>
        <v>2588.93226</v>
      </c>
      <c r="S32" s="24">
        <f t="shared" si="12"/>
        <v>129.4</v>
      </c>
      <c r="T32" s="24">
        <f t="shared" si="13"/>
        <v>2459.53226</v>
      </c>
      <c r="U32" s="25">
        <f t="shared" si="14"/>
        <v>4923.4236600000004</v>
      </c>
      <c r="V32" s="24">
        <f t="shared" si="15"/>
        <v>246.2</v>
      </c>
      <c r="W32" s="26">
        <f t="shared" si="16"/>
        <v>4677.2236600000006</v>
      </c>
      <c r="X32" s="26">
        <v>101.8</v>
      </c>
      <c r="Y32" s="52"/>
      <c r="Z32" s="47"/>
      <c r="AA32" s="49">
        <v>10800</v>
      </c>
      <c r="AB32" s="44">
        <f t="shared" si="0"/>
        <v>15579.023660000001</v>
      </c>
    </row>
    <row r="33" spans="1:28" ht="15.75" customHeight="1">
      <c r="A33" s="1" t="s">
        <v>36</v>
      </c>
      <c r="B33" s="18">
        <v>20</v>
      </c>
      <c r="C33" s="18">
        <v>10</v>
      </c>
      <c r="D33" s="19">
        <v>36215.5</v>
      </c>
      <c r="E33" s="20">
        <v>33</v>
      </c>
      <c r="F33" s="21">
        <f t="shared" si="1"/>
        <v>23902.2</v>
      </c>
      <c r="G33" s="21">
        <f t="shared" si="2"/>
        <v>11951.1</v>
      </c>
      <c r="H33" s="22">
        <f t="shared" si="3"/>
        <v>1195.0999999999999</v>
      </c>
      <c r="I33" s="23">
        <f t="shared" si="4"/>
        <v>935.75964999999997</v>
      </c>
      <c r="J33" s="24">
        <f t="shared" si="5"/>
        <v>2130.8596499999999</v>
      </c>
      <c r="K33" s="24">
        <f t="shared" si="6"/>
        <v>106.60000000000001</v>
      </c>
      <c r="L33" s="24">
        <f t="shared" si="7"/>
        <v>2024.25965</v>
      </c>
      <c r="M33" s="24">
        <v>10</v>
      </c>
      <c r="N33" s="24">
        <f t="shared" si="8"/>
        <v>213.08597</v>
      </c>
      <c r="O33" s="24">
        <f t="shared" si="9"/>
        <v>10.7</v>
      </c>
      <c r="P33" s="24">
        <f t="shared" si="10"/>
        <v>202.38596999999999</v>
      </c>
      <c r="Q33" s="24">
        <v>90</v>
      </c>
      <c r="R33" s="24">
        <f t="shared" si="11"/>
        <v>1917.77369</v>
      </c>
      <c r="S33" s="24">
        <f t="shared" si="12"/>
        <v>95.9</v>
      </c>
      <c r="T33" s="24">
        <f t="shared" si="13"/>
        <v>1821.8736899999999</v>
      </c>
      <c r="U33" s="25">
        <f t="shared" si="14"/>
        <v>2896.1315599999998</v>
      </c>
      <c r="V33" s="24">
        <f t="shared" si="15"/>
        <v>144.80000000000001</v>
      </c>
      <c r="W33" s="26">
        <f t="shared" si="16"/>
        <v>2751.3315599999996</v>
      </c>
      <c r="X33" s="25"/>
      <c r="Y33" s="51">
        <v>1688.6</v>
      </c>
      <c r="Z33" s="47"/>
      <c r="AA33" s="43"/>
      <c r="AB33" s="44">
        <f t="shared" si="0"/>
        <v>4439.9315599999991</v>
      </c>
    </row>
    <row r="34" spans="1:28" ht="15.75" customHeight="1">
      <c r="A34" s="1" t="s">
        <v>37</v>
      </c>
      <c r="B34" s="18">
        <v>5</v>
      </c>
      <c r="C34" s="18">
        <v>3</v>
      </c>
      <c r="D34" s="19">
        <v>43180.37</v>
      </c>
      <c r="E34" s="20">
        <v>33</v>
      </c>
      <c r="F34" s="21">
        <f>ROUND(B34*D34*E34/1000,1)</f>
        <v>7124.8</v>
      </c>
      <c r="G34" s="21">
        <f t="shared" si="2"/>
        <v>4274.8999999999996</v>
      </c>
      <c r="H34" s="22">
        <f t="shared" si="3"/>
        <v>1425</v>
      </c>
      <c r="I34" s="23">
        <f t="shared" si="4"/>
        <v>233.93991</v>
      </c>
      <c r="J34" s="24">
        <f>H34+I34</f>
        <v>1658.9399100000001</v>
      </c>
      <c r="K34" s="24">
        <f t="shared" si="6"/>
        <v>83</v>
      </c>
      <c r="L34" s="24">
        <f t="shared" si="7"/>
        <v>1575.9399100000001</v>
      </c>
      <c r="M34" s="24">
        <v>10</v>
      </c>
      <c r="N34" s="24">
        <f t="shared" si="8"/>
        <v>165.89399</v>
      </c>
      <c r="O34" s="24">
        <f t="shared" si="9"/>
        <v>8.3000000000000007</v>
      </c>
      <c r="P34" s="24">
        <f t="shared" si="10"/>
        <v>157.59398999999999</v>
      </c>
      <c r="Q34" s="24">
        <v>90</v>
      </c>
      <c r="R34" s="24">
        <f t="shared" si="11"/>
        <v>1493.04592</v>
      </c>
      <c r="S34" s="24">
        <f t="shared" si="12"/>
        <v>74.7</v>
      </c>
      <c r="T34" s="24">
        <f t="shared" si="13"/>
        <v>1418.34592</v>
      </c>
      <c r="U34" s="25">
        <f t="shared" si="14"/>
        <v>724.03288999999995</v>
      </c>
      <c r="V34" s="24">
        <f t="shared" si="15"/>
        <v>36.200000000000003</v>
      </c>
      <c r="W34" s="26">
        <f t="shared" si="16"/>
        <v>687.83288999999991</v>
      </c>
      <c r="X34" s="26">
        <v>9.1</v>
      </c>
      <c r="Y34" s="52"/>
      <c r="Z34" s="47"/>
      <c r="AA34" s="43"/>
      <c r="AB34" s="44">
        <f t="shared" ref="AB34" si="17">W34+X34+Y34+Z34+AA34</f>
        <v>696.93288999999993</v>
      </c>
    </row>
    <row r="35" spans="1:28" ht="15.75" customHeight="1">
      <c r="A35" s="1" t="s">
        <v>48</v>
      </c>
      <c r="B35" s="18"/>
      <c r="C35" s="18"/>
      <c r="D35" s="19"/>
      <c r="E35" s="20"/>
      <c r="F35" s="21"/>
      <c r="G35" s="21"/>
      <c r="H35" s="22"/>
      <c r="I35" s="23"/>
      <c r="J35" s="24"/>
      <c r="K35" s="24"/>
      <c r="L35" s="24">
        <v>5125.2299999999996</v>
      </c>
      <c r="M35" s="24"/>
      <c r="N35" s="24"/>
      <c r="O35" s="24"/>
      <c r="P35" s="24">
        <v>512.53</v>
      </c>
      <c r="Q35" s="24"/>
      <c r="R35" s="24"/>
      <c r="S35" s="24"/>
      <c r="T35" s="24">
        <v>4612.7</v>
      </c>
      <c r="U35" s="24"/>
      <c r="V35" s="25"/>
      <c r="W35" s="26">
        <v>11446.93</v>
      </c>
      <c r="X35" s="26"/>
      <c r="Y35" s="52"/>
      <c r="Z35" s="46"/>
      <c r="AA35" s="43"/>
      <c r="AB35" s="44">
        <f>W35+X35+Y35+Z35+AA35</f>
        <v>11446.93</v>
      </c>
    </row>
    <row r="36" spans="1:28" ht="44.45" customHeight="1">
      <c r="A36" s="31" t="s">
        <v>38</v>
      </c>
      <c r="B36" s="32">
        <f>SUM(B10:B34)</f>
        <v>1581</v>
      </c>
      <c r="C36" s="32">
        <f>SUM(C10:C34)</f>
        <v>646</v>
      </c>
      <c r="D36" s="33">
        <v>34584.33</v>
      </c>
      <c r="E36" s="34">
        <v>33</v>
      </c>
      <c r="F36" s="35">
        <f t="shared" ref="F36:V36" si="18">SUM(F10:F34)</f>
        <v>2542145.6</v>
      </c>
      <c r="G36" s="35">
        <f t="shared" si="18"/>
        <v>1236848.5</v>
      </c>
      <c r="H36" s="36">
        <f>SUM(H10:H34)</f>
        <v>28532.199999999993</v>
      </c>
      <c r="I36" s="37">
        <f t="shared" si="18"/>
        <v>73971.8</v>
      </c>
      <c r="J36" s="37">
        <f t="shared" si="18"/>
        <v>102504</v>
      </c>
      <c r="K36" s="37">
        <f t="shared" si="18"/>
        <v>5125.2300000000005</v>
      </c>
      <c r="L36" s="37">
        <f>SUM(L10:L35)</f>
        <v>102504</v>
      </c>
      <c r="M36" s="37">
        <v>10</v>
      </c>
      <c r="N36" s="37">
        <f>SUM(N10:N34)</f>
        <v>10250.4</v>
      </c>
      <c r="O36" s="38">
        <f t="shared" si="18"/>
        <v>512.53</v>
      </c>
      <c r="P36" s="37">
        <f>SUM(P10:P35)</f>
        <v>10250.4</v>
      </c>
      <c r="Q36" s="37">
        <v>90</v>
      </c>
      <c r="R36" s="37">
        <f>SUM(R10:R34)</f>
        <v>92253.599999999991</v>
      </c>
      <c r="S36" s="37">
        <f>SUM(S10:S34)</f>
        <v>4612.7</v>
      </c>
      <c r="T36" s="37">
        <f>SUM(T10:T35)</f>
        <v>92253.60000000002</v>
      </c>
      <c r="U36" s="37">
        <f>SUM(U10:U35)</f>
        <v>228939.20000000004</v>
      </c>
      <c r="V36" s="37">
        <f t="shared" si="18"/>
        <v>11446.93</v>
      </c>
      <c r="W36" s="39">
        <f>SUM(W10:W35)</f>
        <v>228939.19999999998</v>
      </c>
      <c r="X36" s="39">
        <f t="shared" ref="X36:AB36" si="19">SUM(X10:X35)</f>
        <v>13535.400000000001</v>
      </c>
      <c r="Y36" s="54">
        <f>Y11+Y33</f>
        <v>0</v>
      </c>
      <c r="Z36" s="55">
        <f>SUM(Z10:Z35)</f>
        <v>0</v>
      </c>
      <c r="AA36" s="39">
        <f t="shared" si="19"/>
        <v>50314.2</v>
      </c>
      <c r="AB36" s="37">
        <f t="shared" si="19"/>
        <v>292788.8</v>
      </c>
    </row>
    <row r="37" spans="1:28" ht="13.5" customHeight="1">
      <c r="R37" s="3"/>
      <c r="U37" s="2"/>
      <c r="V37" s="2"/>
      <c r="W37" s="16"/>
      <c r="X37" s="2"/>
      <c r="Y37" s="2"/>
      <c r="Z37" s="2"/>
    </row>
    <row r="38" spans="1:28" ht="18" customHeight="1"/>
  </sheetData>
  <mergeCells count="23">
    <mergeCell ref="V7:V8"/>
    <mergeCell ref="W7:W8"/>
    <mergeCell ref="A6:A8"/>
    <mergeCell ref="B6:B8"/>
    <mergeCell ref="C6:C8"/>
    <mergeCell ref="D6:D8"/>
    <mergeCell ref="E6:E8"/>
    <mergeCell ref="H7:H8"/>
    <mergeCell ref="B3:L3"/>
    <mergeCell ref="I7:I8"/>
    <mergeCell ref="AA6:AA8"/>
    <mergeCell ref="AB6:AB8"/>
    <mergeCell ref="Z6:Z8"/>
    <mergeCell ref="X6:X8"/>
    <mergeCell ref="Y6:Y8"/>
    <mergeCell ref="J7:J8"/>
    <mergeCell ref="K7:K8"/>
    <mergeCell ref="L7:L8"/>
    <mergeCell ref="F6:F8"/>
    <mergeCell ref="G6:G8"/>
    <mergeCell ref="H6:W6"/>
    <mergeCell ref="M7:T7"/>
    <mergeCell ref="U7:U8"/>
  </mergeCells>
  <pageMargins left="0.59055118110236227" right="0.39370078740157483" top="0.59055118110236227" bottom="0.39370078740157483" header="0.51181102362204722" footer="0.31496062992125984"/>
  <pageSetup paperSize="9" scale="60" orientation="landscape" r:id="rId1"/>
  <headerFooter alignWithMargins="0">
    <oddFooter>&amp;C&amp;P</oddFooter>
  </headerFooter>
  <colBreaks count="1" manualBreakCount="1">
    <brk id="18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2019-2021</vt:lpstr>
      <vt:lpstr>'2019-2021'!Заголовки_для_печати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bachurihina</dc:creator>
  <cp:lastModifiedBy>minfin user</cp:lastModifiedBy>
  <cp:lastPrinted>2019-10-23T08:05:55Z</cp:lastPrinted>
  <dcterms:created xsi:type="dcterms:W3CDTF">2017-03-02T11:37:14Z</dcterms:created>
  <dcterms:modified xsi:type="dcterms:W3CDTF">2019-10-24T09:09:45Z</dcterms:modified>
</cp:coreProperties>
</file>