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_FilterDatabase" localSheetId="0" hidden="1">Лист1!$A$14:$F$172</definedName>
    <definedName name="_xlnm.Print_Titles" localSheetId="0">Лист1!$14:$16</definedName>
    <definedName name="_xlnm.Print_Area" localSheetId="0">Лист1!$A$1:$R$186</definedName>
  </definedNames>
  <calcPr calcId="125725"/>
</workbook>
</file>

<file path=xl/calcChain.xml><?xml version="1.0" encoding="utf-8"?>
<calcChain xmlns="http://schemas.openxmlformats.org/spreadsheetml/2006/main">
  <c r="K17" i="2"/>
  <c r="H17"/>
  <c r="K144"/>
  <c r="N88"/>
  <c r="H88"/>
  <c r="O92"/>
  <c r="O90"/>
  <c r="I92"/>
  <c r="I90"/>
  <c r="H71"/>
  <c r="K71"/>
  <c r="L81"/>
  <c r="I81"/>
  <c r="N60" l="1"/>
  <c r="L17"/>
  <c r="L183"/>
  <c r="L182"/>
  <c r="Q182"/>
  <c r="N182"/>
  <c r="K182"/>
  <c r="H182"/>
  <c r="I182" s="1"/>
  <c r="I183"/>
  <c r="Q35"/>
  <c r="N35"/>
  <c r="Q60"/>
  <c r="J17"/>
  <c r="M17"/>
  <c r="P17"/>
  <c r="R181"/>
  <c r="R180"/>
  <c r="R179"/>
  <c r="R178"/>
  <c r="R177"/>
  <c r="R176"/>
  <c r="R175"/>
  <c r="R174"/>
  <c r="R173"/>
  <c r="R172"/>
  <c r="R171"/>
  <c r="R170"/>
  <c r="R169"/>
  <c r="R168"/>
  <c r="R167"/>
  <c r="R166"/>
  <c r="R165"/>
  <c r="R164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1"/>
  <c r="R89"/>
  <c r="R88"/>
  <c r="R87"/>
  <c r="R86"/>
  <c r="R85"/>
  <c r="R84"/>
  <c r="R83"/>
  <c r="R82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4"/>
  <c r="R33"/>
  <c r="R32"/>
  <c r="R31"/>
  <c r="R30"/>
  <c r="R29"/>
  <c r="R28"/>
  <c r="R27"/>
  <c r="R26"/>
  <c r="R25"/>
  <c r="R24"/>
  <c r="R23"/>
  <c r="R22"/>
  <c r="R21"/>
  <c r="R20"/>
  <c r="R19"/>
  <c r="R18"/>
  <c r="O181"/>
  <c r="O180"/>
  <c r="O179"/>
  <c r="O178"/>
  <c r="O177"/>
  <c r="O176"/>
  <c r="O175"/>
  <c r="O174"/>
  <c r="O173"/>
  <c r="O172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1"/>
  <c r="O89"/>
  <c r="O87"/>
  <c r="O86"/>
  <c r="O85"/>
  <c r="O84"/>
  <c r="O83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4"/>
  <c r="O33"/>
  <c r="O32"/>
  <c r="O31"/>
  <c r="O30"/>
  <c r="O29"/>
  <c r="O28"/>
  <c r="O27"/>
  <c r="O26"/>
  <c r="O25"/>
  <c r="O24"/>
  <c r="O23"/>
  <c r="O22"/>
  <c r="O21"/>
  <c r="O20"/>
  <c r="O19"/>
  <c r="O18"/>
  <c r="N18"/>
  <c r="L181"/>
  <c r="L180"/>
  <c r="L179"/>
  <c r="L178"/>
  <c r="L177"/>
  <c r="L176"/>
  <c r="L175"/>
  <c r="L174"/>
  <c r="L173"/>
  <c r="L172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8"/>
  <c r="L147"/>
  <c r="L146"/>
  <c r="L145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1"/>
  <c r="L89"/>
  <c r="L87"/>
  <c r="L86"/>
  <c r="L85"/>
  <c r="L84"/>
  <c r="L83"/>
  <c r="L80"/>
  <c r="L79"/>
  <c r="L78"/>
  <c r="L77"/>
  <c r="L76"/>
  <c r="L75"/>
  <c r="L74"/>
  <c r="L73"/>
  <c r="L72"/>
  <c r="L70"/>
  <c r="L69"/>
  <c r="L68"/>
  <c r="L67"/>
  <c r="L66"/>
  <c r="L65"/>
  <c r="L64"/>
  <c r="L63"/>
  <c r="L62"/>
  <c r="L61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4"/>
  <c r="L33"/>
  <c r="L32"/>
  <c r="L31"/>
  <c r="L30"/>
  <c r="L29"/>
  <c r="L28"/>
  <c r="L27"/>
  <c r="L26"/>
  <c r="L25"/>
  <c r="L24"/>
  <c r="L23"/>
  <c r="L22"/>
  <c r="L21"/>
  <c r="L20"/>
  <c r="Q180"/>
  <c r="Q175"/>
  <c r="Q173"/>
  <c r="Q171"/>
  <c r="Q167"/>
  <c r="Q163"/>
  <c r="Q159"/>
  <c r="Q149"/>
  <c r="Q144"/>
  <c r="Q140"/>
  <c r="Q138"/>
  <c r="Q134"/>
  <c r="Q130"/>
  <c r="Q128"/>
  <c r="Q127" s="1"/>
  <c r="Q118"/>
  <c r="Q105"/>
  <c r="Q88"/>
  <c r="Q82" s="1"/>
  <c r="Q72"/>
  <c r="Q71"/>
  <c r="Q36"/>
  <c r="R35" s="1"/>
  <c r="Q32"/>
  <c r="Q30"/>
  <c r="Q28"/>
  <c r="Q19"/>
  <c r="Q18" s="1"/>
  <c r="Q17" s="1"/>
  <c r="R17" s="1"/>
  <c r="N180"/>
  <c r="N175"/>
  <c r="N173"/>
  <c r="N171"/>
  <c r="O171" s="1"/>
  <c r="N167"/>
  <c r="N163"/>
  <c r="N159"/>
  <c r="N149"/>
  <c r="N144"/>
  <c r="O144" s="1"/>
  <c r="N140"/>
  <c r="N138"/>
  <c r="N134"/>
  <c r="N130"/>
  <c r="N128"/>
  <c r="N127" s="1"/>
  <c r="N118"/>
  <c r="O118" s="1"/>
  <c r="N105"/>
  <c r="N82"/>
  <c r="O82" s="1"/>
  <c r="N72"/>
  <c r="N71" s="1"/>
  <c r="N36"/>
  <c r="O35"/>
  <c r="N32"/>
  <c r="N30"/>
  <c r="N28"/>
  <c r="N19"/>
  <c r="K180"/>
  <c r="K175"/>
  <c r="K173"/>
  <c r="K171"/>
  <c r="L171" s="1"/>
  <c r="K167"/>
  <c r="K163"/>
  <c r="K159"/>
  <c r="K149"/>
  <c r="L149" s="1"/>
  <c r="L144"/>
  <c r="K140"/>
  <c r="K138"/>
  <c r="K134"/>
  <c r="K130"/>
  <c r="K128"/>
  <c r="K127" s="1"/>
  <c r="K118"/>
  <c r="L118" s="1"/>
  <c r="K105"/>
  <c r="K88"/>
  <c r="K82" s="1"/>
  <c r="L82" s="1"/>
  <c r="K72"/>
  <c r="L71" s="1"/>
  <c r="K60"/>
  <c r="K35" s="1"/>
  <c r="L35" s="1"/>
  <c r="K36"/>
  <c r="K32"/>
  <c r="K30"/>
  <c r="K28"/>
  <c r="K19"/>
  <c r="K18" s="1"/>
  <c r="L18" s="1"/>
  <c r="I17"/>
  <c r="H180"/>
  <c r="H175"/>
  <c r="H173"/>
  <c r="H171"/>
  <c r="H167"/>
  <c r="H163"/>
  <c r="H159"/>
  <c r="H149"/>
  <c r="H144"/>
  <c r="H127"/>
  <c r="H140"/>
  <c r="H138"/>
  <c r="H134"/>
  <c r="H130"/>
  <c r="H128"/>
  <c r="H118"/>
  <c r="H105"/>
  <c r="H82"/>
  <c r="I82" s="1"/>
  <c r="I71"/>
  <c r="H72"/>
  <c r="H35"/>
  <c r="H60"/>
  <c r="H36"/>
  <c r="H32"/>
  <c r="H30"/>
  <c r="H28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1"/>
  <c r="I89"/>
  <c r="I87"/>
  <c r="I86"/>
  <c r="I85"/>
  <c r="I84"/>
  <c r="I83"/>
  <c r="I80"/>
  <c r="I79"/>
  <c r="I78"/>
  <c r="I77"/>
  <c r="I76"/>
  <c r="I75"/>
  <c r="I74"/>
  <c r="I73"/>
  <c r="I72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4"/>
  <c r="I33"/>
  <c r="I32"/>
  <c r="I31"/>
  <c r="I30"/>
  <c r="I29"/>
  <c r="I28"/>
  <c r="I27"/>
  <c r="I26"/>
  <c r="I25"/>
  <c r="I24"/>
  <c r="I23"/>
  <c r="I22"/>
  <c r="I21"/>
  <c r="I20"/>
  <c r="I19"/>
  <c r="H19"/>
  <c r="H18" s="1"/>
  <c r="I127"/>
  <c r="I35"/>
  <c r="J95"/>
  <c r="J94"/>
  <c r="J93"/>
  <c r="M89"/>
  <c r="M88" s="1"/>
  <c r="J89"/>
  <c r="G88"/>
  <c r="O88" l="1"/>
  <c r="L88"/>
  <c r="I88"/>
  <c r="L60"/>
  <c r="L19"/>
  <c r="N17"/>
  <c r="O17" s="1"/>
  <c r="I18"/>
  <c r="J88"/>
</calcChain>
</file>

<file path=xl/sharedStrings.xml><?xml version="1.0" encoding="utf-8"?>
<sst xmlns="http://schemas.openxmlformats.org/spreadsheetml/2006/main" count="843" uniqueCount="375">
  <si>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</si>
  <si>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</si>
  <si>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</si>
  <si>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</si>
  <si>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</si>
  <si>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</si>
  <si>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</si>
  <si>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</si>
  <si>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</si>
  <si>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</si>
  <si>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</si>
  <si>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</si>
  <si>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</si>
  <si>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</si>
  <si>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</si>
  <si>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</si>
  <si>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</si>
  <si>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</si>
  <si>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</si>
  <si>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</si>
  <si>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240 мест</t>
  </si>
  <si>
    <t>-</t>
  </si>
  <si>
    <t>2018 / 2019</t>
  </si>
  <si>
    <t>853,63 м</t>
  </si>
  <si>
    <t>1. Развитие сети учреждений культурно-досугового типа в сельской местности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</si>
  <si>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</si>
  <si>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"Город Архангельск"</t>
  </si>
  <si>
    <t>администрация муниципального образования "Вельский муниципальный район"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</si>
  <si>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</si>
  <si>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</si>
  <si>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</si>
  <si>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</si>
  <si>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</si>
  <si>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62 жилых дома                                                                                                                      (166 663,6 кв. м)</t>
  </si>
  <si>
    <t>2018 / 2021</t>
  </si>
  <si>
    <t>2016 / 2019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</si>
  <si>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</si>
  <si>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</si>
  <si>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</si>
  <si>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протяженность сетей газоснабжения –                                                                   11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</si>
  <si>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</si>
  <si>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</si>
  <si>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субсидии на софинансирование капитальных вложений в объекты муниципальной собственности, приобретение</t>
  </si>
  <si>
    <t>2017 / 2020</t>
  </si>
  <si>
    <t>агентство по развитию Соловецкого архипелага Архангельской области</t>
  </si>
  <si>
    <t>280 мест</t>
  </si>
  <si>
    <t>администрация муниципального образования                                                       "Город Архангельск"</t>
  </si>
  <si>
    <t>администрация муниципального образования "Приморский муниципальный район"</t>
  </si>
  <si>
    <t>2015 / 2020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</si>
  <si>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</si>
  <si>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</si>
  <si>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</si>
  <si>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</si>
  <si>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</si>
  <si>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</si>
  <si>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протяженность дороги – 21,725 км (2019 год – 6,3 км, 2021 год – 15,425 км)</t>
  </si>
  <si>
    <t>1. Футбольное поле и беговые дорожки на стадионе "Салют", расположенном по адресу: г. Котлас, пр. Мира, 45*</t>
  </si>
  <si>
    <t>250 мест</t>
  </si>
  <si>
    <t>860 мест</t>
  </si>
  <si>
    <t>администрация муниципального образования "Шенкурский муниципальный район"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</si>
  <si>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</si>
  <si>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</si>
  <si>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</si>
  <si>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>68 675,0 кв. м</t>
  </si>
  <si>
    <t>90 мест</t>
  </si>
  <si>
    <t>1,622 км</t>
  </si>
  <si>
    <t>администрации муниципальных образований Архангельской области</t>
  </si>
  <si>
    <t>администрация муниципального образования "Пинежский муниципальный район"</t>
  </si>
  <si>
    <t>администрация муниципального образования "Мирный"</t>
  </si>
  <si>
    <t xml:space="preserve">300 квартир                                                     </t>
  </si>
  <si>
    <t>2016 / 2021</t>
  </si>
  <si>
    <t>220 мест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</si>
  <si>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</si>
  <si>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 и II этап)</t>
  </si>
  <si>
    <t>2019 / 2020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</si>
  <si>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</si>
  <si>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</si>
  <si>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125 мест</t>
  </si>
  <si>
    <t>4. Развитие сети плоскостных спортивных сооружений в сельской местности</t>
  </si>
  <si>
    <t>2019 / 2019</t>
  </si>
  <si>
    <t>2020 / 2020</t>
  </si>
  <si>
    <t>6) детский сад на 220 мест в с. Карпогоры Пинежского района*</t>
  </si>
  <si>
    <t>7) детский сад на 220 мест в округе Варавино-Фактория города Архангельска*</t>
  </si>
  <si>
    <t>1. Обеспечение устойчивого сокращения непригодного для проживания жилищного фонда</t>
  </si>
  <si>
    <t>1) средняя общеобразовательная школа с эстетическим уклоном на 240 мест в пос. Ерцево Коношского района</t>
  </si>
  <si>
    <t>4) строительство школы на 90 учащихся в с. Долгощелье Мезенского района Архангельской области*</t>
  </si>
  <si>
    <t>2015 / 2019</t>
  </si>
  <si>
    <t>8) детский сад на 120 мест в п. Каменка МО "Мезенский муниципальный район"*</t>
  </si>
  <si>
    <t>1) детский сад на 120 мест в пос. Катунино Приморского района                                                                                                       Архангельской области*</t>
  </si>
  <si>
    <t>3. Развитие сети фельдшерско-акушерских пунктов и/или офисов врача общей практики в сельской местности</t>
  </si>
  <si>
    <t>2019 / -</t>
  </si>
  <si>
    <t>3. Реконструкция аэропортового комплекса "Соловки", о. Соловецкий, Архангельская область</t>
  </si>
  <si>
    <t>Общий (предельный) объем бюджетных ассигнований областного бюджета на                                                           2019 год,                                                 тыс. рублей</t>
  </si>
  <si>
    <t>5.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</si>
  <si>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</si>
  <si>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протяженность дороги – 11,811 км (2019 год – 4,566 км, 2020 год – 7,245 км)</t>
  </si>
  <si>
    <t>1. Здание специального учреждения УФМС в г. Архангельске</t>
  </si>
  <si>
    <t>30 человек</t>
  </si>
  <si>
    <t>производительность КОС до 1000 куб. м / сутки, 10 КНС, 11,04 км сетей водоотведения</t>
  </si>
  <si>
    <t xml:space="preserve">бюджетные инвестиции в объекты государственной собственности Архангельской области,                                       приобретение </t>
  </si>
  <si>
    <t xml:space="preserve">бюджетные инвестиции в объекты государственной собственности Архангельской области,                                                                                                    приобретение </t>
  </si>
  <si>
    <t>3. Лечебно-диагностический корпус ГБУЗ Архангельской области "Архангельская областная детская клиническая больница 
им. П.Г. Выжлецова"</t>
  </si>
  <si>
    <t>1) газопровод высокого, среднего и низкого давления в МО "Аргуновское" Вельского района Архангельской области (2 очередь)</t>
  </si>
  <si>
    <t>2013 / 2020</t>
  </si>
  <si>
    <t>2) обеспечение объектами инженерной инфраструктуры                                                                                                                                                        300-квартирного дома по пр. Московскому в г. Архангельске</t>
  </si>
  <si>
    <t>180 коек</t>
  </si>
  <si>
    <t>2011 / -</t>
  </si>
  <si>
    <t>2) газопровод высокого, среднего и низкого давления в МО "Аргуновское" Вельского района Архангельской области (3 очередь)</t>
  </si>
  <si>
    <t>1. Создание комплекса обеспечивающей инфраструктуры туристско-рекреационных кластеров на территории Архангельской области, в том числе:</t>
  </si>
  <si>
    <t>4. Привязка проекта и строительство здания корпуса Мезенской центральной районной больницы</t>
  </si>
  <si>
    <t>3. Физкультурно-оздоровительный комплекс в Архангельске (Строительство физкультурно-оздоровительного комплекса в территориальном округе Варавино-Фактория муниципального образования "Город Архангельск")*</t>
  </si>
  <si>
    <t>2. Строительство тренажера для спортивного скалолазания                                                                                  (скалодрома) в г. Северодвинске*</t>
  </si>
  <si>
    <t>10 коек</t>
  </si>
  <si>
    <t>12 квартир</t>
  </si>
  <si>
    <t>2020 / 2021</t>
  </si>
  <si>
    <t>5.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проведение оценки воздействия на объект всемирного наследия ЮНЕСКО</t>
  </si>
  <si>
    <t>2021 / 2021</t>
  </si>
  <si>
    <t>3) фельдшерско-акушерский пункт в с. Долгощелье Мезенского района Архангельской области</t>
  </si>
  <si>
    <t>2019 / 2021</t>
  </si>
  <si>
    <t>1) строительство школы на 860 мест в г. Котласе*</t>
  </si>
  <si>
    <t>агентство по спорту Архангельской области</t>
  </si>
  <si>
    <t>3) реконструкция зданий жилищного фонда (устройство вентилируемых фасадов многоквартирных домов) в г. Мирный Архангельской области</t>
  </si>
  <si>
    <t>4)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</si>
  <si>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2) фельдшерско-акушерский пункт в пос. Зеленый Бор Вельского района Архангельской области</t>
  </si>
  <si>
    <t>4. Физкультурно-оздоровительный комплекс с универсальным игровым залом  42 х 24 м по адресу: Архангельская обл., г. Северодвинск,                                              о. Ягры, пр. Машиностроителей*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</si>
  <si>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2021 годы)"</t>
  </si>
  <si>
    <t>4. 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</si>
  <si>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2. Комплексное освоение территории VI – VII микрорайонов с целью развития жилищного строительства в г. Архангельске</t>
  </si>
  <si>
    <t>1) детский сад на 280 мест в 7 микрорайоне территориального округа Майская горка города Архангельска*</t>
  </si>
  <si>
    <t>3. Комплексное освоение территории 7 и 10 кварталов Южного района с целью развития жилищного строительства в г. Котласе</t>
  </si>
  <si>
    <t>2) детский сад на 125 мест в Соломбальском территориальном округе                                                                                            города Архангельска*</t>
  </si>
  <si>
    <t>3) детский сад на 280 мест в 6 микрорайоне территориального округа Майская горка города Архангельска*</t>
  </si>
  <si>
    <t>5) детский сад на 280 мест в квартале 162 г. Северодвинска*</t>
  </si>
  <si>
    <t xml:space="preserve">1) реконструкция мостового перехода через реку Вага на участке км 2 + 067 автомобильной дороги Вельск – Шангалы                                                        </t>
  </si>
  <si>
    <t>протяженность дороги – 560 м,                                    в том числе мост – 172,77 м</t>
  </si>
  <si>
    <t xml:space="preserve">1. Реконструкция автомобильной дороги Усть-Ваеньга – Осиново – Фалюки (до дер. Задориха) на участке км 43 + 500 – км 63 + 000 </t>
  </si>
  <si>
    <t>2. Строительство  мостового перехода через реку Сельменьга на автомобильной дороге Усть-Ваеньга – Осиново – Фалюки (до дер. Задориха) в Виноградовском районе Архангельской области</t>
  </si>
  <si>
    <t>протяженность дороги – 642,18 м, в том числе мост – 81,3 м</t>
  </si>
  <si>
    <t>3. Реконструкция проспекта Ленинградского от улицы Первомайской                                                                                                                               до улицы Смольный Буян в городе Архангельске</t>
  </si>
  <si>
    <t>протяженность сетей водоснабжения –                                                                       14,4 км</t>
  </si>
  <si>
    <t>3) строительство школы на 860 мест в территориальном округе Варавино-Фактория г. Архангельска*</t>
  </si>
  <si>
    <t>протяженность сетей газопровода – 7,5 км</t>
  </si>
  <si>
    <t>3) газораспределительная сеть дер. Куимиха Котласского района Архангельской области (газификация ул. Рябиновая, ул. Полевая, ул. Сиреневая, ул. Строительная)</t>
  </si>
  <si>
    <t>администрация муниципального образования "Котласский муниципальный район"</t>
  </si>
  <si>
    <t>1) фельдшерско-акушерский пункт в деревне Погост муниципального образования "Емецкое" Холмогорского района Архангельской области</t>
  </si>
  <si>
    <t>администрация муниципального образования "Няндомский муниципальный район"</t>
  </si>
  <si>
    <t xml:space="preserve">1)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 </t>
  </si>
  <si>
    <t>45 человек в смену</t>
  </si>
  <si>
    <t>18 человек в смену</t>
  </si>
  <si>
    <t>67 человек в смену</t>
  </si>
  <si>
    <t>483,9 кв. м</t>
  </si>
  <si>
    <t>5. Приобретение административного здания, расположенного по адресу: Архангельская область, г. Няндома, ул. Труда, д. 5, стр. 8</t>
  </si>
  <si>
    <t>расселение                                                               370,85 тыс. кв. м аварийного жилищного фонда</t>
  </si>
  <si>
    <t xml:space="preserve">             ___________________________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</si>
  <si>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в том числе:</t>
  </si>
  <si>
    <t>протяженность сетей газопровода – 2,1 км</t>
  </si>
  <si>
    <t>размеры площадки – 44 × 26 м</t>
  </si>
  <si>
    <t>2) строительство  автомобильной дороги к селу Ненокса от автодороги "Северодвинск – Онега"*</t>
  </si>
  <si>
    <t>64 человека в смену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</si>
  <si>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проекта*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</si>
  <si>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проекта*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</si>
  <si>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</si>
  <si>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</t>
  </si>
  <si>
    <t>251,8 кв. м</t>
  </si>
  <si>
    <t>бюджетные инвестиции в объекты государственной собственности Архангельской области,  приобретение</t>
  </si>
  <si>
    <t>4.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</si>
  <si>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</si>
  <si>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</si>
  <si>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1) строительство инженерной инфраструктуры (водоснабжение)                                                              к земельным участкам для строительства индивидуальных жилых домов многодетным семьям в районе ул. Южная, д. 19, г. Новодвинск. Строительство водопровода*</t>
  </si>
  <si>
    <t>субсидии на софинансирование капитальных вложений в объекты муниципальной собственности / иные межбюджетные трансферты на софинансирование капитальных вложений в объекты муниципальной собственности, строительство</t>
  </si>
  <si>
    <t>6. Проектирование и строительство здания офиса врача общей практики на территории 29-го лесозавода города Архангельска</t>
  </si>
  <si>
    <t>2018 / -</t>
  </si>
  <si>
    <t>1 проект</t>
  </si>
  <si>
    <t>4 306,5 кв. м</t>
  </si>
  <si>
    <t>2017 / -</t>
  </si>
  <si>
    <t>60 мест</t>
  </si>
  <si>
    <t>администрация муниципального образования "Онежский муниципальный район"</t>
  </si>
  <si>
    <t>9) детский сад на 280 мест в округе Варавино-Фактория города Архангельска*</t>
  </si>
  <si>
    <t>10) детский сад на 280 мест в Октябрьском округе города Архангельска*</t>
  </si>
  <si>
    <t>2015 / -</t>
  </si>
  <si>
    <t>администрация муниципального образования "Виноградовский муниципальный район"</t>
  </si>
  <si>
    <t>субсидии на софинансирование капитальных вложений в объекты муниципальной собственности, реконструкция</t>
  </si>
  <si>
    <t>3. Реконструкция здания ГАОУ ДПО "Архангельский областной институт открытого образования"</t>
  </si>
  <si>
    <t>бюджетные инвестиции в объекты государственной собственности Архангельской области, подготовка обоснования инвестиций и проведение его технологического и ценового аудита</t>
  </si>
  <si>
    <t>4) детский сад на 280 мест в г. Котласе Архангельской области по пр. Мира, д. 24а*</t>
  </si>
  <si>
    <t>2. Реализация проекта "Остров Ломоносова"</t>
  </si>
  <si>
    <t xml:space="preserve">1) многофункциональный культурно-образовательный центр в селе Ломоносово
</t>
  </si>
  <si>
    <t>1604,2 кв.м</t>
  </si>
  <si>
    <t>Субсидии на осуществление капитальных вложений в объекты капитального строительства государственной собственности государственным унитарным предприятиям</t>
  </si>
  <si>
    <t>государственное унитарное предприятие Архангельской области «Фонд имущества и инвестиций»</t>
  </si>
  <si>
    <t>субсидии на софинансирование капитальных вложений в объекты муниципальной собственности,  строительство</t>
  </si>
  <si>
    <t>5. Реконструкция моста через Никольское устье Северной Двины в г. Северодвинске</t>
  </si>
  <si>
    <t xml:space="preserve">4. Приобретение земельного участка и здания столовой № 10 в пос. Кизема Устьянского района для нужд государственного бюджетного общеобразовательного учреждения Архангельской области "Киземская специальная (коррекционная) общеобразовательная школа-интернат" </t>
  </si>
  <si>
    <t>субсидии на осуществление  капитальных вложений 
в объекты
капитального строительства государственной собственности  Архангельской
области,                 приобретение</t>
  </si>
  <si>
    <t>государственное бюджетное общеобразовательное учреждение Архангельской области "Киземская специальная (коррекционная) общеобразовательная школа-интернат"</t>
  </si>
  <si>
    <t>протяженность дороги – 2,916 км, в том числе мост – 185,8 м</t>
  </si>
  <si>
    <t>субсидии на софинансирование капитальных вложений в объекты муниципальной собственности, проектирование и реконструкция</t>
  </si>
  <si>
    <t>субсидии на софинансирование капитальных вложений в объекты муниципальной собственности</t>
  </si>
  <si>
    <t>1. Приобретение здания для ГБУ АО "Центр социальной адаптации для лиц без определенного места жительства и занятий"</t>
  </si>
  <si>
    <t>571,4 кв. м</t>
  </si>
  <si>
    <t>субсидии на осуществление капитальных вложений в приобретение объектов недвижимого имущества в государственную собственность</t>
  </si>
  <si>
    <t>министерство труда, занятости и социального развития Архангельской области</t>
  </si>
  <si>
    <t xml:space="preserve"> ГБУ АО "Центр социальной адаптации для лиц без определенного места жительства и занятий"</t>
  </si>
  <si>
    <t xml:space="preserve">136 кв. м жилых площадей
</t>
  </si>
  <si>
    <t>министерство здравоохранения Архангельской области</t>
  </si>
  <si>
    <t>администрация муниципального образования "Лешуконский муниципальный район"</t>
  </si>
  <si>
    <t>7. Приобретение служебного жилья для медицинских работников ГБУЗ Архангельской области «Лешуконская центральная районная больница» в с. Лешуконское Лешуконского района</t>
  </si>
  <si>
    <t>министерство имущественных отношений
 Архангельской области</t>
  </si>
  <si>
    <t>2.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</si>
  <si>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3. Реконструкция крыши культурно-досугового центра в пос. Березник Виноградовского района</t>
  </si>
  <si>
    <t>министерство культуры Архангельской области</t>
  </si>
  <si>
    <t>4. Приобретение здания для размещения библиотеки, расположенного по адресу: Архангельская область, Пинежский район, с. Карпогоры, ул. Федора Абрамова, д. 30</t>
  </si>
  <si>
    <t>администрация муниципального образования                                                                                                                                   "Мезенский  муниципальный район"</t>
  </si>
  <si>
    <t>2) строительство средней общеобразовательной школы на 250 учащихся с блоком временного проживания на 50 человек в с. Ровдино Шенкурского района*</t>
  </si>
  <si>
    <t>субсидии на софинансирование приобретения объектов недвижимого имущества в муниципальную собственность</t>
  </si>
  <si>
    <t>4. 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</si>
  <si>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4. Автомобильная дорога "Восточное шоссе" в г. Котласе (погашение кредиторской задолженности)</t>
  </si>
  <si>
    <t>6. Разработка (приобретение) проектной документации по объекту "Реконструкция аэропортового комплекса "Соловки", о. Соловецкий, Архангельская область"</t>
  </si>
  <si>
    <t>1 тыс. кв. м</t>
  </si>
  <si>
    <t>министерство агропромышлен-ного комплекса и торговли Архангельской области</t>
  </si>
  <si>
    <t>1) устройство поля для мини-футбола с искусственным покрытием, расположенного по адресу: Архангельская область, Няндомский район,                                        п. Шалакуша, ул. Заводская, 10*</t>
  </si>
  <si>
    <t>2. Приобретение здания насосной станции на о. Хайнозеро, водопровода напорного магистрального Л в Онежском муниципальном районе в государственную (муниципальную) собственность</t>
  </si>
  <si>
    <t>министерство образования и науки Архангельской области</t>
  </si>
  <si>
    <t>6. Обеспечение жильем в сельской местности специалистов сельскохозяйственных товаропроизводителей</t>
  </si>
  <si>
    <t>2019 / 2025</t>
  </si>
  <si>
    <t>2016 / 2020</t>
  </si>
  <si>
    <t>2015 / 2017</t>
  </si>
  <si>
    <t>2.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                                                                                                                                до 1 января 2012 года в связи с физическим износом и подлежащих сносу или реконструкции</t>
  </si>
  <si>
    <t xml:space="preserve">76 848 кв. м                                             жилых площадей
</t>
  </si>
  <si>
    <t>бюджетные инвестиции в объекты государственной собственности Архангельской области, строительство / приобретение</t>
  </si>
  <si>
    <t>3.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                                                                                                                       с физическим износом и подлежащих сносу или реконструкции</t>
  </si>
  <si>
    <t>4 724,2 кв. м                                         жилых площадей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</si>
  <si>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</si>
  <si>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>2018 / 2018</t>
  </si>
  <si>
    <t>320 мест</t>
  </si>
  <si>
    <t>администрация муниципального образования                                                                                                                                   "Вилегодский  муниципальный район"</t>
  </si>
  <si>
    <t>субсидии на осуществление капитальных вложений в объекты капитального строительства государственной собственности Архангельской области, приобретение</t>
  </si>
  <si>
    <t xml:space="preserve">государственное бюджетное учреждение Архангельской области "Архангельский государственный архив" </t>
  </si>
  <si>
    <t>расселение                                                               19,33 тыс. кв. м аварийного жилищного фонда</t>
  </si>
  <si>
    <t>расселение                                                               16,66 тыс. кв. м аварийного жилищного фонда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</si>
  <si>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стоимости, а также проведение экспертиз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 и II этап)</t>
  </si>
  <si>
    <t>XV. Государственная программа Архангельской области "Развитие местного самоуправления в Архангельской области и государственная поддержка социально ориентированных некоммерческих организаций (2014 – 2021 годы)"</t>
  </si>
  <si>
    <t>1 395,7                                                                                                                  куб. м / сутки</t>
  </si>
  <si>
    <t>8,2 км</t>
  </si>
  <si>
    <t>3. Выполнение работ на основании муниципальных контрактов, предметом которых является одновременно выполнение работ по проектированию, строительству и вводу в эксплуатацию объектов капитального строительства, приобретение жилых помещений 
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реконструкции*</t>
  </si>
  <si>
    <t xml:space="preserve">15 посещений в смену </t>
  </si>
  <si>
    <t>4. Выполнение инженерных изысканий, разработка обоснования инвестиций и проведение ценового и технологического аудита по мероприятию "Укрепление берега Белого моря в пос. Пертоминске Приморского района"</t>
  </si>
  <si>
    <t>258,6 кв. м</t>
  </si>
  <si>
    <t>5. Начальная общеобразовательная школа на 320 учащихся                                                            в с. Ильинско-Подомское Вилегодского района                                                     Архангельской области*</t>
  </si>
  <si>
    <t>9 человек</t>
  </si>
  <si>
    <t>772,2 кв. м</t>
  </si>
  <si>
    <t>5356,7 кв. м</t>
  </si>
  <si>
    <t>274 кв. м</t>
  </si>
  <si>
    <t>администрация муниципального образования                                                        "Сельское поселение Соловецкое"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</si>
  <si>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 ул. Чайковского, 2, 4, 5, 6, 8, 10, 12, 14; ул. Ломоносова, 9, 9а, 11, 13)</t>
  </si>
  <si>
    <t>1 863 квартиры</t>
  </si>
  <si>
    <t>2. Выполнение работ по проектированию, строительству и вводу в эксплуатацию объектов капитального строительства для расселения многоквартирных домов, признанных аварийными до 1 января 2017 года 
в связи с физическим износом и подлежащих сносу или реконструкции</t>
  </si>
  <si>
    <t xml:space="preserve">1.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 (за счет остатка на 01.01.2019 средств областного бюджета) </t>
  </si>
  <si>
    <t xml:space="preserve">       ___________________________</t>
  </si>
  <si>
    <t>5. Формирование государственного жилищного фонда для предоставления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в соответствии со статьей 109.1 Жилищного кодекса Российской Федерации</t>
  </si>
  <si>
    <t xml:space="preserve">6. Спортивный зал ГБНОУ АО "АГЛ имени М.В. Ломоносова" по адресу г. Архангельск, набережная Северной Двины, д. 25 </t>
  </si>
  <si>
    <t>производительность КОС до 1 000 куб. м / сутки, 10 КНС, 11,04 км сетей водоотведения</t>
  </si>
  <si>
    <t>104,5 кв. м,
7 400 м</t>
  </si>
  <si>
    <t>4. Проектирование и строительство автомобильной дороги Заболотье – Сольвычегодск – Яренск на участке Фоминская – Слободчиково, в том числе мост</t>
  </si>
  <si>
    <t>10) детский сад на 280 мест в территориальном округе Майская горка г. Архангельска*</t>
  </si>
  <si>
    <t>11) детский сад на 220 мест в микрорайоне Южный г. Котласа*</t>
  </si>
  <si>
    <t>12) детский сад на 220 мест в г. Вельске*</t>
  </si>
  <si>
    <t>13) детский сад на 220 мест в г. Мезени*</t>
  </si>
  <si>
    <t>14) детский сад на 60 мест в г. Няндома*</t>
  </si>
  <si>
    <t>15) детский сад на 60 мест в пос. Боброво Приморского района*</t>
  </si>
  <si>
    <t>16) детский сад на 120 мест в пос. Малошуйка Онежского района*</t>
  </si>
  <si>
    <t>17) детский сад на 60 мест в дер. Курцево Котласского района*</t>
  </si>
  <si>
    <t>18) детский сад на 280 мест в 167 квартале города Северодвинска Архангельской области*</t>
  </si>
  <si>
    <t>19) детский сад на 280 мест по ул. Первомайской территориального округа Майская горка г. Архангельска*</t>
  </si>
  <si>
    <t>19) детский сад на 280 мест в Ломоносовском округе города Архангельска*</t>
  </si>
  <si>
    <t>18) детский сад на 280 мест в Соломбальском округе города Архангельска*</t>
  </si>
  <si>
    <t>бюджетные инвестиции в объекты государственной собственности Архангельской области, проектирование и реконструкция</t>
  </si>
  <si>
    <t>протяженность дороги – 1,65 км</t>
  </si>
  <si>
    <t>2016 / 2022</t>
  </si>
  <si>
    <t>6. Пристройка сценическо-зрительного комплекса к основному зданию и реконструкция существующего здания Архангельского областного театра кукол по адресу: г. Архангельск, просп. Троицкий, д. 5</t>
  </si>
  <si>
    <t>330 мест</t>
  </si>
  <si>
    <t>2015 / 2018</t>
  </si>
  <si>
    <t>6. Строительство школы-сада в правобережной части г. Каргополя по ул. Чеснокова, 12б</t>
  </si>
  <si>
    <t>200 мест</t>
  </si>
  <si>
    <t>администрация муниципального образования                                                                                                                                   "Каргопольский  муниципальный район"</t>
  </si>
  <si>
    <t>2013 / 2017</t>
  </si>
  <si>
    <t>20 квартир</t>
  </si>
  <si>
    <t>2011 / 2020</t>
  </si>
  <si>
    <t xml:space="preserve">20) детский сад на 220 мест в пос. Урдома Ленского района
</t>
  </si>
  <si>
    <t>7. Пристройка к зданию школы в пос. Приводино Котласского района</t>
  </si>
  <si>
    <t xml:space="preserve">9. Больница на 16 стационарных коек и 7 коек дневного стационара в пос. Урдома Ленского района
</t>
  </si>
  <si>
    <t>16 коек</t>
  </si>
  <si>
    <t>7. Крытый универсальный легкоатлетический манеж в г. Архангельске</t>
  </si>
  <si>
    <t>1. Начальная школа на 320 мест в с. Яренск (строительство "под ключ")</t>
  </si>
  <si>
    <t>2. Физкультурно-оздоровительный комплекс в с. Яренск (проектирование, строительство)</t>
  </si>
  <si>
    <t>8. Лыжная база в г. Северодвинске Архангельской области</t>
  </si>
  <si>
    <t>100 человек в смену</t>
  </si>
  <si>
    <t>3. Реконструкция системы водоснабжения в с. Яренск</t>
  </si>
  <si>
    <t>Общий (предельный) объем бюджетных ассигнований областного бюджета на               2020 год,                тыс. рублей</t>
  </si>
  <si>
    <t>Общий (предельный) объем бюджетных ассигнований областного бюджета на       2021 год,                                                         тыс. рублей</t>
  </si>
  <si>
    <r>
      <t>объем нагрузки
на сети – 
7,37 м</t>
    </r>
    <r>
      <rPr>
        <vertAlign val="superscript"/>
        <sz val="11"/>
        <color indexed="8"/>
        <rFont val="Times New Roman"/>
        <family val="1"/>
        <charset val="204"/>
      </rPr>
      <t xml:space="preserve">3 </t>
    </r>
    <r>
      <rPr>
        <sz val="11"/>
        <color indexed="8"/>
        <rFont val="Times New Roman"/>
        <family val="1"/>
        <charset val="204"/>
      </rPr>
      <t>/ час</t>
    </r>
  </si>
  <si>
    <r>
      <t>сети: водоснабжения – 113 м</t>
    </r>
    <r>
      <rPr>
        <vertAlign val="superscript"/>
        <sz val="11"/>
        <color theme="1"/>
        <rFont val="Times New Roman"/>
        <family val="1"/>
        <charset val="204"/>
      </rPr>
      <t xml:space="preserve">3 </t>
    </r>
    <r>
      <rPr>
        <sz val="11"/>
        <color theme="1"/>
        <rFont val="Times New Roman"/>
        <family val="1"/>
        <charset val="204"/>
      </rPr>
      <t>/ час; теплоснабжения – 7,1 Гкал / час; электроснабжения – 3562 кВА</t>
    </r>
  </si>
  <si>
    <t>2500 куб. м / сутки</t>
  </si>
  <si>
    <t>6. Разработка проектной документации на реконструкцию мостового перехода через реку Вождеромка на км 60+464 автомобильной дороги Архангельск – Белогорский – Пинега – Кимжа – Мезень</t>
  </si>
  <si>
    <t>7. Обеспечение земельных участков дорожной инфраструктурой для строительства многоквартирных домов в VII жилом районе (ул. Стрелковая – ул. Карпогорская, длиной 1650 м)</t>
  </si>
  <si>
    <t>XII. Адресная программа Архангельской области "Переселение граждан из аварийного жилищного фонда" на 2013 – 2018 годы</t>
  </si>
  <si>
    <t>XI. Адресная программа Архангельской области "Переселение граждан из аварийного жилищного фонда на 2019 – 2025 годы"</t>
  </si>
  <si>
    <t>5. Приобретение здания ВЗ с пристройкой по адресу: г. Архангельск, ул. Добролюбова, д. 1, корп. 1</t>
  </si>
  <si>
    <t>8. Строительство автодороги по пр. Мира на участке от ул. Ушинского до объездной автомобильной дороги "Котлас-Коряжма, км 0 - км 41</t>
  </si>
  <si>
    <t>протяженность дороги – 1,38 км</t>
  </si>
  <si>
    <t>Строительство объекта «Пожарное депо ГКУ «ОГПС-21»                                                                                                                 на 4 автомашины в г. Сольвычегодске Котласского района</t>
  </si>
  <si>
    <t>4 автомобиля</t>
  </si>
  <si>
    <t>9. Многоцелевой физкультурно-оздоровительный объект                                                                     (хоккейная арена «Ледовый дворец») в г. Коряжма</t>
  </si>
  <si>
    <t>9. Строительство окружной дороги (соединение ул. Окружной с ул. Юбилейной) в г. Северодвинске» (1-й этап строительства)</t>
  </si>
  <si>
    <t>2020-2022</t>
  </si>
  <si>
    <t>протяженность дороги – 1,077 км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</si>
  <si>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области"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</si>
  <si>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</si>
  <si>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Севера"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</si>
  <si>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</si>
  <si>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области"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</si>
  <si>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</si>
  <si>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</si>
  <si>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</si>
  <si>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области"</t>
  </si>
  <si>
    <t>XIII.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 в Архангельской области"</t>
  </si>
  <si>
    <t>XIV. Государственная программа Архангельской области "Социальная поддержка граждан в Архангельской области"</t>
  </si>
  <si>
    <t>XVI. Государственная программа Архангельской области "Защита населения и территорий Архангельской области от чрезвычайных ситуаций, обеспечения пожарной безопасности и безопасности на водных объектах"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</si>
  <si>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нужд"."</t>
  </si>
  <si>
    <t>5. Разработка обоснования инвестиций, проведение ценового и технологического аудита, проектирование и строительство фельдшерско-акушерских пунктов в отдаленных населенных пунктах Архангельской области, в том числе:</t>
  </si>
  <si>
    <t>1) фельдшерско-акушерский пункт в пос. Лайский Док Приморского района Архангельской области</t>
  </si>
  <si>
    <t>бюджетные инвестиции в объекты государственной собственности Архангельской области, разработка обоснования инвестиций, проведение ценового и технологического аудита, проектирование и строительство</t>
  </si>
  <si>
    <t>2) фельдшерско-акушерский пункт в дер. Оладовская Холмогорского района Архангельской области</t>
  </si>
  <si>
    <t>3) фельдшерско-акушерский пункт в дер. Осташевская Коношского района Архангельской области</t>
  </si>
  <si>
    <t>4) фельдшерско-акушерский пункт в пос. Волошка Коношского района Архангельской области</t>
  </si>
  <si>
    <t>5) фельдшерско-акушерский пункт в с. Лена Ленского района Архангельской области</t>
  </si>
  <si>
    <t>6) фельдшерско-акушерский пункт в пос. Глубокий Устьянского района Архангельской области</t>
  </si>
  <si>
    <t>7) фельдшерско-акушерский пункт в дер. Никольская Шенкурского района Архангельской области</t>
  </si>
  <si>
    <t>8) фельдшерско-акушерский пункт в дер. Федотовская Котласского района Архангельской области</t>
  </si>
  <si>
    <t>9) фельдшерско-акушерский пункт в пос. Красная Верхнетоемского района Архангельской области</t>
  </si>
  <si>
    <t>10) фельдшерско-акушерский пункт в дер. Копачево Холмогорского района Архангельской области</t>
  </si>
  <si>
    <t xml:space="preserve">5)  приобретение 4 жилых помещений 
в муниципальном образовании "Город Архангельск" </t>
  </si>
  <si>
    <t>6)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</si>
  <si>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t>7) завершение строительства 20-квартирного жилого дома в МО "Няндомский муниципальный район", мкр. Каргополь-2, г. Няндома</t>
  </si>
  <si>
    <t xml:space="preserve">8) канализационные очистные сооружения мощностью до 2500 куб. м / сутки с трассами напорного коллектора в пос. Приводино
Котласского района
</t>
  </si>
  <si>
    <t>8. Приобретение фельдшерско-акушерского пункта в дер. Большая Слудка Красноборского района Архангельской области</t>
  </si>
  <si>
    <t>ГБУЗ Архангельской области "Красноборская центральная районная больница"</t>
  </si>
  <si>
    <t>администрация муниципального образования "Ленский муниципальный район"</t>
  </si>
  <si>
    <t>Предлагаемые изменения в областную адресную инвестиционную программу на 2019 год и на плановый период 2020 и 2021 годов</t>
  </si>
  <si>
    <t>Предлагаемые изменения</t>
  </si>
  <si>
    <t>Общий объем капитальных вложений за счет всех источников с учетом изменений,              тыс. рублей</t>
  </si>
  <si>
    <t>Общий (предельный) объем бюджетных ассигнований областного бюджета на                                                           2019 год с учетом изменений,                                                 тыс. рублей</t>
  </si>
  <si>
    <t>Общий (предельный) объем бюджетных ассигнований областного бюджета на               2020 год с учетом изменений,                тыс. рублей</t>
  </si>
  <si>
    <t>Общий (предельный) объем бюджетных ассигнований областного бюджета на       2021 год с учетом изменений,                                                         тыс. рублей</t>
  </si>
  <si>
    <t>XVII. Государственная программа Архангельской области "Эффективное государственное управление в Архангельской области (2014 – 2021 годы)"</t>
  </si>
  <si>
    <t xml:space="preserve">министерство связи и информационных технологий Архангельской области </t>
  </si>
  <si>
    <t>ГАУ АО «МФЦ»</t>
  </si>
  <si>
    <t xml:space="preserve">Приобретение помещения по созданию «флагманского» отделения на базе отделения МФЦ, расположенного по адресу: г. Архангельск, ул. Воскресенская, д. 12  
</t>
  </si>
  <si>
    <t>956 кв. м</t>
  </si>
  <si>
    <t>7. Строительство центра культурного развития в г. Каргополе по адресу: Архангельская область, г. Каргополь, ул. Гагарина</t>
  </si>
  <si>
    <t>администрация муниципального образования "Каргопольский муниципальный район"</t>
  </si>
  <si>
    <t>2017/2018</t>
  </si>
  <si>
    <t>1) фельдшерско-акушерский пункт в дер. Гридино Няндомского района Архангельской области</t>
  </si>
  <si>
    <t>2) фельдшерско-акушерский пункт в дер. Хомяковская Холмогорского района Архангельской области</t>
  </si>
  <si>
    <t>2013 / 2021</t>
  </si>
  <si>
    <t>7а</t>
  </si>
  <si>
    <t>8а</t>
  </si>
  <si>
    <t>9а</t>
  </si>
  <si>
    <t>10а</t>
  </si>
  <si>
    <t>8б</t>
  </si>
  <si>
    <t>7б</t>
  </si>
  <si>
    <t>9б</t>
  </si>
  <si>
    <t>10б</t>
  </si>
  <si>
    <t>к пояснительной записке</t>
  </si>
  <si>
    <t>Приложение № 9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</si>
</sst>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Alignment="1"/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4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166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10" fillId="0" borderId="0" xfId="0" applyFont="1" applyFill="1"/>
    <xf numFmtId="166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167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S194"/>
  <sheetViews>
    <sheetView showGridLines="0" tabSelected="1" view="pageBreakPreview" topLeftCell="A9" zoomScale="70" zoomScaleNormal="100" zoomScaleSheetLayoutView="70" workbookViewId="0">
      <selection activeCell="K20" sqref="K20"/>
    </sheetView>
  </sheetViews>
  <sheetFormatPr defaultRowHeight="15" outlineLevelRow="1"/>
  <cols>
    <col min="1" max="1" width="67.42578125" style="2" customWidth="1"/>
    <col min="2" max="2" width="19.85546875" style="2" customWidth="1"/>
    <col min="3" max="3" width="22" style="2" customWidth="1"/>
    <col min="4" max="4" width="16.5703125" style="2" customWidth="1"/>
    <col min="5" max="5" width="23.85546875" style="2" customWidth="1"/>
    <col min="6" max="6" width="12.28515625" style="2" customWidth="1"/>
    <col min="7" max="9" width="15.7109375" style="1" customWidth="1"/>
    <col min="10" max="12" width="15.85546875" style="1" customWidth="1"/>
    <col min="13" max="16" width="14.85546875" style="2" customWidth="1"/>
    <col min="17" max="17" width="15" style="2" customWidth="1"/>
    <col min="18" max="18" width="14" style="2" customWidth="1"/>
    <col min="19" max="16384" width="9.140625" style="2"/>
  </cols>
  <sheetData>
    <row r="1" spans="1:18" hidden="1">
      <c r="M1" s="19"/>
      <c r="N1" s="19"/>
      <c r="O1" s="19"/>
      <c r="P1" s="19"/>
    </row>
    <row r="2" spans="1:18" hidden="1">
      <c r="M2" s="19"/>
      <c r="N2" s="19"/>
      <c r="O2" s="19"/>
      <c r="P2" s="19"/>
    </row>
    <row r="3" spans="1:18" hidden="1"/>
    <row r="4" spans="1:18" hidden="1"/>
    <row r="5" spans="1:18" hidden="1"/>
    <row r="6" spans="1:18" hidden="1">
      <c r="M6" s="19"/>
      <c r="N6" s="19"/>
      <c r="O6" s="19"/>
      <c r="P6" s="19"/>
    </row>
    <row r="7" spans="1:18" hidden="1">
      <c r="M7" s="19"/>
      <c r="N7" s="19"/>
      <c r="O7" s="19"/>
      <c r="P7" s="19"/>
    </row>
    <row r="8" spans="1:18" hidden="1">
      <c r="M8" s="19"/>
      <c r="N8" s="19"/>
      <c r="O8" s="19"/>
      <c r="P8" s="19"/>
    </row>
    <row r="9" spans="1:18">
      <c r="M9" s="19"/>
      <c r="N9" s="19"/>
      <c r="O9" s="19"/>
      <c r="P9" s="19"/>
      <c r="Q9" s="60" t="s">
        <v>374</v>
      </c>
    </row>
    <row r="10" spans="1:18" s="11" customFormat="1"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60" t="s">
        <v>373</v>
      </c>
    </row>
    <row r="11" spans="1:18" s="11" customFormat="1" ht="6.75" customHeight="1">
      <c r="G11" s="21"/>
      <c r="H11" s="21"/>
      <c r="I11" s="21"/>
      <c r="J11" s="21"/>
      <c r="K11" s="21"/>
      <c r="L11" s="21"/>
    </row>
    <row r="12" spans="1:18" ht="26.25" customHeight="1">
      <c r="A12" s="63" t="s">
        <v>348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1:18" ht="10.5" customHeight="1">
      <c r="A13" s="66"/>
      <c r="B13" s="66"/>
      <c r="C13" s="66"/>
      <c r="D13" s="66"/>
      <c r="E13" s="66"/>
      <c r="F13" s="66"/>
    </row>
    <row r="14" spans="1:18" ht="68.25" customHeight="1">
      <c r="A14" s="64" t="s">
        <v>3</v>
      </c>
      <c r="B14" s="64" t="s">
        <v>0</v>
      </c>
      <c r="C14" s="64" t="s">
        <v>4</v>
      </c>
      <c r="D14" s="64" t="s">
        <v>2</v>
      </c>
      <c r="E14" s="64" t="s">
        <v>1</v>
      </c>
      <c r="F14" s="64" t="s">
        <v>11</v>
      </c>
      <c r="G14" s="64" t="s">
        <v>32</v>
      </c>
      <c r="H14" s="61" t="s">
        <v>349</v>
      </c>
      <c r="I14" s="64" t="s">
        <v>350</v>
      </c>
      <c r="J14" s="64" t="s">
        <v>92</v>
      </c>
      <c r="K14" s="61" t="s">
        <v>349</v>
      </c>
      <c r="L14" s="64" t="s">
        <v>351</v>
      </c>
      <c r="M14" s="64" t="s">
        <v>298</v>
      </c>
      <c r="N14" s="61" t="s">
        <v>349</v>
      </c>
      <c r="O14" s="64" t="s">
        <v>352</v>
      </c>
      <c r="P14" s="61" t="s">
        <v>299</v>
      </c>
      <c r="Q14" s="61" t="s">
        <v>349</v>
      </c>
      <c r="R14" s="61" t="s">
        <v>353</v>
      </c>
    </row>
    <row r="15" spans="1:18" ht="98.25" customHeight="1">
      <c r="A15" s="64"/>
      <c r="B15" s="64"/>
      <c r="C15" s="65"/>
      <c r="D15" s="65"/>
      <c r="E15" s="65"/>
      <c r="F15" s="65"/>
      <c r="G15" s="65"/>
      <c r="H15" s="62"/>
      <c r="I15" s="65"/>
      <c r="J15" s="65"/>
      <c r="K15" s="62"/>
      <c r="L15" s="65"/>
      <c r="M15" s="65"/>
      <c r="N15" s="62"/>
      <c r="O15" s="65"/>
      <c r="P15" s="62"/>
      <c r="Q15" s="62"/>
      <c r="R15" s="62"/>
    </row>
    <row r="16" spans="1:18" ht="15" customHeight="1">
      <c r="A16" s="4">
        <v>1</v>
      </c>
      <c r="B16" s="4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 t="s">
        <v>365</v>
      </c>
      <c r="I16" s="5" t="s">
        <v>370</v>
      </c>
      <c r="J16" s="5">
        <v>8</v>
      </c>
      <c r="K16" s="5" t="s">
        <v>366</v>
      </c>
      <c r="L16" s="5" t="s">
        <v>369</v>
      </c>
      <c r="M16" s="5">
        <v>9</v>
      </c>
      <c r="N16" s="5" t="s">
        <v>367</v>
      </c>
      <c r="O16" s="5" t="s">
        <v>371</v>
      </c>
      <c r="P16" s="5">
        <v>10</v>
      </c>
      <c r="Q16" s="5" t="s">
        <v>368</v>
      </c>
      <c r="R16" s="5" t="s">
        <v>372</v>
      </c>
    </row>
    <row r="17" spans="1:18" ht="21.75" customHeight="1">
      <c r="A17" s="67" t="s">
        <v>8</v>
      </c>
      <c r="B17" s="72"/>
      <c r="C17" s="72"/>
      <c r="D17" s="72"/>
      <c r="E17" s="41"/>
      <c r="F17" s="41"/>
      <c r="G17" s="18">
        <v>62532806.498130001</v>
      </c>
      <c r="H17" s="18">
        <f>-6850+H71+H118+H149+H182</f>
        <v>185915.6</v>
      </c>
      <c r="I17" s="18">
        <f>G17+H17</f>
        <v>62718722.098130003</v>
      </c>
      <c r="J17" s="18">
        <f>J18+J35+J71+J82+J105+J118+J127+J144+J149+J159+J163+J167+J171+J173+J175+J180</f>
        <v>2651606.3423200003</v>
      </c>
      <c r="K17" s="18">
        <f>K182+K18+K35+K71+K82+K118+K144+K149+K171</f>
        <v>-459752.89999999997</v>
      </c>
      <c r="L17" s="18">
        <f>J17+K17</f>
        <v>2191853.4423200004</v>
      </c>
      <c r="M17" s="18">
        <f>M18+M35+M71+M82+M105+M118+M127+M144+M149+M159+M163+M167+M171+M173+M175+M180</f>
        <v>2610864.8800000004</v>
      </c>
      <c r="N17" s="18">
        <f>N18+N35+N71+N82+N105+N118+N127+N144+N149+N159+N163+N167+N171+N173+N175+N180</f>
        <v>403455.7</v>
      </c>
      <c r="O17" s="18">
        <f>M17+N17</f>
        <v>3014320.5800000005</v>
      </c>
      <c r="P17" s="18">
        <f>P18+P35+P71+P82+P105+P118+P127+P144+P149+P159+P163+P167+P171+P173+P175+P180</f>
        <v>2545952</v>
      </c>
      <c r="Q17" s="18">
        <f>Q18+Q35+Q71+Q82+Q105+Q118+Q127+Q144+Q149+Q159+Q163+Q167+Q171+Q173+Q175+Q180</f>
        <v>0</v>
      </c>
      <c r="R17" s="18">
        <f>P17+Q17</f>
        <v>2545952</v>
      </c>
    </row>
    <row r="18" spans="1:18" ht="40.5" customHeight="1">
      <c r="A18" s="67" t="s">
        <v>316</v>
      </c>
      <c r="B18" s="68"/>
      <c r="C18" s="68"/>
      <c r="D18" s="68"/>
      <c r="E18" s="14"/>
      <c r="F18" s="14"/>
      <c r="G18" s="18">
        <v>7823325.7999999998</v>
      </c>
      <c r="H18" s="18">
        <f>H19+H28+H30+H32+H34</f>
        <v>0</v>
      </c>
      <c r="I18" s="18">
        <f>I19+I28+I30+I32+I34</f>
        <v>7823325.7999999998</v>
      </c>
      <c r="J18" s="18">
        <v>223773.99999999994</v>
      </c>
      <c r="K18" s="18">
        <f>K19+K28+K30+K32+K34</f>
        <v>-5272.0999999999995</v>
      </c>
      <c r="L18" s="18">
        <f t="shared" ref="L18:L82" si="0">J18+K18</f>
        <v>218501.89999999994</v>
      </c>
      <c r="M18" s="18">
        <v>408224.30000000005</v>
      </c>
      <c r="N18" s="18">
        <f>N19+N28+N30+N32+N34</f>
        <v>0</v>
      </c>
      <c r="O18" s="18">
        <f t="shared" ref="O18:O82" si="1">M18+N18</f>
        <v>408224.30000000005</v>
      </c>
      <c r="P18" s="18">
        <v>442180</v>
      </c>
      <c r="Q18" s="18">
        <f>Q19+Q28+Q30+Q32+Q34</f>
        <v>0</v>
      </c>
      <c r="R18" s="18">
        <f t="shared" ref="R18:R82" si="2">P18+Q18</f>
        <v>442180</v>
      </c>
    </row>
    <row r="19" spans="1:18" ht="69.75" customHeight="1">
      <c r="A19" s="69" t="s">
        <v>154</v>
      </c>
      <c r="B19" s="70"/>
      <c r="C19" s="70"/>
      <c r="D19" s="71"/>
      <c r="E19" s="12"/>
      <c r="F19" s="22"/>
      <c r="G19" s="18">
        <v>6484836.5999999996</v>
      </c>
      <c r="H19" s="18">
        <f>H20+H21+H22+H23+H24+H25+H26+H27</f>
        <v>0</v>
      </c>
      <c r="I19" s="18">
        <f>G19+H19</f>
        <v>6484836.5999999996</v>
      </c>
      <c r="J19" s="18">
        <v>165952.19999999995</v>
      </c>
      <c r="K19" s="18">
        <f>K20+K21+K22+K23+K24+K25+K26+K27</f>
        <v>-5272.0999999999995</v>
      </c>
      <c r="L19" s="18">
        <f t="shared" si="0"/>
        <v>160680.09999999995</v>
      </c>
      <c r="M19" s="18">
        <v>364072.8</v>
      </c>
      <c r="N19" s="18">
        <f>N20+N21+N22+N23+N24+N25+N26+N27</f>
        <v>0</v>
      </c>
      <c r="O19" s="18">
        <f t="shared" si="1"/>
        <v>364072.8</v>
      </c>
      <c r="P19" s="18">
        <v>442180</v>
      </c>
      <c r="Q19" s="18">
        <f>Q20+Q21+Q22+Q23+Q24+Q25+Q26+Q27</f>
        <v>0</v>
      </c>
      <c r="R19" s="18">
        <f t="shared" si="2"/>
        <v>442180</v>
      </c>
    </row>
    <row r="20" spans="1:18" ht="139.5" customHeight="1">
      <c r="A20" s="10" t="s">
        <v>75</v>
      </c>
      <c r="B20" s="8" t="s">
        <v>69</v>
      </c>
      <c r="C20" s="9" t="s">
        <v>5</v>
      </c>
      <c r="D20" s="9" t="s">
        <v>7</v>
      </c>
      <c r="E20" s="9" t="s">
        <v>25</v>
      </c>
      <c r="F20" s="9" t="s">
        <v>225</v>
      </c>
      <c r="G20" s="18">
        <v>499363.4</v>
      </c>
      <c r="H20" s="18"/>
      <c r="I20" s="18">
        <f t="shared" ref="I20:I84" si="3">G20+H20</f>
        <v>499363.4</v>
      </c>
      <c r="J20" s="18">
        <v>43277.799999999988</v>
      </c>
      <c r="K20" s="18">
        <v>-385.4</v>
      </c>
      <c r="L20" s="18">
        <f t="shared" si="0"/>
        <v>42892.399999999987</v>
      </c>
      <c r="M20" s="18">
        <v>54062.8</v>
      </c>
      <c r="N20" s="18"/>
      <c r="O20" s="18">
        <f t="shared" si="1"/>
        <v>54062.8</v>
      </c>
      <c r="P20" s="18">
        <v>0</v>
      </c>
      <c r="Q20" s="18"/>
      <c r="R20" s="18">
        <f t="shared" si="2"/>
        <v>0</v>
      </c>
    </row>
    <row r="21" spans="1:18" ht="108.75" customHeight="1">
      <c r="A21" s="43" t="s">
        <v>104</v>
      </c>
      <c r="B21" s="15" t="s">
        <v>300</v>
      </c>
      <c r="C21" s="41" t="s">
        <v>5</v>
      </c>
      <c r="D21" s="41" t="s">
        <v>7</v>
      </c>
      <c r="E21" s="41" t="s">
        <v>13</v>
      </c>
      <c r="F21" s="41" t="s">
        <v>14</v>
      </c>
      <c r="G21" s="18">
        <v>22273.7</v>
      </c>
      <c r="H21" s="18"/>
      <c r="I21" s="18">
        <f t="shared" si="3"/>
        <v>22273.7</v>
      </c>
      <c r="J21" s="18">
        <v>4886.8999999999996</v>
      </c>
      <c r="K21" s="18">
        <v>-4886.7</v>
      </c>
      <c r="L21" s="18">
        <f t="shared" si="0"/>
        <v>0.1999999999998181</v>
      </c>
      <c r="M21" s="18">
        <v>0</v>
      </c>
      <c r="N21" s="18"/>
      <c r="O21" s="18">
        <f t="shared" si="1"/>
        <v>0</v>
      </c>
      <c r="P21" s="18">
        <v>0</v>
      </c>
      <c r="Q21" s="18"/>
      <c r="R21" s="18">
        <f t="shared" si="2"/>
        <v>0</v>
      </c>
    </row>
    <row r="22" spans="1:18" ht="112.5" customHeight="1">
      <c r="A22" s="43" t="s">
        <v>121</v>
      </c>
      <c r="B22" s="41" t="s">
        <v>33</v>
      </c>
      <c r="C22" s="41" t="s">
        <v>18</v>
      </c>
      <c r="D22" s="41" t="s">
        <v>7</v>
      </c>
      <c r="E22" s="41" t="s">
        <v>68</v>
      </c>
      <c r="F22" s="41" t="s">
        <v>52</v>
      </c>
      <c r="G22" s="18">
        <v>4237022.4000000004</v>
      </c>
      <c r="H22" s="18"/>
      <c r="I22" s="18">
        <f t="shared" si="3"/>
        <v>4237022.4000000004</v>
      </c>
      <c r="J22" s="18">
        <v>98720</v>
      </c>
      <c r="K22" s="18"/>
      <c r="L22" s="18">
        <f t="shared" si="0"/>
        <v>98720</v>
      </c>
      <c r="M22" s="18">
        <v>60410</v>
      </c>
      <c r="N22" s="18"/>
      <c r="O22" s="18">
        <f t="shared" si="1"/>
        <v>60410</v>
      </c>
      <c r="P22" s="18">
        <v>109080</v>
      </c>
      <c r="Q22" s="18"/>
      <c r="R22" s="18">
        <f t="shared" si="2"/>
        <v>109080</v>
      </c>
    </row>
    <row r="23" spans="1:18" ht="112.5" customHeight="1">
      <c r="A23" s="43" t="s">
        <v>122</v>
      </c>
      <c r="B23" s="41" t="s">
        <v>40</v>
      </c>
      <c r="C23" s="41" t="s">
        <v>18</v>
      </c>
      <c r="D23" s="41" t="s">
        <v>7</v>
      </c>
      <c r="E23" s="41" t="s">
        <v>68</v>
      </c>
      <c r="F23" s="41" t="s">
        <v>53</v>
      </c>
      <c r="G23" s="18">
        <v>814477.7</v>
      </c>
      <c r="H23" s="18"/>
      <c r="I23" s="18">
        <f t="shared" si="3"/>
        <v>814477.7</v>
      </c>
      <c r="J23" s="18">
        <v>6768.9</v>
      </c>
      <c r="K23" s="18"/>
      <c r="L23" s="18">
        <f t="shared" si="0"/>
        <v>6768.9</v>
      </c>
      <c r="M23" s="18">
        <v>0</v>
      </c>
      <c r="N23" s="18"/>
      <c r="O23" s="18">
        <f t="shared" si="1"/>
        <v>0</v>
      </c>
      <c r="P23" s="18">
        <v>0</v>
      </c>
      <c r="Q23" s="18"/>
      <c r="R23" s="18">
        <f t="shared" si="2"/>
        <v>0</v>
      </c>
    </row>
    <row r="24" spans="1:18" ht="105" customHeight="1">
      <c r="A24" s="10" t="s">
        <v>341</v>
      </c>
      <c r="B24" s="8" t="s">
        <v>163</v>
      </c>
      <c r="C24" s="9" t="s">
        <v>164</v>
      </c>
      <c r="D24" s="9" t="s">
        <v>7</v>
      </c>
      <c r="E24" s="41" t="s">
        <v>13</v>
      </c>
      <c r="F24" s="9" t="s">
        <v>22</v>
      </c>
      <c r="G24" s="18">
        <v>16877</v>
      </c>
      <c r="H24" s="18"/>
      <c r="I24" s="18">
        <f t="shared" si="3"/>
        <v>16877</v>
      </c>
      <c r="J24" s="18">
        <v>3050</v>
      </c>
      <c r="K24" s="18"/>
      <c r="L24" s="18">
        <f t="shared" si="0"/>
        <v>3050</v>
      </c>
      <c r="M24" s="18">
        <v>0</v>
      </c>
      <c r="N24" s="18"/>
      <c r="O24" s="18">
        <f t="shared" si="1"/>
        <v>0</v>
      </c>
      <c r="P24" s="18">
        <v>0</v>
      </c>
      <c r="Q24" s="18"/>
      <c r="R24" s="18">
        <f t="shared" si="2"/>
        <v>0</v>
      </c>
    </row>
    <row r="25" spans="1:18" ht="116.25" customHeight="1">
      <c r="A25" s="43" t="s">
        <v>342</v>
      </c>
      <c r="B25" s="13" t="s">
        <v>301</v>
      </c>
      <c r="C25" s="41" t="s">
        <v>5</v>
      </c>
      <c r="D25" s="9" t="s">
        <v>7</v>
      </c>
      <c r="E25" s="41" t="s">
        <v>13</v>
      </c>
      <c r="F25" s="9" t="s">
        <v>226</v>
      </c>
      <c r="G25" s="18">
        <v>270769.59999999998</v>
      </c>
      <c r="H25" s="18"/>
      <c r="I25" s="18">
        <f t="shared" si="3"/>
        <v>270769.59999999998</v>
      </c>
      <c r="J25" s="18">
        <v>1568.1</v>
      </c>
      <c r="K25" s="18"/>
      <c r="L25" s="18">
        <f t="shared" si="0"/>
        <v>1568.1</v>
      </c>
      <c r="M25" s="18">
        <v>0</v>
      </c>
      <c r="N25" s="18"/>
      <c r="O25" s="18">
        <f t="shared" si="1"/>
        <v>0</v>
      </c>
      <c r="P25" s="18">
        <v>0</v>
      </c>
      <c r="Q25" s="18"/>
      <c r="R25" s="18">
        <f t="shared" si="2"/>
        <v>0</v>
      </c>
    </row>
    <row r="26" spans="1:18" ht="129" customHeight="1">
      <c r="A26" s="43" t="s">
        <v>343</v>
      </c>
      <c r="B26" s="13" t="s">
        <v>286</v>
      </c>
      <c r="C26" s="41" t="s">
        <v>12</v>
      </c>
      <c r="D26" s="9" t="s">
        <v>7</v>
      </c>
      <c r="E26" s="41" t="s">
        <v>13</v>
      </c>
      <c r="F26" s="9" t="s">
        <v>287</v>
      </c>
      <c r="G26" s="18">
        <v>41352.800000000003</v>
      </c>
      <c r="H26" s="18"/>
      <c r="I26" s="18">
        <f t="shared" si="3"/>
        <v>41352.800000000003</v>
      </c>
      <c r="J26" s="18">
        <v>3000</v>
      </c>
      <c r="K26" s="18"/>
      <c r="L26" s="18">
        <f t="shared" si="0"/>
        <v>3000</v>
      </c>
      <c r="M26" s="18">
        <v>0</v>
      </c>
      <c r="N26" s="18"/>
      <c r="O26" s="18">
        <f t="shared" si="1"/>
        <v>0</v>
      </c>
      <c r="P26" s="18">
        <v>0</v>
      </c>
      <c r="Q26" s="18"/>
      <c r="R26" s="18">
        <f t="shared" si="2"/>
        <v>0</v>
      </c>
    </row>
    <row r="27" spans="1:18" ht="116.25" customHeight="1">
      <c r="A27" s="43" t="s">
        <v>344</v>
      </c>
      <c r="B27" s="13" t="s">
        <v>302</v>
      </c>
      <c r="C27" s="41" t="s">
        <v>12</v>
      </c>
      <c r="D27" s="9" t="s">
        <v>7</v>
      </c>
      <c r="E27" s="41" t="s">
        <v>13</v>
      </c>
      <c r="F27" s="9" t="s">
        <v>114</v>
      </c>
      <c r="G27" s="18">
        <v>582700</v>
      </c>
      <c r="H27" s="18"/>
      <c r="I27" s="18">
        <f t="shared" si="3"/>
        <v>582700</v>
      </c>
      <c r="J27" s="18">
        <v>4680.5</v>
      </c>
      <c r="K27" s="18"/>
      <c r="L27" s="18">
        <f t="shared" si="0"/>
        <v>4680.5</v>
      </c>
      <c r="M27" s="18">
        <v>249600</v>
      </c>
      <c r="N27" s="18"/>
      <c r="O27" s="18">
        <f t="shared" si="1"/>
        <v>249600</v>
      </c>
      <c r="P27" s="18">
        <v>333100</v>
      </c>
      <c r="Q27" s="18"/>
      <c r="R27" s="18">
        <f t="shared" si="2"/>
        <v>333100</v>
      </c>
    </row>
    <row r="28" spans="1:18" ht="36" customHeight="1">
      <c r="A28" s="69" t="s">
        <v>127</v>
      </c>
      <c r="B28" s="85"/>
      <c r="C28" s="85"/>
      <c r="D28" s="86"/>
      <c r="E28" s="41"/>
      <c r="F28" s="41"/>
      <c r="G28" s="18">
        <v>220475.5</v>
      </c>
      <c r="H28" s="18">
        <f>H29</f>
        <v>0</v>
      </c>
      <c r="I28" s="18">
        <f t="shared" si="3"/>
        <v>220475.5</v>
      </c>
      <c r="J28" s="18">
        <v>41164.1</v>
      </c>
      <c r="K28" s="18">
        <f>K29</f>
        <v>0</v>
      </c>
      <c r="L28" s="18">
        <f t="shared" si="0"/>
        <v>41164.1</v>
      </c>
      <c r="M28" s="18">
        <v>0</v>
      </c>
      <c r="N28" s="18">
        <f>N29</f>
        <v>0</v>
      </c>
      <c r="O28" s="18">
        <f t="shared" si="1"/>
        <v>0</v>
      </c>
      <c r="P28" s="18">
        <v>0</v>
      </c>
      <c r="Q28" s="18">
        <f>Q29</f>
        <v>0</v>
      </c>
      <c r="R28" s="18">
        <f t="shared" si="2"/>
        <v>0</v>
      </c>
    </row>
    <row r="29" spans="1:18" ht="111.75" customHeight="1">
      <c r="A29" s="43" t="s">
        <v>128</v>
      </c>
      <c r="B29" s="15" t="s">
        <v>45</v>
      </c>
      <c r="C29" s="41" t="s">
        <v>18</v>
      </c>
      <c r="D29" s="41" t="s">
        <v>16</v>
      </c>
      <c r="E29" s="41" t="s">
        <v>26</v>
      </c>
      <c r="F29" s="41" t="s">
        <v>22</v>
      </c>
      <c r="G29" s="18">
        <v>220475.5</v>
      </c>
      <c r="H29" s="18"/>
      <c r="I29" s="18">
        <f t="shared" si="3"/>
        <v>220475.5</v>
      </c>
      <c r="J29" s="18">
        <v>41164.1</v>
      </c>
      <c r="K29" s="18"/>
      <c r="L29" s="18">
        <f t="shared" si="0"/>
        <v>41164.1</v>
      </c>
      <c r="M29" s="18">
        <v>0</v>
      </c>
      <c r="N29" s="18"/>
      <c r="O29" s="18">
        <f t="shared" si="1"/>
        <v>0</v>
      </c>
      <c r="P29" s="18">
        <v>0</v>
      </c>
      <c r="Q29" s="18"/>
      <c r="R29" s="18">
        <f t="shared" si="2"/>
        <v>0</v>
      </c>
    </row>
    <row r="30" spans="1:18" ht="36.75" customHeight="1">
      <c r="A30" s="69" t="s">
        <v>129</v>
      </c>
      <c r="B30" s="70"/>
      <c r="C30" s="70"/>
      <c r="D30" s="71"/>
      <c r="E30" s="41"/>
      <c r="F30" s="41"/>
      <c r="G30" s="18">
        <v>1062336.7</v>
      </c>
      <c r="H30" s="18">
        <f>H31</f>
        <v>0</v>
      </c>
      <c r="I30" s="18">
        <f t="shared" si="3"/>
        <v>1062336.7</v>
      </c>
      <c r="J30" s="18">
        <v>10182.1</v>
      </c>
      <c r="K30" s="18">
        <f>K31</f>
        <v>0</v>
      </c>
      <c r="L30" s="18">
        <f t="shared" si="0"/>
        <v>10182.1</v>
      </c>
      <c r="M30" s="18">
        <v>0</v>
      </c>
      <c r="N30" s="18">
        <f>N31</f>
        <v>0</v>
      </c>
      <c r="O30" s="18">
        <f t="shared" si="1"/>
        <v>0</v>
      </c>
      <c r="P30" s="18">
        <v>0</v>
      </c>
      <c r="Q30" s="18">
        <f>Q31</f>
        <v>0</v>
      </c>
      <c r="R30" s="18">
        <f t="shared" si="2"/>
        <v>0</v>
      </c>
    </row>
    <row r="31" spans="1:18" ht="113.25" customHeight="1">
      <c r="A31" s="10" t="s">
        <v>119</v>
      </c>
      <c r="B31" s="9" t="s">
        <v>58</v>
      </c>
      <c r="C31" s="41" t="s">
        <v>18</v>
      </c>
      <c r="D31" s="9" t="s">
        <v>7</v>
      </c>
      <c r="E31" s="41" t="s">
        <v>29</v>
      </c>
      <c r="F31" s="9" t="s">
        <v>118</v>
      </c>
      <c r="G31" s="18">
        <v>1062336.7</v>
      </c>
      <c r="H31" s="18"/>
      <c r="I31" s="18">
        <f t="shared" si="3"/>
        <v>1062336.7</v>
      </c>
      <c r="J31" s="18">
        <v>10182.1</v>
      </c>
      <c r="K31" s="18"/>
      <c r="L31" s="18">
        <f t="shared" si="0"/>
        <v>10182.1</v>
      </c>
      <c r="M31" s="18">
        <v>0</v>
      </c>
      <c r="N31" s="18"/>
      <c r="O31" s="18">
        <f t="shared" si="1"/>
        <v>0</v>
      </c>
      <c r="P31" s="18">
        <v>0</v>
      </c>
      <c r="Q31" s="18"/>
      <c r="R31" s="18">
        <f t="shared" si="2"/>
        <v>0</v>
      </c>
    </row>
    <row r="32" spans="1:18" ht="53.25" customHeight="1">
      <c r="A32" s="67" t="s">
        <v>165</v>
      </c>
      <c r="B32" s="67"/>
      <c r="C32" s="67"/>
      <c r="D32" s="67"/>
      <c r="E32" s="41"/>
      <c r="F32" s="9"/>
      <c r="G32" s="18">
        <v>11525.5</v>
      </c>
      <c r="H32" s="18">
        <f>H33</f>
        <v>0</v>
      </c>
      <c r="I32" s="18">
        <f t="shared" si="3"/>
        <v>11525.5</v>
      </c>
      <c r="J32" s="18">
        <v>6475.6</v>
      </c>
      <c r="K32" s="18">
        <f>K33</f>
        <v>0</v>
      </c>
      <c r="L32" s="18">
        <f t="shared" si="0"/>
        <v>6475.6</v>
      </c>
      <c r="M32" s="18">
        <v>0</v>
      </c>
      <c r="N32" s="18">
        <f>N33</f>
        <v>0</v>
      </c>
      <c r="O32" s="18">
        <f t="shared" si="1"/>
        <v>0</v>
      </c>
      <c r="P32" s="18">
        <v>0</v>
      </c>
      <c r="Q32" s="18">
        <f>Q33</f>
        <v>0</v>
      </c>
      <c r="R32" s="18">
        <f t="shared" si="2"/>
        <v>0</v>
      </c>
    </row>
    <row r="33" spans="1:18" ht="105.75" customHeight="1">
      <c r="A33" s="43" t="s">
        <v>168</v>
      </c>
      <c r="B33" s="41" t="s">
        <v>166</v>
      </c>
      <c r="C33" s="41" t="s">
        <v>18</v>
      </c>
      <c r="D33" s="41" t="s">
        <v>7</v>
      </c>
      <c r="E33" s="41" t="s">
        <v>167</v>
      </c>
      <c r="F33" s="41" t="s">
        <v>22</v>
      </c>
      <c r="G33" s="18">
        <v>11525.5</v>
      </c>
      <c r="H33" s="18"/>
      <c r="I33" s="18">
        <f t="shared" si="3"/>
        <v>11525.5</v>
      </c>
      <c r="J33" s="18">
        <v>6475.6</v>
      </c>
      <c r="K33" s="18"/>
      <c r="L33" s="18">
        <f t="shared" si="0"/>
        <v>6475.6</v>
      </c>
      <c r="M33" s="18">
        <v>0</v>
      </c>
      <c r="N33" s="18"/>
      <c r="O33" s="18">
        <f t="shared" si="1"/>
        <v>0</v>
      </c>
      <c r="P33" s="18">
        <v>0</v>
      </c>
      <c r="Q33" s="18"/>
      <c r="R33" s="18">
        <f t="shared" si="2"/>
        <v>0</v>
      </c>
    </row>
    <row r="34" spans="1:18" ht="114.75" customHeight="1">
      <c r="A34" s="43" t="s">
        <v>259</v>
      </c>
      <c r="B34" s="41" t="s">
        <v>21</v>
      </c>
      <c r="C34" s="9" t="s">
        <v>164</v>
      </c>
      <c r="D34" s="9" t="s">
        <v>7</v>
      </c>
      <c r="E34" s="41" t="s">
        <v>13</v>
      </c>
      <c r="F34" s="41" t="s">
        <v>80</v>
      </c>
      <c r="G34" s="18">
        <v>44151.5</v>
      </c>
      <c r="H34" s="18"/>
      <c r="I34" s="18">
        <f t="shared" si="3"/>
        <v>44151.5</v>
      </c>
      <c r="J34" s="18">
        <v>0</v>
      </c>
      <c r="K34" s="18"/>
      <c r="L34" s="18">
        <f t="shared" si="0"/>
        <v>0</v>
      </c>
      <c r="M34" s="18">
        <v>44151.5</v>
      </c>
      <c r="N34" s="18"/>
      <c r="O34" s="18">
        <f t="shared" si="1"/>
        <v>44151.5</v>
      </c>
      <c r="P34" s="18">
        <v>0</v>
      </c>
      <c r="Q34" s="18"/>
      <c r="R34" s="18">
        <f t="shared" si="2"/>
        <v>0</v>
      </c>
    </row>
    <row r="35" spans="1:18" ht="40.5" customHeight="1">
      <c r="A35" s="67" t="s">
        <v>317</v>
      </c>
      <c r="B35" s="68"/>
      <c r="C35" s="68"/>
      <c r="D35" s="68"/>
      <c r="E35" s="41"/>
      <c r="F35" s="43"/>
      <c r="G35" s="18">
        <v>6572391</v>
      </c>
      <c r="H35" s="18">
        <f>H36+H60+H65+H66+H68+H69+H70</f>
        <v>0</v>
      </c>
      <c r="I35" s="18">
        <f t="shared" si="3"/>
        <v>6572391</v>
      </c>
      <c r="J35" s="18">
        <v>445038.07231999992</v>
      </c>
      <c r="K35" s="18">
        <f>K36+K60+K65+K66+K68+K69+K70</f>
        <v>-169582.2</v>
      </c>
      <c r="L35" s="18">
        <f t="shared" si="0"/>
        <v>275455.87231999991</v>
      </c>
      <c r="M35" s="18">
        <v>290024.07999999996</v>
      </c>
      <c r="N35" s="18">
        <f>N36+N60+N65+N66+N68+N69+N70+42300</f>
        <v>169582.2</v>
      </c>
      <c r="O35" s="18">
        <f t="shared" si="1"/>
        <v>459606.27999999997</v>
      </c>
      <c r="P35" s="18">
        <v>216737.2</v>
      </c>
      <c r="Q35" s="18">
        <f>Q36+Q60+Q65+Q66+Q68+Q69+Q70+56200</f>
        <v>0</v>
      </c>
      <c r="R35" s="18">
        <f t="shared" si="2"/>
        <v>216737.2</v>
      </c>
    </row>
    <row r="36" spans="1:18" ht="27" customHeight="1">
      <c r="A36" s="67" t="s">
        <v>17</v>
      </c>
      <c r="B36" s="75"/>
      <c r="C36" s="75"/>
      <c r="D36" s="75"/>
      <c r="E36" s="41"/>
      <c r="F36" s="43"/>
      <c r="G36" s="18">
        <v>4054840.3921300005</v>
      </c>
      <c r="H36" s="18">
        <f>H37+H38+H39+H40+H41+H42+H43+H44+H45+H47+H48+H49+H50+H51+H52+H53+H54+H56+H58+H59</f>
        <v>0</v>
      </c>
      <c r="I36" s="18">
        <f t="shared" si="3"/>
        <v>4054840.3921300005</v>
      </c>
      <c r="J36" s="18">
        <v>200983.07231999998</v>
      </c>
      <c r="K36" s="18">
        <f>K37+K38+K39+K40+K41+K42+K43+K44+K45+K47+K48+K49+K50+K51+K52+K53+K54+K56+K58+K59</f>
        <v>0</v>
      </c>
      <c r="L36" s="18">
        <f t="shared" si="0"/>
        <v>200983.07231999998</v>
      </c>
      <c r="M36" s="18">
        <v>118540.58</v>
      </c>
      <c r="N36" s="18">
        <f>N37+N38+N39+N40+N41+N42+N43+N44+N45+N47+N48+N49+N50+N51+N52+N53+N54+N56+N58+N59</f>
        <v>0</v>
      </c>
      <c r="O36" s="18">
        <f t="shared" si="1"/>
        <v>118540.58</v>
      </c>
      <c r="P36" s="18">
        <v>155537.20000000001</v>
      </c>
      <c r="Q36" s="18">
        <f>Q37+Q38+Q39+Q40+Q41+Q42+Q43+Q44+Q45+Q47+Q48+Q49+Q50+Q51+Q52+Q53+Q54+Q56+Q58+Q59</f>
        <v>0</v>
      </c>
      <c r="R36" s="18">
        <f t="shared" si="2"/>
        <v>155537.20000000001</v>
      </c>
    </row>
    <row r="37" spans="1:18" ht="127.5" customHeight="1" outlineLevel="1">
      <c r="A37" s="43" t="s">
        <v>88</v>
      </c>
      <c r="B37" s="41" t="s">
        <v>15</v>
      </c>
      <c r="C37" s="41" t="s">
        <v>76</v>
      </c>
      <c r="D37" s="41" t="s">
        <v>7</v>
      </c>
      <c r="E37" s="9" t="s">
        <v>47</v>
      </c>
      <c r="F37" s="41" t="s">
        <v>86</v>
      </c>
      <c r="G37" s="18">
        <v>102262.9</v>
      </c>
      <c r="H37" s="18"/>
      <c r="I37" s="18">
        <f t="shared" si="3"/>
        <v>102262.9</v>
      </c>
      <c r="J37" s="18">
        <v>6064.2</v>
      </c>
      <c r="K37" s="18"/>
      <c r="L37" s="18">
        <f t="shared" si="0"/>
        <v>6064.2</v>
      </c>
      <c r="M37" s="18">
        <v>0</v>
      </c>
      <c r="N37" s="18"/>
      <c r="O37" s="18">
        <f t="shared" si="1"/>
        <v>0</v>
      </c>
      <c r="P37" s="18">
        <v>0</v>
      </c>
      <c r="Q37" s="18"/>
      <c r="R37" s="18">
        <f t="shared" si="2"/>
        <v>0</v>
      </c>
    </row>
    <row r="38" spans="1:18" ht="127.5" customHeight="1" outlineLevel="1">
      <c r="A38" s="43" t="s">
        <v>130</v>
      </c>
      <c r="B38" s="41" t="s">
        <v>77</v>
      </c>
      <c r="C38" s="41" t="s">
        <v>76</v>
      </c>
      <c r="D38" s="41" t="s">
        <v>7</v>
      </c>
      <c r="E38" s="41" t="s">
        <v>46</v>
      </c>
      <c r="F38" s="41" t="s">
        <v>22</v>
      </c>
      <c r="G38" s="18">
        <v>155755.4</v>
      </c>
      <c r="H38" s="18"/>
      <c r="I38" s="18">
        <f t="shared" si="3"/>
        <v>155755.4</v>
      </c>
      <c r="J38" s="18">
        <v>18250.7</v>
      </c>
      <c r="K38" s="18"/>
      <c r="L38" s="18">
        <f t="shared" si="0"/>
        <v>18250.7</v>
      </c>
      <c r="M38" s="18">
        <v>0</v>
      </c>
      <c r="N38" s="18"/>
      <c r="O38" s="18">
        <f t="shared" si="1"/>
        <v>0</v>
      </c>
      <c r="P38" s="18">
        <v>0</v>
      </c>
      <c r="Q38" s="18"/>
      <c r="R38" s="18">
        <f t="shared" si="2"/>
        <v>0</v>
      </c>
    </row>
    <row r="39" spans="1:18" ht="147" customHeight="1" outlineLevel="1">
      <c r="A39" s="43" t="s">
        <v>131</v>
      </c>
      <c r="B39" s="41" t="s">
        <v>45</v>
      </c>
      <c r="C39" s="41" t="s">
        <v>76</v>
      </c>
      <c r="D39" s="41" t="s">
        <v>7</v>
      </c>
      <c r="E39" s="41" t="s">
        <v>46</v>
      </c>
      <c r="F39" s="41" t="s">
        <v>22</v>
      </c>
      <c r="G39" s="18">
        <v>218601.5</v>
      </c>
      <c r="H39" s="18"/>
      <c r="I39" s="18">
        <f t="shared" si="3"/>
        <v>218601.5</v>
      </c>
      <c r="J39" s="18">
        <v>24101.800000000003</v>
      </c>
      <c r="K39" s="18"/>
      <c r="L39" s="18">
        <f t="shared" si="0"/>
        <v>24101.800000000003</v>
      </c>
      <c r="M39" s="18">
        <v>0</v>
      </c>
      <c r="N39" s="18"/>
      <c r="O39" s="18">
        <f t="shared" si="1"/>
        <v>0</v>
      </c>
      <c r="P39" s="18">
        <v>0</v>
      </c>
      <c r="Q39" s="18"/>
      <c r="R39" s="18">
        <f t="shared" si="2"/>
        <v>0</v>
      </c>
    </row>
    <row r="40" spans="1:18" ht="122.25" customHeight="1" outlineLevel="1">
      <c r="A40" s="43" t="s">
        <v>184</v>
      </c>
      <c r="B40" s="41" t="s">
        <v>45</v>
      </c>
      <c r="C40" s="41" t="s">
        <v>76</v>
      </c>
      <c r="D40" s="41" t="s">
        <v>7</v>
      </c>
      <c r="E40" s="41" t="s">
        <v>29</v>
      </c>
      <c r="F40" s="41" t="s">
        <v>22</v>
      </c>
      <c r="G40" s="18">
        <v>233819.8</v>
      </c>
      <c r="H40" s="18"/>
      <c r="I40" s="18">
        <f t="shared" si="3"/>
        <v>233819.8</v>
      </c>
      <c r="J40" s="18">
        <v>50858.8</v>
      </c>
      <c r="K40" s="18"/>
      <c r="L40" s="18">
        <f t="shared" si="0"/>
        <v>50858.8</v>
      </c>
      <c r="M40" s="18">
        <v>0</v>
      </c>
      <c r="N40" s="18"/>
      <c r="O40" s="18">
        <f t="shared" si="1"/>
        <v>0</v>
      </c>
      <c r="P40" s="18">
        <v>0</v>
      </c>
      <c r="Q40" s="18"/>
      <c r="R40" s="18">
        <f t="shared" si="2"/>
        <v>0</v>
      </c>
    </row>
    <row r="41" spans="1:18" ht="128.25" customHeight="1" outlineLevel="1">
      <c r="A41" s="43" t="s">
        <v>132</v>
      </c>
      <c r="B41" s="41" t="s">
        <v>45</v>
      </c>
      <c r="C41" s="41" t="s">
        <v>76</v>
      </c>
      <c r="D41" s="41" t="s">
        <v>7</v>
      </c>
      <c r="E41" s="41" t="s">
        <v>31</v>
      </c>
      <c r="F41" s="41" t="s">
        <v>22</v>
      </c>
      <c r="G41" s="18">
        <v>257589.1</v>
      </c>
      <c r="H41" s="18"/>
      <c r="I41" s="18">
        <f t="shared" si="3"/>
        <v>257589.1</v>
      </c>
      <c r="J41" s="18">
        <v>18059.59</v>
      </c>
      <c r="K41" s="18"/>
      <c r="L41" s="18">
        <f t="shared" si="0"/>
        <v>18059.59</v>
      </c>
      <c r="M41" s="18">
        <v>0</v>
      </c>
      <c r="N41" s="18"/>
      <c r="O41" s="18">
        <f t="shared" si="1"/>
        <v>0</v>
      </c>
      <c r="P41" s="18">
        <v>0</v>
      </c>
      <c r="Q41" s="18"/>
      <c r="R41" s="18">
        <f t="shared" si="2"/>
        <v>0</v>
      </c>
    </row>
    <row r="42" spans="1:18" ht="130.5" customHeight="1" outlineLevel="1">
      <c r="A42" s="43" t="s">
        <v>81</v>
      </c>
      <c r="B42" s="41" t="s">
        <v>71</v>
      </c>
      <c r="C42" s="41" t="s">
        <v>76</v>
      </c>
      <c r="D42" s="41" t="s">
        <v>7</v>
      </c>
      <c r="E42" s="41" t="s">
        <v>67</v>
      </c>
      <c r="F42" s="41" t="s">
        <v>37</v>
      </c>
      <c r="G42" s="18">
        <v>188981.5</v>
      </c>
      <c r="H42" s="18"/>
      <c r="I42" s="18">
        <f t="shared" si="3"/>
        <v>188981.5</v>
      </c>
      <c r="J42" s="18">
        <v>19997.899999999998</v>
      </c>
      <c r="K42" s="18"/>
      <c r="L42" s="18">
        <f t="shared" si="0"/>
        <v>19997.899999999998</v>
      </c>
      <c r="M42" s="18">
        <v>0</v>
      </c>
      <c r="N42" s="18"/>
      <c r="O42" s="18">
        <f t="shared" si="1"/>
        <v>0</v>
      </c>
      <c r="P42" s="18">
        <v>0</v>
      </c>
      <c r="Q42" s="18"/>
      <c r="R42" s="18">
        <f t="shared" si="2"/>
        <v>0</v>
      </c>
    </row>
    <row r="43" spans="1:18" ht="134.25" customHeight="1" outlineLevel="1">
      <c r="A43" s="43" t="s">
        <v>82</v>
      </c>
      <c r="B43" s="41" t="s">
        <v>71</v>
      </c>
      <c r="C43" s="41" t="s">
        <v>76</v>
      </c>
      <c r="D43" s="41" t="s">
        <v>7</v>
      </c>
      <c r="E43" s="41" t="s">
        <v>46</v>
      </c>
      <c r="F43" s="41" t="s">
        <v>22</v>
      </c>
      <c r="G43" s="18">
        <v>221750</v>
      </c>
      <c r="H43" s="18"/>
      <c r="I43" s="18">
        <f t="shared" si="3"/>
        <v>221750</v>
      </c>
      <c r="J43" s="18">
        <v>22102.3</v>
      </c>
      <c r="K43" s="18"/>
      <c r="L43" s="18">
        <f t="shared" si="0"/>
        <v>22102.3</v>
      </c>
      <c r="M43" s="18">
        <v>0</v>
      </c>
      <c r="N43" s="18"/>
      <c r="O43" s="18">
        <f t="shared" si="1"/>
        <v>0</v>
      </c>
      <c r="P43" s="18">
        <v>0</v>
      </c>
      <c r="Q43" s="18"/>
      <c r="R43" s="18">
        <f t="shared" si="2"/>
        <v>0</v>
      </c>
    </row>
    <row r="44" spans="1:18" ht="213.75" customHeight="1" outlineLevel="1">
      <c r="A44" s="43" t="s">
        <v>87</v>
      </c>
      <c r="B44" s="41" t="s">
        <v>15</v>
      </c>
      <c r="C44" s="41" t="s">
        <v>169</v>
      </c>
      <c r="D44" s="41" t="s">
        <v>7</v>
      </c>
      <c r="E44" s="41" t="s">
        <v>212</v>
      </c>
      <c r="F44" s="41" t="s">
        <v>35</v>
      </c>
      <c r="G44" s="18">
        <v>147252.70000000001</v>
      </c>
      <c r="H44" s="18"/>
      <c r="I44" s="18">
        <f t="shared" si="3"/>
        <v>147252.70000000001</v>
      </c>
      <c r="J44" s="18">
        <v>18698</v>
      </c>
      <c r="K44" s="18"/>
      <c r="L44" s="18">
        <f t="shared" si="0"/>
        <v>18698</v>
      </c>
      <c r="M44" s="18">
        <v>0</v>
      </c>
      <c r="N44" s="18"/>
      <c r="O44" s="18">
        <f t="shared" si="1"/>
        <v>0</v>
      </c>
      <c r="P44" s="18">
        <v>0</v>
      </c>
      <c r="Q44" s="18"/>
      <c r="R44" s="18">
        <f t="shared" si="2"/>
        <v>0</v>
      </c>
    </row>
    <row r="45" spans="1:18" ht="123.75" customHeight="1" outlineLevel="1">
      <c r="A45" s="43" t="s">
        <v>177</v>
      </c>
      <c r="B45" s="41" t="s">
        <v>45</v>
      </c>
      <c r="C45" s="41" t="s">
        <v>30</v>
      </c>
      <c r="D45" s="41" t="s">
        <v>7</v>
      </c>
      <c r="E45" s="41" t="s">
        <v>46</v>
      </c>
      <c r="F45" s="41" t="s">
        <v>74</v>
      </c>
      <c r="G45" s="18">
        <v>306735.30674000003</v>
      </c>
      <c r="H45" s="18"/>
      <c r="I45" s="18">
        <f t="shared" si="3"/>
        <v>306735.30674000003</v>
      </c>
      <c r="J45" s="18">
        <v>3673.3999999999996</v>
      </c>
      <c r="K45" s="18"/>
      <c r="L45" s="18">
        <f t="shared" si="0"/>
        <v>3673.3999999999996</v>
      </c>
      <c r="M45" s="18">
        <v>1807.04</v>
      </c>
      <c r="N45" s="18"/>
      <c r="O45" s="18">
        <f t="shared" si="1"/>
        <v>1807.04</v>
      </c>
      <c r="P45" s="18">
        <v>0</v>
      </c>
      <c r="Q45" s="18"/>
      <c r="R45" s="18">
        <f t="shared" si="2"/>
        <v>0</v>
      </c>
    </row>
    <row r="46" spans="1:18" ht="107.25" hidden="1" customHeight="1" outlineLevel="1">
      <c r="A46" s="43" t="s">
        <v>178</v>
      </c>
      <c r="B46" s="41" t="s">
        <v>45</v>
      </c>
      <c r="C46" s="41" t="s">
        <v>18</v>
      </c>
      <c r="D46" s="41" t="s">
        <v>7</v>
      </c>
      <c r="E46" s="41" t="s">
        <v>46</v>
      </c>
      <c r="F46" s="41" t="s">
        <v>74</v>
      </c>
      <c r="G46" s="18">
        <v>0</v>
      </c>
      <c r="H46" s="18"/>
      <c r="I46" s="18">
        <f t="shared" si="3"/>
        <v>0</v>
      </c>
      <c r="J46" s="18">
        <v>0</v>
      </c>
      <c r="K46" s="18"/>
      <c r="L46" s="18">
        <f t="shared" si="0"/>
        <v>0</v>
      </c>
      <c r="M46" s="18">
        <v>0</v>
      </c>
      <c r="N46" s="18"/>
      <c r="O46" s="18">
        <f t="shared" si="1"/>
        <v>0</v>
      </c>
      <c r="P46" s="18">
        <v>0</v>
      </c>
      <c r="Q46" s="18"/>
      <c r="R46" s="18">
        <f t="shared" si="2"/>
        <v>0</v>
      </c>
    </row>
    <row r="47" spans="1:18" ht="129.75" customHeight="1" outlineLevel="1">
      <c r="A47" s="43" t="s">
        <v>264</v>
      </c>
      <c r="B47" s="41" t="s">
        <v>45</v>
      </c>
      <c r="C47" s="41" t="s">
        <v>30</v>
      </c>
      <c r="D47" s="41" t="s">
        <v>7</v>
      </c>
      <c r="E47" s="41" t="s">
        <v>46</v>
      </c>
      <c r="F47" s="41" t="s">
        <v>74</v>
      </c>
      <c r="G47" s="18">
        <v>276092.40000000002</v>
      </c>
      <c r="H47" s="18"/>
      <c r="I47" s="18">
        <f t="shared" si="3"/>
        <v>276092.40000000002</v>
      </c>
      <c r="J47" s="18">
        <v>3673.47</v>
      </c>
      <c r="K47" s="18"/>
      <c r="L47" s="18">
        <f t="shared" si="0"/>
        <v>3673.47</v>
      </c>
      <c r="M47" s="18">
        <v>1842.8999999999999</v>
      </c>
      <c r="N47" s="18"/>
      <c r="O47" s="18">
        <f t="shared" si="1"/>
        <v>1842.8999999999999</v>
      </c>
      <c r="P47" s="18">
        <v>0</v>
      </c>
      <c r="Q47" s="18"/>
      <c r="R47" s="18">
        <f t="shared" si="2"/>
        <v>0</v>
      </c>
    </row>
    <row r="48" spans="1:18" ht="123.75" customHeight="1" outlineLevel="1">
      <c r="A48" s="43" t="s">
        <v>265</v>
      </c>
      <c r="B48" s="41" t="s">
        <v>71</v>
      </c>
      <c r="C48" s="41" t="s">
        <v>30</v>
      </c>
      <c r="D48" s="41" t="s">
        <v>7</v>
      </c>
      <c r="E48" s="41" t="s">
        <v>29</v>
      </c>
      <c r="F48" s="41" t="s">
        <v>74</v>
      </c>
      <c r="G48" s="18">
        <v>245143.10229000001</v>
      </c>
      <c r="H48" s="18"/>
      <c r="I48" s="18">
        <f t="shared" si="3"/>
        <v>245143.10229000001</v>
      </c>
      <c r="J48" s="18">
        <v>2857.2</v>
      </c>
      <c r="K48" s="18"/>
      <c r="L48" s="18">
        <f t="shared" si="0"/>
        <v>2857.2</v>
      </c>
      <c r="M48" s="18">
        <v>1583.4</v>
      </c>
      <c r="N48" s="18"/>
      <c r="O48" s="18">
        <f t="shared" si="1"/>
        <v>1583.4</v>
      </c>
      <c r="P48" s="18">
        <v>0</v>
      </c>
      <c r="Q48" s="18"/>
      <c r="R48" s="18">
        <f t="shared" si="2"/>
        <v>0</v>
      </c>
    </row>
    <row r="49" spans="1:18" ht="123.75" customHeight="1" outlineLevel="1">
      <c r="A49" s="43" t="s">
        <v>266</v>
      </c>
      <c r="B49" s="41" t="s">
        <v>71</v>
      </c>
      <c r="C49" s="41" t="s">
        <v>30</v>
      </c>
      <c r="D49" s="41" t="s">
        <v>7</v>
      </c>
      <c r="E49" s="41" t="s">
        <v>27</v>
      </c>
      <c r="F49" s="41" t="s">
        <v>74</v>
      </c>
      <c r="G49" s="18">
        <v>245538.59982</v>
      </c>
      <c r="H49" s="18"/>
      <c r="I49" s="18">
        <f t="shared" si="3"/>
        <v>245538.59982</v>
      </c>
      <c r="J49" s="18">
        <v>1949.3</v>
      </c>
      <c r="K49" s="18"/>
      <c r="L49" s="18">
        <f t="shared" si="0"/>
        <v>1949.3</v>
      </c>
      <c r="M49" s="18">
        <v>2434.9</v>
      </c>
      <c r="N49" s="18"/>
      <c r="O49" s="18">
        <f t="shared" si="1"/>
        <v>2434.9</v>
      </c>
      <c r="P49" s="18">
        <v>0</v>
      </c>
      <c r="Q49" s="18"/>
      <c r="R49" s="18">
        <f t="shared" si="2"/>
        <v>0</v>
      </c>
    </row>
    <row r="50" spans="1:18" ht="123.75" customHeight="1" outlineLevel="1">
      <c r="A50" s="43" t="s">
        <v>267</v>
      </c>
      <c r="B50" s="41" t="s">
        <v>71</v>
      </c>
      <c r="C50" s="41" t="s">
        <v>30</v>
      </c>
      <c r="D50" s="41" t="s">
        <v>7</v>
      </c>
      <c r="E50" s="41" t="s">
        <v>212</v>
      </c>
      <c r="F50" s="41" t="s">
        <v>74</v>
      </c>
      <c r="G50" s="18">
        <v>245784.8665</v>
      </c>
      <c r="H50" s="18"/>
      <c r="I50" s="18">
        <f t="shared" si="3"/>
        <v>245784.8665</v>
      </c>
      <c r="J50" s="18">
        <v>4383.2183600000008</v>
      </c>
      <c r="K50" s="18"/>
      <c r="L50" s="18">
        <f t="shared" si="0"/>
        <v>4383.2183600000008</v>
      </c>
      <c r="M50" s="18">
        <v>1227</v>
      </c>
      <c r="N50" s="18"/>
      <c r="O50" s="18">
        <f t="shared" si="1"/>
        <v>1227</v>
      </c>
      <c r="P50" s="18">
        <v>0</v>
      </c>
      <c r="Q50" s="18"/>
      <c r="R50" s="18">
        <f t="shared" si="2"/>
        <v>0</v>
      </c>
    </row>
    <row r="51" spans="1:18" ht="123.75" customHeight="1" outlineLevel="1">
      <c r="A51" s="43" t="s">
        <v>268</v>
      </c>
      <c r="B51" s="41" t="s">
        <v>175</v>
      </c>
      <c r="C51" s="41" t="s">
        <v>30</v>
      </c>
      <c r="D51" s="41" t="s">
        <v>7</v>
      </c>
      <c r="E51" s="13" t="s">
        <v>145</v>
      </c>
      <c r="F51" s="41" t="s">
        <v>74</v>
      </c>
      <c r="G51" s="18">
        <v>69457.212310000003</v>
      </c>
      <c r="H51" s="18"/>
      <c r="I51" s="18">
        <f t="shared" si="3"/>
        <v>69457.212310000003</v>
      </c>
      <c r="J51" s="18">
        <v>1186.04</v>
      </c>
      <c r="K51" s="18"/>
      <c r="L51" s="18">
        <f t="shared" si="0"/>
        <v>1186.04</v>
      </c>
      <c r="M51" s="18">
        <v>612.20000000000005</v>
      </c>
      <c r="N51" s="18"/>
      <c r="O51" s="18">
        <f t="shared" si="1"/>
        <v>612.20000000000005</v>
      </c>
      <c r="P51" s="18">
        <v>0</v>
      </c>
      <c r="Q51" s="18"/>
      <c r="R51" s="18">
        <f t="shared" si="2"/>
        <v>0</v>
      </c>
    </row>
    <row r="52" spans="1:18" ht="123.75" customHeight="1" outlineLevel="1">
      <c r="A52" s="43" t="s">
        <v>269</v>
      </c>
      <c r="B52" s="41" t="s">
        <v>175</v>
      </c>
      <c r="C52" s="41" t="s">
        <v>30</v>
      </c>
      <c r="D52" s="41" t="s">
        <v>7</v>
      </c>
      <c r="E52" s="41" t="s">
        <v>47</v>
      </c>
      <c r="F52" s="41" t="s">
        <v>74</v>
      </c>
      <c r="G52" s="18">
        <v>69457.212310000003</v>
      </c>
      <c r="H52" s="18"/>
      <c r="I52" s="18">
        <f t="shared" si="3"/>
        <v>69457.212310000003</v>
      </c>
      <c r="J52" s="18">
        <v>1186.04</v>
      </c>
      <c r="K52" s="18"/>
      <c r="L52" s="18">
        <f t="shared" si="0"/>
        <v>1186.04</v>
      </c>
      <c r="M52" s="18">
        <v>612.20000000000005</v>
      </c>
      <c r="N52" s="18"/>
      <c r="O52" s="18">
        <f t="shared" si="1"/>
        <v>612.20000000000005</v>
      </c>
      <c r="P52" s="18">
        <v>0</v>
      </c>
      <c r="Q52" s="18"/>
      <c r="R52" s="18">
        <f t="shared" si="2"/>
        <v>0</v>
      </c>
    </row>
    <row r="53" spans="1:18" ht="123.75" customHeight="1" outlineLevel="1">
      <c r="A53" s="43" t="s">
        <v>270</v>
      </c>
      <c r="B53" s="41" t="s">
        <v>15</v>
      </c>
      <c r="C53" s="41" t="s">
        <v>30</v>
      </c>
      <c r="D53" s="41" t="s">
        <v>7</v>
      </c>
      <c r="E53" s="41" t="s">
        <v>176</v>
      </c>
      <c r="F53" s="41" t="s">
        <v>79</v>
      </c>
      <c r="G53" s="18">
        <v>137892.99504000001</v>
      </c>
      <c r="H53" s="18"/>
      <c r="I53" s="18">
        <f t="shared" si="3"/>
        <v>137892.99504000001</v>
      </c>
      <c r="J53" s="18">
        <v>2752.2979599999999</v>
      </c>
      <c r="K53" s="18"/>
      <c r="L53" s="18">
        <f t="shared" si="0"/>
        <v>2752.2979599999999</v>
      </c>
      <c r="M53" s="18">
        <v>0</v>
      </c>
      <c r="N53" s="18"/>
      <c r="O53" s="18">
        <f t="shared" si="1"/>
        <v>0</v>
      </c>
      <c r="P53" s="18">
        <v>0</v>
      </c>
      <c r="Q53" s="18"/>
      <c r="R53" s="18">
        <f t="shared" si="2"/>
        <v>0</v>
      </c>
    </row>
    <row r="54" spans="1:18" ht="123.75" customHeight="1" outlineLevel="1">
      <c r="A54" s="43" t="s">
        <v>271</v>
      </c>
      <c r="B54" s="41" t="s">
        <v>175</v>
      </c>
      <c r="C54" s="41" t="s">
        <v>30</v>
      </c>
      <c r="D54" s="41" t="s">
        <v>7</v>
      </c>
      <c r="E54" s="41" t="s">
        <v>143</v>
      </c>
      <c r="F54" s="41" t="s">
        <v>74</v>
      </c>
      <c r="G54" s="18">
        <v>69457.212310000003</v>
      </c>
      <c r="H54" s="18"/>
      <c r="I54" s="18">
        <f t="shared" si="3"/>
        <v>69457.212310000003</v>
      </c>
      <c r="J54" s="18">
        <v>1188.8400000000001</v>
      </c>
      <c r="K54" s="18"/>
      <c r="L54" s="18">
        <f t="shared" si="0"/>
        <v>1188.8400000000001</v>
      </c>
      <c r="M54" s="18">
        <v>586.20000000000005</v>
      </c>
      <c r="N54" s="18"/>
      <c r="O54" s="18">
        <f t="shared" si="1"/>
        <v>586.20000000000005</v>
      </c>
      <c r="P54" s="18">
        <v>0</v>
      </c>
      <c r="Q54" s="18"/>
      <c r="R54" s="18">
        <f t="shared" si="2"/>
        <v>0</v>
      </c>
    </row>
    <row r="55" spans="1:18" ht="111.75" hidden="1" customHeight="1" outlineLevel="1">
      <c r="A55" s="43" t="s">
        <v>275</v>
      </c>
      <c r="B55" s="41" t="s">
        <v>45</v>
      </c>
      <c r="C55" s="41" t="s">
        <v>18</v>
      </c>
      <c r="D55" s="41" t="s">
        <v>7</v>
      </c>
      <c r="E55" s="41" t="s">
        <v>46</v>
      </c>
      <c r="F55" s="41" t="s">
        <v>116</v>
      </c>
      <c r="G55" s="18">
        <v>0</v>
      </c>
      <c r="H55" s="18"/>
      <c r="I55" s="18">
        <f t="shared" si="3"/>
        <v>0</v>
      </c>
      <c r="J55" s="18">
        <v>0</v>
      </c>
      <c r="K55" s="18"/>
      <c r="L55" s="18">
        <f t="shared" si="0"/>
        <v>0</v>
      </c>
      <c r="M55" s="18">
        <v>0</v>
      </c>
      <c r="N55" s="18"/>
      <c r="O55" s="18">
        <f t="shared" si="1"/>
        <v>0</v>
      </c>
      <c r="P55" s="18">
        <v>0</v>
      </c>
      <c r="Q55" s="18"/>
      <c r="R55" s="18">
        <f t="shared" si="2"/>
        <v>0</v>
      </c>
    </row>
    <row r="56" spans="1:18" ht="129.75" customHeight="1" outlineLevel="1">
      <c r="A56" s="43" t="s">
        <v>272</v>
      </c>
      <c r="B56" s="41" t="s">
        <v>45</v>
      </c>
      <c r="C56" s="41" t="s">
        <v>30</v>
      </c>
      <c r="D56" s="41" t="s">
        <v>7</v>
      </c>
      <c r="E56" s="41" t="s">
        <v>31</v>
      </c>
      <c r="F56" s="41" t="s">
        <v>114</v>
      </c>
      <c r="G56" s="18">
        <v>306234.8</v>
      </c>
      <c r="H56" s="18"/>
      <c r="I56" s="18">
        <f t="shared" si="3"/>
        <v>306234.8</v>
      </c>
      <c r="J56" s="18">
        <v>0</v>
      </c>
      <c r="K56" s="18"/>
      <c r="L56" s="18">
        <f t="shared" si="0"/>
        <v>0</v>
      </c>
      <c r="M56" s="18">
        <v>204.10000000000002</v>
      </c>
      <c r="N56" s="18"/>
      <c r="O56" s="18">
        <f t="shared" si="1"/>
        <v>204.10000000000002</v>
      </c>
      <c r="P56" s="18">
        <v>6118.6</v>
      </c>
      <c r="Q56" s="18"/>
      <c r="R56" s="18">
        <f t="shared" si="2"/>
        <v>6118.6</v>
      </c>
    </row>
    <row r="57" spans="1:18" ht="123.75" hidden="1" customHeight="1" outlineLevel="1">
      <c r="A57" s="43" t="s">
        <v>274</v>
      </c>
      <c r="B57" s="41" t="s">
        <v>45</v>
      </c>
      <c r="C57" s="41" t="s">
        <v>18</v>
      </c>
      <c r="D57" s="41" t="s">
        <v>7</v>
      </c>
      <c r="E57" s="41" t="s">
        <v>46</v>
      </c>
      <c r="F57" s="41" t="s">
        <v>116</v>
      </c>
      <c r="G57" s="18">
        <v>0</v>
      </c>
      <c r="H57" s="18"/>
      <c r="I57" s="18">
        <f t="shared" si="3"/>
        <v>0</v>
      </c>
      <c r="J57" s="18">
        <v>0</v>
      </c>
      <c r="K57" s="18"/>
      <c r="L57" s="18">
        <f t="shared" si="0"/>
        <v>0</v>
      </c>
      <c r="M57" s="18">
        <v>0</v>
      </c>
      <c r="N57" s="18"/>
      <c r="O57" s="18">
        <f t="shared" si="1"/>
        <v>0</v>
      </c>
      <c r="P57" s="18">
        <v>0</v>
      </c>
      <c r="Q57" s="18"/>
      <c r="R57" s="18">
        <f t="shared" si="2"/>
        <v>0</v>
      </c>
    </row>
    <row r="58" spans="1:18" ht="123.75" customHeight="1" outlineLevel="1">
      <c r="A58" s="43" t="s">
        <v>273</v>
      </c>
      <c r="B58" s="41" t="s">
        <v>45</v>
      </c>
      <c r="C58" s="41" t="s">
        <v>30</v>
      </c>
      <c r="D58" s="41" t="s">
        <v>7</v>
      </c>
      <c r="E58" s="41" t="s">
        <v>46</v>
      </c>
      <c r="F58" s="41" t="s">
        <v>114</v>
      </c>
      <c r="G58" s="18">
        <v>306233.8</v>
      </c>
      <c r="H58" s="18"/>
      <c r="I58" s="18">
        <f t="shared" si="3"/>
        <v>306233.8</v>
      </c>
      <c r="J58" s="18">
        <v>0</v>
      </c>
      <c r="K58" s="18"/>
      <c r="L58" s="18">
        <f t="shared" si="0"/>
        <v>0</v>
      </c>
      <c r="M58" s="18">
        <v>130.60000000000002</v>
      </c>
      <c r="N58" s="18"/>
      <c r="O58" s="18">
        <f t="shared" si="1"/>
        <v>130.60000000000002</v>
      </c>
      <c r="P58" s="18">
        <v>6118.6</v>
      </c>
      <c r="Q58" s="18"/>
      <c r="R58" s="18">
        <f t="shared" si="2"/>
        <v>6118.6</v>
      </c>
    </row>
    <row r="59" spans="1:18" ht="128.25" customHeight="1" outlineLevel="1">
      <c r="A59" s="43" t="s">
        <v>288</v>
      </c>
      <c r="B59" s="41" t="s">
        <v>71</v>
      </c>
      <c r="C59" s="41" t="s">
        <v>12</v>
      </c>
      <c r="D59" s="41" t="s">
        <v>7</v>
      </c>
      <c r="E59" s="41" t="s">
        <v>13</v>
      </c>
      <c r="F59" s="41" t="s">
        <v>114</v>
      </c>
      <c r="G59" s="18">
        <v>250800</v>
      </c>
      <c r="H59" s="18"/>
      <c r="I59" s="18">
        <f t="shared" si="3"/>
        <v>250800</v>
      </c>
      <c r="J59" s="18">
        <v>0</v>
      </c>
      <c r="K59" s="18"/>
      <c r="L59" s="18">
        <f t="shared" si="0"/>
        <v>0</v>
      </c>
      <c r="M59" s="18">
        <v>107500</v>
      </c>
      <c r="N59" s="18"/>
      <c r="O59" s="18">
        <f t="shared" si="1"/>
        <v>107500</v>
      </c>
      <c r="P59" s="18">
        <v>143300</v>
      </c>
      <c r="Q59" s="18"/>
      <c r="R59" s="18">
        <f t="shared" si="2"/>
        <v>143300</v>
      </c>
    </row>
    <row r="60" spans="1:18" ht="27" customHeight="1">
      <c r="A60" s="67" t="s">
        <v>19</v>
      </c>
      <c r="B60" s="75"/>
      <c r="C60" s="75"/>
      <c r="D60" s="75"/>
      <c r="E60" s="41"/>
      <c r="F60" s="43"/>
      <c r="G60" s="18">
        <v>1809886.9</v>
      </c>
      <c r="H60" s="18">
        <f>H61+H62+H63+H64</f>
        <v>0</v>
      </c>
      <c r="I60" s="18">
        <f t="shared" si="3"/>
        <v>1809886.9</v>
      </c>
      <c r="J60" s="18">
        <v>224316</v>
      </c>
      <c r="K60" s="18">
        <f>K61+K62+K63+K64</f>
        <v>-169582.2</v>
      </c>
      <c r="L60" s="18">
        <f t="shared" si="0"/>
        <v>54733.799999999988</v>
      </c>
      <c r="M60" s="18">
        <v>166483.5</v>
      </c>
      <c r="N60" s="18">
        <f>-42300+N62+N63+N64</f>
        <v>127282.2</v>
      </c>
      <c r="O60" s="18">
        <f t="shared" si="1"/>
        <v>293765.7</v>
      </c>
      <c r="P60" s="18">
        <v>56200</v>
      </c>
      <c r="Q60" s="18">
        <f>-56200</f>
        <v>-56200</v>
      </c>
      <c r="R60" s="18">
        <f t="shared" si="2"/>
        <v>0</v>
      </c>
    </row>
    <row r="61" spans="1:18" ht="127.5" customHeight="1" outlineLevel="1">
      <c r="A61" s="43" t="s">
        <v>84</v>
      </c>
      <c r="B61" s="41" t="s">
        <v>20</v>
      </c>
      <c r="C61" s="41" t="s">
        <v>5</v>
      </c>
      <c r="D61" s="41" t="s">
        <v>7</v>
      </c>
      <c r="E61" s="41" t="s">
        <v>13</v>
      </c>
      <c r="F61" s="41" t="s">
        <v>14</v>
      </c>
      <c r="G61" s="18">
        <v>403634.6</v>
      </c>
      <c r="H61" s="18"/>
      <c r="I61" s="18">
        <f t="shared" si="3"/>
        <v>403634.6</v>
      </c>
      <c r="J61" s="18">
        <v>17150.099999999999</v>
      </c>
      <c r="K61" s="18"/>
      <c r="L61" s="18">
        <f t="shared" si="0"/>
        <v>17150.099999999999</v>
      </c>
      <c r="M61" s="18">
        <v>0</v>
      </c>
      <c r="N61" s="18"/>
      <c r="O61" s="18">
        <f t="shared" si="1"/>
        <v>0</v>
      </c>
      <c r="P61" s="18">
        <v>0</v>
      </c>
      <c r="Q61" s="18"/>
      <c r="R61" s="18">
        <f t="shared" si="2"/>
        <v>0</v>
      </c>
    </row>
    <row r="62" spans="1:18" ht="114" customHeight="1" outlineLevel="1">
      <c r="A62" s="43" t="s">
        <v>213</v>
      </c>
      <c r="B62" s="41" t="s">
        <v>57</v>
      </c>
      <c r="C62" s="41" t="s">
        <v>18</v>
      </c>
      <c r="D62" s="41" t="s">
        <v>7</v>
      </c>
      <c r="E62" s="41" t="s">
        <v>59</v>
      </c>
      <c r="F62" s="41" t="s">
        <v>103</v>
      </c>
      <c r="G62" s="18">
        <v>411293</v>
      </c>
      <c r="H62" s="18"/>
      <c r="I62" s="18">
        <f t="shared" si="3"/>
        <v>411293</v>
      </c>
      <c r="J62" s="18">
        <v>46693.5</v>
      </c>
      <c r="K62" s="18">
        <v>-29682.2</v>
      </c>
      <c r="L62" s="18">
        <f t="shared" si="0"/>
        <v>17011.3</v>
      </c>
      <c r="M62" s="18">
        <v>73098.099999999991</v>
      </c>
      <c r="N62" s="18">
        <v>29682.2</v>
      </c>
      <c r="O62" s="18">
        <f t="shared" si="1"/>
        <v>102780.29999999999</v>
      </c>
      <c r="P62" s="18">
        <v>0</v>
      </c>
      <c r="Q62" s="18"/>
      <c r="R62" s="18">
        <f t="shared" si="2"/>
        <v>0</v>
      </c>
    </row>
    <row r="63" spans="1:18" ht="113.25" customHeight="1" outlineLevel="1">
      <c r="A63" s="43" t="s">
        <v>140</v>
      </c>
      <c r="B63" s="41" t="s">
        <v>58</v>
      </c>
      <c r="C63" s="41" t="s">
        <v>18</v>
      </c>
      <c r="D63" s="41" t="s">
        <v>7</v>
      </c>
      <c r="E63" s="41" t="s">
        <v>46</v>
      </c>
      <c r="F63" s="41" t="s">
        <v>74</v>
      </c>
      <c r="G63" s="18">
        <v>811005.6</v>
      </c>
      <c r="H63" s="18"/>
      <c r="I63" s="18">
        <f t="shared" si="3"/>
        <v>811005.6</v>
      </c>
      <c r="J63" s="18">
        <v>111501</v>
      </c>
      <c r="K63" s="18">
        <v>-100000</v>
      </c>
      <c r="L63" s="18">
        <f t="shared" si="0"/>
        <v>11501</v>
      </c>
      <c r="M63" s="18">
        <v>44558.400000000001</v>
      </c>
      <c r="N63" s="18">
        <v>100000</v>
      </c>
      <c r="O63" s="18">
        <f t="shared" si="1"/>
        <v>144558.39999999999</v>
      </c>
      <c r="P63" s="18">
        <v>0</v>
      </c>
      <c r="Q63" s="18"/>
      <c r="R63" s="18">
        <f t="shared" si="2"/>
        <v>0</v>
      </c>
    </row>
    <row r="64" spans="1:18" ht="114.75" customHeight="1" outlineLevel="1">
      <c r="A64" s="43" t="s">
        <v>85</v>
      </c>
      <c r="B64" s="41" t="s">
        <v>64</v>
      </c>
      <c r="C64" s="41" t="s">
        <v>18</v>
      </c>
      <c r="D64" s="41" t="s">
        <v>7</v>
      </c>
      <c r="E64" s="41" t="s">
        <v>212</v>
      </c>
      <c r="F64" s="41" t="s">
        <v>37</v>
      </c>
      <c r="G64" s="18">
        <v>183953.7</v>
      </c>
      <c r="H64" s="18"/>
      <c r="I64" s="18">
        <f t="shared" si="3"/>
        <v>183953.7</v>
      </c>
      <c r="J64" s="18">
        <v>48971.4</v>
      </c>
      <c r="K64" s="18">
        <v>-39900</v>
      </c>
      <c r="L64" s="18">
        <f t="shared" si="0"/>
        <v>9071.4000000000015</v>
      </c>
      <c r="M64" s="18">
        <v>6527</v>
      </c>
      <c r="N64" s="18">
        <v>39900</v>
      </c>
      <c r="O64" s="18">
        <f t="shared" si="1"/>
        <v>46427</v>
      </c>
      <c r="P64" s="18">
        <v>0</v>
      </c>
      <c r="Q64" s="18"/>
      <c r="R64" s="18">
        <f t="shared" si="2"/>
        <v>0</v>
      </c>
    </row>
    <row r="65" spans="1:18" ht="129" customHeight="1" outlineLevel="1">
      <c r="A65" s="43" t="s">
        <v>182</v>
      </c>
      <c r="B65" s="41" t="s">
        <v>21</v>
      </c>
      <c r="C65" s="41" t="s">
        <v>94</v>
      </c>
      <c r="D65" s="41" t="s">
        <v>7</v>
      </c>
      <c r="E65" s="41" t="s">
        <v>13</v>
      </c>
      <c r="F65" s="41" t="s">
        <v>171</v>
      </c>
      <c r="G65" s="18">
        <v>3638</v>
      </c>
      <c r="H65" s="18"/>
      <c r="I65" s="18">
        <f t="shared" si="3"/>
        <v>3638</v>
      </c>
      <c r="J65" s="18">
        <v>3638</v>
      </c>
      <c r="K65" s="18"/>
      <c r="L65" s="18">
        <f t="shared" si="0"/>
        <v>3638</v>
      </c>
      <c r="M65" s="18">
        <v>0</v>
      </c>
      <c r="N65" s="18"/>
      <c r="O65" s="18">
        <f t="shared" si="1"/>
        <v>0</v>
      </c>
      <c r="P65" s="18">
        <v>0</v>
      </c>
      <c r="Q65" s="18"/>
      <c r="R65" s="18">
        <f t="shared" si="2"/>
        <v>0</v>
      </c>
    </row>
    <row r="66" spans="1:18" ht="182.25" customHeight="1" outlineLevel="1">
      <c r="A66" s="43" t="s">
        <v>192</v>
      </c>
      <c r="B66" s="41" t="s">
        <v>247</v>
      </c>
      <c r="C66" s="41" t="s">
        <v>193</v>
      </c>
      <c r="D66" s="41" t="s">
        <v>222</v>
      </c>
      <c r="E66" s="41" t="s">
        <v>194</v>
      </c>
      <c r="F66" s="41" t="s">
        <v>79</v>
      </c>
      <c r="G66" s="18">
        <v>171.2</v>
      </c>
      <c r="H66" s="18"/>
      <c r="I66" s="18">
        <f t="shared" si="3"/>
        <v>171.2</v>
      </c>
      <c r="J66" s="18">
        <v>171.2</v>
      </c>
      <c r="K66" s="18"/>
      <c r="L66" s="18">
        <f t="shared" si="0"/>
        <v>171.2</v>
      </c>
      <c r="M66" s="18">
        <v>0</v>
      </c>
      <c r="N66" s="18"/>
      <c r="O66" s="18">
        <f t="shared" si="1"/>
        <v>0</v>
      </c>
      <c r="P66" s="18">
        <v>0</v>
      </c>
      <c r="Q66" s="18"/>
      <c r="R66" s="18">
        <f t="shared" si="2"/>
        <v>0</v>
      </c>
    </row>
    <row r="67" spans="1:18" ht="108" hidden="1" customHeight="1" outlineLevel="1">
      <c r="A67" s="10"/>
      <c r="B67" s="9"/>
      <c r="C67" s="44"/>
      <c r="D67" s="9"/>
      <c r="E67" s="9"/>
      <c r="F67" s="9"/>
      <c r="G67" s="18">
        <v>0</v>
      </c>
      <c r="H67" s="18"/>
      <c r="I67" s="18">
        <f t="shared" si="3"/>
        <v>0</v>
      </c>
      <c r="J67" s="18">
        <v>0</v>
      </c>
      <c r="K67" s="18"/>
      <c r="L67" s="18">
        <f t="shared" si="0"/>
        <v>0</v>
      </c>
      <c r="M67" s="18">
        <v>0</v>
      </c>
      <c r="N67" s="18"/>
      <c r="O67" s="18">
        <f t="shared" si="1"/>
        <v>0</v>
      </c>
      <c r="P67" s="18">
        <v>0</v>
      </c>
      <c r="Q67" s="18"/>
      <c r="R67" s="18">
        <f t="shared" si="2"/>
        <v>0</v>
      </c>
    </row>
    <row r="68" spans="1:18" ht="108" customHeight="1" outlineLevel="1">
      <c r="A68" s="43" t="s">
        <v>248</v>
      </c>
      <c r="B68" s="41" t="s">
        <v>234</v>
      </c>
      <c r="C68" s="41" t="s">
        <v>18</v>
      </c>
      <c r="D68" s="41" t="s">
        <v>7</v>
      </c>
      <c r="E68" s="41" t="s">
        <v>235</v>
      </c>
      <c r="F68" s="41" t="s">
        <v>118</v>
      </c>
      <c r="G68" s="18">
        <v>409988</v>
      </c>
      <c r="H68" s="18"/>
      <c r="I68" s="18">
        <f t="shared" si="3"/>
        <v>409988</v>
      </c>
      <c r="J68" s="18">
        <v>5000</v>
      </c>
      <c r="K68" s="18"/>
      <c r="L68" s="18">
        <f t="shared" si="0"/>
        <v>5000</v>
      </c>
      <c r="M68" s="18">
        <v>5000</v>
      </c>
      <c r="N68" s="18"/>
      <c r="O68" s="18">
        <f t="shared" si="1"/>
        <v>5000</v>
      </c>
      <c r="P68" s="18">
        <v>5000</v>
      </c>
      <c r="Q68" s="18"/>
      <c r="R68" s="18">
        <f t="shared" si="2"/>
        <v>5000</v>
      </c>
    </row>
    <row r="69" spans="1:18" ht="108" customHeight="1" outlineLevel="1">
      <c r="A69" s="43" t="s">
        <v>282</v>
      </c>
      <c r="B69" s="41" t="s">
        <v>283</v>
      </c>
      <c r="C69" s="41" t="s">
        <v>18</v>
      </c>
      <c r="D69" s="41" t="s">
        <v>7</v>
      </c>
      <c r="E69" s="41" t="s">
        <v>284</v>
      </c>
      <c r="F69" s="41" t="s">
        <v>285</v>
      </c>
      <c r="G69" s="18">
        <v>195366.5</v>
      </c>
      <c r="H69" s="18"/>
      <c r="I69" s="18">
        <f t="shared" si="3"/>
        <v>195366.5</v>
      </c>
      <c r="J69" s="18">
        <v>10929.8</v>
      </c>
      <c r="K69" s="18"/>
      <c r="L69" s="18">
        <f t="shared" si="0"/>
        <v>10929.8</v>
      </c>
      <c r="M69" s="18">
        <v>0</v>
      </c>
      <c r="N69" s="18"/>
      <c r="O69" s="18">
        <f t="shared" si="1"/>
        <v>0</v>
      </c>
      <c r="P69" s="18">
        <v>0</v>
      </c>
      <c r="Q69" s="18"/>
      <c r="R69" s="18">
        <f t="shared" si="2"/>
        <v>0</v>
      </c>
    </row>
    <row r="70" spans="1:18" ht="108" customHeight="1" outlineLevel="1">
      <c r="A70" s="43" t="s">
        <v>289</v>
      </c>
      <c r="B70" s="41" t="s">
        <v>71</v>
      </c>
      <c r="C70" s="41" t="s">
        <v>5</v>
      </c>
      <c r="D70" s="41" t="s">
        <v>7</v>
      </c>
      <c r="E70" s="41" t="s">
        <v>13</v>
      </c>
      <c r="F70" s="41" t="s">
        <v>114</v>
      </c>
      <c r="G70" s="18">
        <v>98500</v>
      </c>
      <c r="H70" s="18"/>
      <c r="I70" s="18">
        <f t="shared" si="3"/>
        <v>98500</v>
      </c>
      <c r="J70" s="18">
        <v>0</v>
      </c>
      <c r="K70" s="18"/>
      <c r="L70" s="18">
        <f t="shared" si="0"/>
        <v>0</v>
      </c>
      <c r="M70" s="18">
        <v>42300</v>
      </c>
      <c r="N70" s="18"/>
      <c r="O70" s="18">
        <f t="shared" si="1"/>
        <v>42300</v>
      </c>
      <c r="P70" s="18">
        <v>56200</v>
      </c>
      <c r="Q70" s="18"/>
      <c r="R70" s="18">
        <f t="shared" si="2"/>
        <v>56200</v>
      </c>
    </row>
    <row r="71" spans="1:18" ht="41.25" customHeight="1">
      <c r="A71" s="73" t="s">
        <v>318</v>
      </c>
      <c r="B71" s="73"/>
      <c r="C71" s="73"/>
      <c r="D71" s="73"/>
      <c r="E71" s="23"/>
      <c r="F71" s="23"/>
      <c r="G71" s="18">
        <v>1292062.8000000003</v>
      </c>
      <c r="H71" s="18">
        <f>H72+H76+H77+H78+H79+H80+H81</f>
        <v>153426.4</v>
      </c>
      <c r="I71" s="18">
        <f t="shared" si="3"/>
        <v>1445489.2000000002</v>
      </c>
      <c r="J71" s="18">
        <v>127871.8</v>
      </c>
      <c r="K71" s="18">
        <f>K72+K76+K77+K78+K79+K80+K81</f>
        <v>3179.5</v>
      </c>
      <c r="L71" s="18">
        <f t="shared" si="0"/>
        <v>131051.3</v>
      </c>
      <c r="M71" s="18">
        <v>19577.8</v>
      </c>
      <c r="N71" s="18">
        <f>N72+N76+N77+N78+N79+N80</f>
        <v>0</v>
      </c>
      <c r="O71" s="18">
        <f t="shared" si="1"/>
        <v>19577.8</v>
      </c>
      <c r="P71" s="18">
        <v>6731</v>
      </c>
      <c r="Q71" s="18">
        <f>Q72+Q76+Q77+Q78+Q79+Q80</f>
        <v>0</v>
      </c>
      <c r="R71" s="18">
        <f t="shared" si="2"/>
        <v>6731</v>
      </c>
    </row>
    <row r="72" spans="1:18" ht="35.25" customHeight="1" outlineLevel="1">
      <c r="A72" s="69" t="s">
        <v>108</v>
      </c>
      <c r="B72" s="86"/>
      <c r="C72" s="41"/>
      <c r="D72" s="41"/>
      <c r="E72" s="41"/>
      <c r="F72" s="41"/>
      <c r="G72" s="18">
        <v>588752.4</v>
      </c>
      <c r="H72" s="18">
        <f>H73</f>
        <v>0</v>
      </c>
      <c r="I72" s="18">
        <f t="shared" si="3"/>
        <v>588752.4</v>
      </c>
      <c r="J72" s="18">
        <v>32566.7</v>
      </c>
      <c r="K72" s="18">
        <f>K73</f>
        <v>0</v>
      </c>
      <c r="L72" s="18">
        <f t="shared" si="0"/>
        <v>32566.7</v>
      </c>
      <c r="M72" s="18">
        <v>19577.8</v>
      </c>
      <c r="N72" s="18">
        <f>N73</f>
        <v>0</v>
      </c>
      <c r="O72" s="18">
        <f t="shared" si="1"/>
        <v>19577.8</v>
      </c>
      <c r="P72" s="18">
        <v>6731</v>
      </c>
      <c r="Q72" s="18">
        <f>Q73</f>
        <v>0</v>
      </c>
      <c r="R72" s="18">
        <f t="shared" si="2"/>
        <v>6731</v>
      </c>
    </row>
    <row r="73" spans="1:18" ht="123.75" customHeight="1" outlineLevel="1">
      <c r="A73" s="43" t="s">
        <v>133</v>
      </c>
      <c r="B73" s="41" t="s">
        <v>134</v>
      </c>
      <c r="C73" s="41" t="s">
        <v>94</v>
      </c>
      <c r="D73" s="41" t="s">
        <v>6</v>
      </c>
      <c r="E73" s="41" t="s">
        <v>41</v>
      </c>
      <c r="F73" s="41" t="s">
        <v>118</v>
      </c>
      <c r="G73" s="18">
        <v>588752.4</v>
      </c>
      <c r="H73" s="18"/>
      <c r="I73" s="18">
        <f t="shared" si="3"/>
        <v>588752.4</v>
      </c>
      <c r="J73" s="18">
        <v>32566.7</v>
      </c>
      <c r="K73" s="18"/>
      <c r="L73" s="18">
        <f t="shared" si="0"/>
        <v>32566.7</v>
      </c>
      <c r="M73" s="18">
        <v>19577.8</v>
      </c>
      <c r="N73" s="18"/>
      <c r="O73" s="18">
        <f t="shared" si="1"/>
        <v>19577.8</v>
      </c>
      <c r="P73" s="18">
        <v>6731</v>
      </c>
      <c r="Q73" s="18"/>
      <c r="R73" s="18">
        <f t="shared" si="2"/>
        <v>6731</v>
      </c>
    </row>
    <row r="74" spans="1:18" ht="56.25" hidden="1" customHeight="1" outlineLevel="1">
      <c r="A74" s="69" t="s">
        <v>185</v>
      </c>
      <c r="B74" s="71"/>
      <c r="C74" s="39"/>
      <c r="D74" s="41"/>
      <c r="E74" s="41"/>
      <c r="F74" s="41"/>
      <c r="G74" s="18">
        <v>0</v>
      </c>
      <c r="H74" s="18"/>
      <c r="I74" s="18">
        <f t="shared" si="3"/>
        <v>0</v>
      </c>
      <c r="J74" s="18">
        <v>0</v>
      </c>
      <c r="K74" s="18"/>
      <c r="L74" s="18">
        <f t="shared" si="0"/>
        <v>0</v>
      </c>
      <c r="M74" s="18">
        <v>0</v>
      </c>
      <c r="N74" s="18"/>
      <c r="O74" s="18">
        <f t="shared" si="1"/>
        <v>0</v>
      </c>
      <c r="P74" s="18">
        <v>0</v>
      </c>
      <c r="Q74" s="18"/>
      <c r="R74" s="18">
        <f t="shared" si="2"/>
        <v>0</v>
      </c>
    </row>
    <row r="75" spans="1:18" ht="170.25" hidden="1" customHeight="1" outlineLevel="1">
      <c r="A75" s="45" t="s">
        <v>186</v>
      </c>
      <c r="B75" s="15" t="s">
        <v>187</v>
      </c>
      <c r="C75" s="41" t="s">
        <v>188</v>
      </c>
      <c r="D75" s="41" t="s">
        <v>207</v>
      </c>
      <c r="E75" s="41" t="s">
        <v>189</v>
      </c>
      <c r="F75" s="41" t="s">
        <v>74</v>
      </c>
      <c r="G75" s="18">
        <v>0</v>
      </c>
      <c r="H75" s="18"/>
      <c r="I75" s="18">
        <f t="shared" si="3"/>
        <v>0</v>
      </c>
      <c r="J75" s="18">
        <v>0</v>
      </c>
      <c r="K75" s="18"/>
      <c r="L75" s="18">
        <f t="shared" si="0"/>
        <v>0</v>
      </c>
      <c r="M75" s="18">
        <v>0</v>
      </c>
      <c r="N75" s="18"/>
      <c r="O75" s="18">
        <f t="shared" si="1"/>
        <v>0</v>
      </c>
      <c r="P75" s="18">
        <v>0</v>
      </c>
      <c r="Q75" s="18"/>
      <c r="R75" s="18">
        <f t="shared" si="2"/>
        <v>0</v>
      </c>
    </row>
    <row r="76" spans="1:18" ht="123.75" customHeight="1" outlineLevel="1">
      <c r="A76" s="43" t="s">
        <v>208</v>
      </c>
      <c r="B76" s="41" t="s">
        <v>173</v>
      </c>
      <c r="C76" s="41" t="s">
        <v>12</v>
      </c>
      <c r="D76" s="41" t="s">
        <v>7</v>
      </c>
      <c r="E76" s="41" t="s">
        <v>13</v>
      </c>
      <c r="F76" s="41" t="s">
        <v>174</v>
      </c>
      <c r="G76" s="18">
        <v>22404</v>
      </c>
      <c r="H76" s="18"/>
      <c r="I76" s="18">
        <f t="shared" si="3"/>
        <v>22404</v>
      </c>
      <c r="J76" s="18">
        <v>22404</v>
      </c>
      <c r="K76" s="18"/>
      <c r="L76" s="18">
        <f t="shared" si="0"/>
        <v>22404</v>
      </c>
      <c r="M76" s="18">
        <v>0</v>
      </c>
      <c r="N76" s="18"/>
      <c r="O76" s="18">
        <f t="shared" si="1"/>
        <v>0</v>
      </c>
      <c r="P76" s="18">
        <v>0</v>
      </c>
      <c r="Q76" s="18"/>
      <c r="R76" s="18">
        <f t="shared" si="2"/>
        <v>0</v>
      </c>
    </row>
    <row r="77" spans="1:18" ht="123.75" customHeight="1" outlineLevel="1">
      <c r="A77" s="43" t="s">
        <v>209</v>
      </c>
      <c r="B77" s="41" t="s">
        <v>249</v>
      </c>
      <c r="C77" s="41" t="s">
        <v>181</v>
      </c>
      <c r="D77" s="41" t="s">
        <v>7</v>
      </c>
      <c r="E77" s="41" t="s">
        <v>180</v>
      </c>
      <c r="F77" s="41" t="s">
        <v>79</v>
      </c>
      <c r="G77" s="18">
        <v>9326.7999999999993</v>
      </c>
      <c r="H77" s="18">
        <v>-14.5</v>
      </c>
      <c r="I77" s="18">
        <f t="shared" si="3"/>
        <v>9312.2999999999993</v>
      </c>
      <c r="J77" s="18">
        <v>8860.5</v>
      </c>
      <c r="K77" s="18">
        <v>-14.5</v>
      </c>
      <c r="L77" s="18">
        <f t="shared" si="0"/>
        <v>8846</v>
      </c>
      <c r="M77" s="18">
        <v>0</v>
      </c>
      <c r="N77" s="18"/>
      <c r="O77" s="18">
        <f t="shared" si="1"/>
        <v>0</v>
      </c>
      <c r="P77" s="18">
        <v>0</v>
      </c>
      <c r="Q77" s="18"/>
      <c r="R77" s="18">
        <f t="shared" si="2"/>
        <v>0</v>
      </c>
    </row>
    <row r="78" spans="1:18" ht="123.75" customHeight="1" outlineLevel="1">
      <c r="A78" s="10" t="s">
        <v>211</v>
      </c>
      <c r="B78" s="9" t="s">
        <v>250</v>
      </c>
      <c r="C78" s="46" t="s">
        <v>214</v>
      </c>
      <c r="D78" s="9" t="s">
        <v>210</v>
      </c>
      <c r="E78" s="9" t="s">
        <v>67</v>
      </c>
      <c r="F78" s="9" t="s">
        <v>79</v>
      </c>
      <c r="G78" s="18">
        <v>28226.799999999999</v>
      </c>
      <c r="H78" s="18"/>
      <c r="I78" s="18">
        <f t="shared" si="3"/>
        <v>28226.799999999999</v>
      </c>
      <c r="J78" s="18">
        <v>26815.5</v>
      </c>
      <c r="K78" s="18"/>
      <c r="L78" s="18">
        <f t="shared" si="0"/>
        <v>26815.5</v>
      </c>
      <c r="M78" s="18">
        <v>0</v>
      </c>
      <c r="N78" s="18"/>
      <c r="O78" s="18">
        <f t="shared" si="1"/>
        <v>0</v>
      </c>
      <c r="P78" s="18">
        <v>0</v>
      </c>
      <c r="Q78" s="18"/>
      <c r="R78" s="18">
        <f t="shared" si="2"/>
        <v>0</v>
      </c>
    </row>
    <row r="79" spans="1:18" ht="153" customHeight="1" outlineLevel="1">
      <c r="A79" s="10" t="s">
        <v>307</v>
      </c>
      <c r="B79" s="9" t="s">
        <v>251</v>
      </c>
      <c r="C79" s="41" t="s">
        <v>236</v>
      </c>
      <c r="D79" s="9" t="s">
        <v>210</v>
      </c>
      <c r="E79" s="41" t="s">
        <v>237</v>
      </c>
      <c r="F79" s="9" t="s">
        <v>79</v>
      </c>
      <c r="G79" s="18">
        <v>32000</v>
      </c>
      <c r="H79" s="18"/>
      <c r="I79" s="18">
        <f t="shared" si="3"/>
        <v>32000</v>
      </c>
      <c r="J79" s="18">
        <v>32000</v>
      </c>
      <c r="K79" s="18"/>
      <c r="L79" s="18">
        <f t="shared" si="0"/>
        <v>32000</v>
      </c>
      <c r="M79" s="18">
        <v>0</v>
      </c>
      <c r="N79" s="18"/>
      <c r="O79" s="18">
        <f t="shared" si="1"/>
        <v>0</v>
      </c>
      <c r="P79" s="18">
        <v>0</v>
      </c>
      <c r="Q79" s="18"/>
      <c r="R79" s="18">
        <f t="shared" si="2"/>
        <v>0</v>
      </c>
    </row>
    <row r="80" spans="1:18" ht="153" customHeight="1" outlineLevel="1">
      <c r="A80" s="10" t="s">
        <v>279</v>
      </c>
      <c r="B80" s="9" t="s">
        <v>280</v>
      </c>
      <c r="C80" s="41" t="s">
        <v>12</v>
      </c>
      <c r="D80" s="41" t="s">
        <v>7</v>
      </c>
      <c r="E80" s="41" t="s">
        <v>13</v>
      </c>
      <c r="F80" s="41" t="s">
        <v>281</v>
      </c>
      <c r="G80" s="18">
        <v>611352.80000000005</v>
      </c>
      <c r="H80" s="18"/>
      <c r="I80" s="18">
        <f t="shared" si="3"/>
        <v>611352.80000000005</v>
      </c>
      <c r="J80" s="18">
        <v>5225.1000000000004</v>
      </c>
      <c r="K80" s="18"/>
      <c r="L80" s="18">
        <f t="shared" si="0"/>
        <v>5225.1000000000004</v>
      </c>
      <c r="M80" s="18">
        <v>0</v>
      </c>
      <c r="N80" s="18"/>
      <c r="O80" s="18">
        <f t="shared" si="1"/>
        <v>0</v>
      </c>
      <c r="P80" s="18">
        <v>0</v>
      </c>
      <c r="Q80" s="18"/>
      <c r="R80" s="18">
        <f t="shared" si="2"/>
        <v>0</v>
      </c>
    </row>
    <row r="81" spans="1:18" ht="153" customHeight="1" outlineLevel="1">
      <c r="A81" s="43" t="s">
        <v>359</v>
      </c>
      <c r="B81" s="41" t="s">
        <v>15</v>
      </c>
      <c r="C81" s="41" t="s">
        <v>18</v>
      </c>
      <c r="D81" s="41" t="s">
        <v>16</v>
      </c>
      <c r="E81" s="41" t="s">
        <v>360</v>
      </c>
      <c r="F81" s="41" t="s">
        <v>361</v>
      </c>
      <c r="G81" s="18"/>
      <c r="H81" s="18">
        <v>153440.9</v>
      </c>
      <c r="I81" s="18">
        <f t="shared" si="3"/>
        <v>153440.9</v>
      </c>
      <c r="J81" s="18"/>
      <c r="K81" s="18">
        <v>3194</v>
      </c>
      <c r="L81" s="18">
        <f t="shared" si="0"/>
        <v>3194</v>
      </c>
      <c r="M81" s="18"/>
      <c r="N81" s="18"/>
      <c r="O81" s="18"/>
      <c r="P81" s="18"/>
      <c r="Q81" s="18"/>
      <c r="R81" s="18"/>
    </row>
    <row r="82" spans="1:18" ht="37.5" customHeight="1">
      <c r="A82" s="73" t="s">
        <v>319</v>
      </c>
      <c r="B82" s="74"/>
      <c r="C82" s="74"/>
      <c r="D82" s="74"/>
      <c r="E82" s="41"/>
      <c r="F82" s="41"/>
      <c r="G82" s="18">
        <v>6394509.5619999999</v>
      </c>
      <c r="H82" s="18">
        <f>H83+H84+H85+H87+H88+H101+H102+H103+H104</f>
        <v>0</v>
      </c>
      <c r="I82" s="18">
        <f t="shared" si="3"/>
        <v>6394509.5619999999</v>
      </c>
      <c r="J82" s="18">
        <v>241273.40000000002</v>
      </c>
      <c r="K82" s="18">
        <f>K83+K84+K85+K87+K88+K101+K102+K103+K104</f>
        <v>-86221</v>
      </c>
      <c r="L82" s="18">
        <f t="shared" si="0"/>
        <v>155052.40000000002</v>
      </c>
      <c r="M82" s="18">
        <v>167619.5</v>
      </c>
      <c r="N82" s="18">
        <f>N83+N84+N85+N87+N88+N101+N102+N103+N104</f>
        <v>0</v>
      </c>
      <c r="O82" s="18">
        <f t="shared" si="1"/>
        <v>167619.5</v>
      </c>
      <c r="P82" s="18">
        <v>441959.6</v>
      </c>
      <c r="Q82" s="18">
        <f>Q83+Q84+Q85+Q87+Q88+Q101+Q102+Q103+Q104</f>
        <v>0</v>
      </c>
      <c r="R82" s="18">
        <f t="shared" si="2"/>
        <v>441959.6</v>
      </c>
    </row>
    <row r="83" spans="1:18" ht="126.75" customHeight="1" outlineLevel="1">
      <c r="A83" s="17" t="s">
        <v>54</v>
      </c>
      <c r="B83" s="9" t="s">
        <v>51</v>
      </c>
      <c r="C83" s="41" t="s">
        <v>12</v>
      </c>
      <c r="D83" s="41" t="s">
        <v>16</v>
      </c>
      <c r="E83" s="41" t="s">
        <v>9</v>
      </c>
      <c r="F83" s="41" t="s">
        <v>43</v>
      </c>
      <c r="G83" s="18">
        <v>225144.6</v>
      </c>
      <c r="H83" s="18"/>
      <c r="I83" s="18">
        <f t="shared" si="3"/>
        <v>225144.6</v>
      </c>
      <c r="J83" s="18">
        <v>83144.100000000006</v>
      </c>
      <c r="K83" s="18">
        <v>-11421</v>
      </c>
      <c r="L83" s="18">
        <f t="shared" ref="L83:L148" si="4">J83+K83</f>
        <v>71723.100000000006</v>
      </c>
      <c r="M83" s="18">
        <v>9774.7000000000044</v>
      </c>
      <c r="N83" s="18">
        <v>4605</v>
      </c>
      <c r="O83" s="18">
        <f t="shared" ref="O83:O148" si="5">M83+N83</f>
        <v>14379.700000000004</v>
      </c>
      <c r="P83" s="18">
        <v>0</v>
      </c>
      <c r="Q83" s="18"/>
      <c r="R83" s="18">
        <f t="shared" ref="R83:R148" si="6">P83+Q83</f>
        <v>0</v>
      </c>
    </row>
    <row r="84" spans="1:18" ht="124.5" customHeight="1" outlineLevel="1">
      <c r="A84" s="17" t="s">
        <v>60</v>
      </c>
      <c r="B84" s="9" t="s">
        <v>61</v>
      </c>
      <c r="C84" s="41" t="s">
        <v>12</v>
      </c>
      <c r="D84" s="41" t="s">
        <v>16</v>
      </c>
      <c r="E84" s="41" t="s">
        <v>9</v>
      </c>
      <c r="F84" s="41" t="s">
        <v>48</v>
      </c>
      <c r="G84" s="18">
        <v>371836.9</v>
      </c>
      <c r="H84" s="18"/>
      <c r="I84" s="18">
        <f t="shared" si="3"/>
        <v>371836.9</v>
      </c>
      <c r="J84" s="18">
        <v>56651.100000000006</v>
      </c>
      <c r="K84" s="18"/>
      <c r="L84" s="18">
        <f t="shared" si="4"/>
        <v>56651.100000000006</v>
      </c>
      <c r="M84" s="18">
        <v>78424.800000000003</v>
      </c>
      <c r="N84" s="18">
        <v>-4605</v>
      </c>
      <c r="O84" s="18">
        <f t="shared" si="5"/>
        <v>73819.8</v>
      </c>
      <c r="P84" s="18">
        <v>248859.6</v>
      </c>
      <c r="Q84" s="18"/>
      <c r="R84" s="18">
        <f t="shared" si="6"/>
        <v>248859.6</v>
      </c>
    </row>
    <row r="85" spans="1:18" s="1" customFormat="1" ht="125.25" customHeight="1" outlineLevel="1">
      <c r="A85" s="17" t="s">
        <v>101</v>
      </c>
      <c r="B85" s="9" t="s">
        <v>105</v>
      </c>
      <c r="C85" s="41" t="s">
        <v>12</v>
      </c>
      <c r="D85" s="41" t="s">
        <v>16</v>
      </c>
      <c r="E85" s="41" t="s">
        <v>9</v>
      </c>
      <c r="F85" s="24" t="s">
        <v>106</v>
      </c>
      <c r="G85" s="18">
        <v>5208526.142</v>
      </c>
      <c r="H85" s="18"/>
      <c r="I85" s="18">
        <f t="shared" ref="I85:I150" si="7">G85+H85</f>
        <v>5208526.142</v>
      </c>
      <c r="J85" s="18">
        <v>10200</v>
      </c>
      <c r="K85" s="18"/>
      <c r="L85" s="18">
        <f t="shared" si="4"/>
        <v>10200</v>
      </c>
      <c r="M85" s="18">
        <v>0</v>
      </c>
      <c r="N85" s="18"/>
      <c r="O85" s="18">
        <f t="shared" si="5"/>
        <v>0</v>
      </c>
      <c r="P85" s="18">
        <v>0</v>
      </c>
      <c r="Q85" s="18"/>
      <c r="R85" s="18">
        <f t="shared" si="6"/>
        <v>0</v>
      </c>
    </row>
    <row r="86" spans="1:18" s="1" customFormat="1" ht="129" hidden="1" customHeight="1" outlineLevel="1">
      <c r="A86" s="17" t="s">
        <v>109</v>
      </c>
      <c r="B86" s="9" t="s">
        <v>21</v>
      </c>
      <c r="C86" s="41" t="s">
        <v>12</v>
      </c>
      <c r="D86" s="41" t="s">
        <v>16</v>
      </c>
      <c r="E86" s="41" t="s">
        <v>9</v>
      </c>
      <c r="F86" s="25" t="s">
        <v>90</v>
      </c>
      <c r="G86" s="18">
        <v>0</v>
      </c>
      <c r="H86" s="18"/>
      <c r="I86" s="18">
        <f t="shared" si="7"/>
        <v>0</v>
      </c>
      <c r="J86" s="18">
        <v>0</v>
      </c>
      <c r="K86" s="18"/>
      <c r="L86" s="18">
        <f t="shared" si="4"/>
        <v>0</v>
      </c>
      <c r="M86" s="18">
        <v>0</v>
      </c>
      <c r="N86" s="18"/>
      <c r="O86" s="18">
        <f t="shared" si="5"/>
        <v>0</v>
      </c>
      <c r="P86" s="18">
        <v>0</v>
      </c>
      <c r="Q86" s="18"/>
      <c r="R86" s="18">
        <f t="shared" si="6"/>
        <v>0</v>
      </c>
    </row>
    <row r="87" spans="1:18" s="1" customFormat="1" ht="129" customHeight="1" outlineLevel="1">
      <c r="A87" s="17" t="s">
        <v>215</v>
      </c>
      <c r="B87" s="9" t="s">
        <v>21</v>
      </c>
      <c r="C87" s="41" t="s">
        <v>12</v>
      </c>
      <c r="D87" s="41" t="s">
        <v>16</v>
      </c>
      <c r="E87" s="41" t="s">
        <v>9</v>
      </c>
      <c r="F87" s="25" t="s">
        <v>179</v>
      </c>
      <c r="G87" s="18">
        <v>224641.92000000001</v>
      </c>
      <c r="H87" s="18"/>
      <c r="I87" s="18">
        <f t="shared" si="7"/>
        <v>224641.92000000001</v>
      </c>
      <c r="J87" s="18">
        <v>4850</v>
      </c>
      <c r="K87" s="18"/>
      <c r="L87" s="18">
        <f t="shared" si="4"/>
        <v>4850</v>
      </c>
      <c r="M87" s="18">
        <v>0</v>
      </c>
      <c r="N87" s="18"/>
      <c r="O87" s="18">
        <f t="shared" si="5"/>
        <v>0</v>
      </c>
      <c r="P87" s="18">
        <v>0</v>
      </c>
      <c r="Q87" s="18"/>
      <c r="R87" s="18">
        <f t="shared" si="6"/>
        <v>0</v>
      </c>
    </row>
    <row r="88" spans="1:18" ht="39" customHeight="1" outlineLevel="1">
      <c r="A88" s="76" t="s">
        <v>329</v>
      </c>
      <c r="B88" s="77"/>
      <c r="C88" s="77"/>
      <c r="D88" s="77"/>
      <c r="E88" s="26"/>
      <c r="F88" s="40"/>
      <c r="G88" s="18">
        <f>SUM(G89:G100)</f>
        <v>144520</v>
      </c>
      <c r="H88" s="18">
        <f>H89+H90+H91+H92+H93+H94+H95+H96+H97+H98+H99+H100</f>
        <v>0</v>
      </c>
      <c r="I88" s="18">
        <f t="shared" si="7"/>
        <v>144520</v>
      </c>
      <c r="J88" s="18">
        <f>SUM(J89:J100)</f>
        <v>74800</v>
      </c>
      <c r="K88" s="18">
        <f>K89+K91+K93+K94+K95+K96+K97+K98+K99+K100</f>
        <v>-74800</v>
      </c>
      <c r="L88" s="18">
        <f t="shared" si="4"/>
        <v>0</v>
      </c>
      <c r="M88" s="18">
        <f>SUM(M89:M100)</f>
        <v>69720</v>
      </c>
      <c r="N88" s="18">
        <f>N89+N90+N91+N92+N93+N94+N95+N96+N97+N98+N99+N100</f>
        <v>0</v>
      </c>
      <c r="O88" s="18">
        <f t="shared" si="5"/>
        <v>69720</v>
      </c>
      <c r="P88" s="18">
        <v>0</v>
      </c>
      <c r="Q88" s="18">
        <f>Q89+Q91+Q93+Q94+Q95+Q96+Q97+Q98+Q99+Q100</f>
        <v>0</v>
      </c>
      <c r="R88" s="18">
        <f t="shared" si="6"/>
        <v>0</v>
      </c>
    </row>
    <row r="89" spans="1:18" ht="170.25" customHeight="1" outlineLevel="1">
      <c r="A89" s="17" t="s">
        <v>330</v>
      </c>
      <c r="B89" s="9" t="s">
        <v>62</v>
      </c>
      <c r="C89" s="41" t="s">
        <v>331</v>
      </c>
      <c r="D89" s="41" t="s">
        <v>16</v>
      </c>
      <c r="E89" s="41" t="s">
        <v>9</v>
      </c>
      <c r="F89" s="41" t="s">
        <v>74</v>
      </c>
      <c r="G89" s="18">
        <v>9000</v>
      </c>
      <c r="H89" s="18">
        <v>-9000</v>
      </c>
      <c r="I89" s="18">
        <f t="shared" si="7"/>
        <v>0</v>
      </c>
      <c r="J89" s="18">
        <f>4000+1300</f>
        <v>5300</v>
      </c>
      <c r="K89" s="18">
        <v>-5300</v>
      </c>
      <c r="L89" s="18">
        <f t="shared" si="4"/>
        <v>0</v>
      </c>
      <c r="M89" s="18">
        <f>5000-1300</f>
        <v>3700</v>
      </c>
      <c r="N89" s="18">
        <v>-3700</v>
      </c>
      <c r="O89" s="18">
        <f t="shared" si="5"/>
        <v>0</v>
      </c>
      <c r="P89" s="18">
        <v>0</v>
      </c>
      <c r="Q89" s="18"/>
      <c r="R89" s="18">
        <f t="shared" si="6"/>
        <v>0</v>
      </c>
    </row>
    <row r="90" spans="1:18" ht="170.25" customHeight="1" outlineLevel="1">
      <c r="A90" s="17" t="s">
        <v>362</v>
      </c>
      <c r="B90" s="9" t="s">
        <v>62</v>
      </c>
      <c r="C90" s="41" t="s">
        <v>331</v>
      </c>
      <c r="D90" s="41" t="s">
        <v>16</v>
      </c>
      <c r="E90" s="41" t="s">
        <v>9</v>
      </c>
      <c r="F90" s="41" t="s">
        <v>74</v>
      </c>
      <c r="G90" s="18"/>
      <c r="H90" s="18">
        <v>12000</v>
      </c>
      <c r="I90" s="18">
        <f t="shared" si="7"/>
        <v>12000</v>
      </c>
      <c r="J90" s="18"/>
      <c r="K90" s="18"/>
      <c r="L90" s="18"/>
      <c r="M90" s="18"/>
      <c r="N90" s="18">
        <v>3700</v>
      </c>
      <c r="O90" s="18">
        <f t="shared" si="5"/>
        <v>3700</v>
      </c>
      <c r="P90" s="18"/>
      <c r="Q90" s="18"/>
      <c r="R90" s="18"/>
    </row>
    <row r="91" spans="1:18" ht="171" customHeight="1" outlineLevel="1">
      <c r="A91" s="17" t="s">
        <v>332</v>
      </c>
      <c r="B91" s="9" t="s">
        <v>62</v>
      </c>
      <c r="C91" s="41" t="s">
        <v>331</v>
      </c>
      <c r="D91" s="41" t="s">
        <v>16</v>
      </c>
      <c r="E91" s="41" t="s">
        <v>9</v>
      </c>
      <c r="F91" s="41" t="s">
        <v>74</v>
      </c>
      <c r="G91" s="18">
        <v>13000</v>
      </c>
      <c r="H91" s="18">
        <v>-13000</v>
      </c>
      <c r="I91" s="18">
        <f t="shared" si="7"/>
        <v>0</v>
      </c>
      <c r="J91" s="18">
        <v>6000</v>
      </c>
      <c r="K91" s="18">
        <v>-6000</v>
      </c>
      <c r="L91" s="18">
        <f t="shared" si="4"/>
        <v>0</v>
      </c>
      <c r="M91" s="18">
        <v>7000</v>
      </c>
      <c r="N91" s="18">
        <v>-7000</v>
      </c>
      <c r="O91" s="18">
        <f t="shared" si="5"/>
        <v>0</v>
      </c>
      <c r="P91" s="18">
        <v>0</v>
      </c>
      <c r="Q91" s="18"/>
      <c r="R91" s="18">
        <f t="shared" si="6"/>
        <v>0</v>
      </c>
    </row>
    <row r="92" spans="1:18" ht="171" customHeight="1" outlineLevel="1">
      <c r="A92" s="47" t="s">
        <v>363</v>
      </c>
      <c r="B92" s="9" t="s">
        <v>62</v>
      </c>
      <c r="C92" s="41" t="s">
        <v>331</v>
      </c>
      <c r="D92" s="41" t="s">
        <v>16</v>
      </c>
      <c r="E92" s="41" t="s">
        <v>9</v>
      </c>
      <c r="F92" s="41" t="s">
        <v>74</v>
      </c>
      <c r="G92" s="18"/>
      <c r="H92" s="18">
        <v>10000</v>
      </c>
      <c r="I92" s="18">
        <f t="shared" si="7"/>
        <v>10000</v>
      </c>
      <c r="J92" s="18"/>
      <c r="K92" s="18"/>
      <c r="L92" s="18"/>
      <c r="M92" s="18"/>
      <c r="N92" s="18">
        <v>7000</v>
      </c>
      <c r="O92" s="18">
        <f t="shared" si="5"/>
        <v>7000</v>
      </c>
      <c r="P92" s="18"/>
      <c r="Q92" s="18"/>
      <c r="R92" s="18"/>
    </row>
    <row r="93" spans="1:18" ht="176.25" customHeight="1" outlineLevel="1">
      <c r="A93" s="17" t="s">
        <v>333</v>
      </c>
      <c r="B93" s="9" t="s">
        <v>62</v>
      </c>
      <c r="C93" s="41" t="s">
        <v>331</v>
      </c>
      <c r="D93" s="41" t="s">
        <v>16</v>
      </c>
      <c r="E93" s="41" t="s">
        <v>9</v>
      </c>
      <c r="F93" s="41" t="s">
        <v>74</v>
      </c>
      <c r="G93" s="18">
        <v>14520</v>
      </c>
      <c r="H93" s="18"/>
      <c r="I93" s="18">
        <f t="shared" si="7"/>
        <v>14520</v>
      </c>
      <c r="J93" s="18">
        <f>7000</f>
        <v>7000</v>
      </c>
      <c r="K93" s="18">
        <v>-7000</v>
      </c>
      <c r="L93" s="18">
        <f t="shared" si="4"/>
        <v>0</v>
      </c>
      <c r="M93" s="18">
        <v>7520</v>
      </c>
      <c r="N93" s="18"/>
      <c r="O93" s="18">
        <f t="shared" si="5"/>
        <v>7520</v>
      </c>
      <c r="P93" s="18">
        <v>0</v>
      </c>
      <c r="Q93" s="18"/>
      <c r="R93" s="18">
        <f t="shared" si="6"/>
        <v>0</v>
      </c>
    </row>
    <row r="94" spans="1:18" ht="174.75" customHeight="1" outlineLevel="1">
      <c r="A94" s="17" t="s">
        <v>334</v>
      </c>
      <c r="B94" s="9" t="s">
        <v>62</v>
      </c>
      <c r="C94" s="41" t="s">
        <v>331</v>
      </c>
      <c r="D94" s="41" t="s">
        <v>16</v>
      </c>
      <c r="E94" s="41" t="s">
        <v>9</v>
      </c>
      <c r="F94" s="41" t="s">
        <v>74</v>
      </c>
      <c r="G94" s="18">
        <v>14000</v>
      </c>
      <c r="H94" s="18"/>
      <c r="I94" s="18">
        <f t="shared" si="7"/>
        <v>14000</v>
      </c>
      <c r="J94" s="18">
        <f>7000</f>
        <v>7000</v>
      </c>
      <c r="K94" s="18">
        <v>-7000</v>
      </c>
      <c r="L94" s="18">
        <f t="shared" si="4"/>
        <v>0</v>
      </c>
      <c r="M94" s="18">
        <v>7000</v>
      </c>
      <c r="N94" s="18"/>
      <c r="O94" s="18">
        <f t="shared" si="5"/>
        <v>7000</v>
      </c>
      <c r="P94" s="18">
        <v>0</v>
      </c>
      <c r="Q94" s="18"/>
      <c r="R94" s="18">
        <f t="shared" si="6"/>
        <v>0</v>
      </c>
    </row>
    <row r="95" spans="1:18" ht="174.75" customHeight="1" outlineLevel="1">
      <c r="A95" s="17" t="s">
        <v>335</v>
      </c>
      <c r="B95" s="9" t="s">
        <v>62</v>
      </c>
      <c r="C95" s="41" t="s">
        <v>331</v>
      </c>
      <c r="D95" s="41" t="s">
        <v>16</v>
      </c>
      <c r="E95" s="41" t="s">
        <v>9</v>
      </c>
      <c r="F95" s="41" t="s">
        <v>74</v>
      </c>
      <c r="G95" s="18">
        <v>18000</v>
      </c>
      <c r="H95" s="18"/>
      <c r="I95" s="18">
        <f t="shared" si="7"/>
        <v>18000</v>
      </c>
      <c r="J95" s="18">
        <f>9000</f>
        <v>9000</v>
      </c>
      <c r="K95" s="18">
        <v>-9000</v>
      </c>
      <c r="L95" s="18">
        <f t="shared" si="4"/>
        <v>0</v>
      </c>
      <c r="M95" s="18">
        <v>9000</v>
      </c>
      <c r="N95" s="18"/>
      <c r="O95" s="18">
        <f t="shared" si="5"/>
        <v>9000</v>
      </c>
      <c r="P95" s="18">
        <v>0</v>
      </c>
      <c r="Q95" s="18"/>
      <c r="R95" s="18">
        <f t="shared" si="6"/>
        <v>0</v>
      </c>
    </row>
    <row r="96" spans="1:18" ht="111" customHeight="1" outlineLevel="1">
      <c r="A96" s="17" t="s">
        <v>336</v>
      </c>
      <c r="B96" s="9" t="s">
        <v>62</v>
      </c>
      <c r="C96" s="41" t="s">
        <v>331</v>
      </c>
      <c r="D96" s="41" t="s">
        <v>16</v>
      </c>
      <c r="E96" s="41" t="s">
        <v>9</v>
      </c>
      <c r="F96" s="41" t="s">
        <v>74</v>
      </c>
      <c r="G96" s="18">
        <v>15000</v>
      </c>
      <c r="H96" s="18"/>
      <c r="I96" s="18">
        <f t="shared" si="7"/>
        <v>15000</v>
      </c>
      <c r="J96" s="18">
        <v>8000</v>
      </c>
      <c r="K96" s="18">
        <v>-8000</v>
      </c>
      <c r="L96" s="18">
        <f t="shared" si="4"/>
        <v>0</v>
      </c>
      <c r="M96" s="18">
        <v>7000</v>
      </c>
      <c r="N96" s="18"/>
      <c r="O96" s="18">
        <f t="shared" si="5"/>
        <v>7000</v>
      </c>
      <c r="P96" s="18">
        <v>0</v>
      </c>
      <c r="Q96" s="18"/>
      <c r="R96" s="18">
        <f t="shared" si="6"/>
        <v>0</v>
      </c>
    </row>
    <row r="97" spans="1:18" ht="173.25" customHeight="1" outlineLevel="1">
      <c r="A97" s="17" t="s">
        <v>337</v>
      </c>
      <c r="B97" s="9" t="s">
        <v>62</v>
      </c>
      <c r="C97" s="41" t="s">
        <v>331</v>
      </c>
      <c r="D97" s="41" t="s">
        <v>16</v>
      </c>
      <c r="E97" s="41" t="s">
        <v>9</v>
      </c>
      <c r="F97" s="41" t="s">
        <v>74</v>
      </c>
      <c r="G97" s="18">
        <v>15000</v>
      </c>
      <c r="H97" s="18"/>
      <c r="I97" s="18">
        <f t="shared" si="7"/>
        <v>15000</v>
      </c>
      <c r="J97" s="18">
        <v>8000</v>
      </c>
      <c r="K97" s="18">
        <v>-8000</v>
      </c>
      <c r="L97" s="18">
        <f t="shared" si="4"/>
        <v>0</v>
      </c>
      <c r="M97" s="18">
        <v>7000</v>
      </c>
      <c r="N97" s="18"/>
      <c r="O97" s="18">
        <f t="shared" si="5"/>
        <v>7000</v>
      </c>
      <c r="P97" s="18">
        <v>0</v>
      </c>
      <c r="Q97" s="18"/>
      <c r="R97" s="18">
        <f t="shared" si="6"/>
        <v>0</v>
      </c>
    </row>
    <row r="98" spans="1:18" ht="177" customHeight="1" outlineLevel="1">
      <c r="A98" s="17" t="s">
        <v>338</v>
      </c>
      <c r="B98" s="9" t="s">
        <v>62</v>
      </c>
      <c r="C98" s="41" t="s">
        <v>331</v>
      </c>
      <c r="D98" s="41" t="s">
        <v>16</v>
      </c>
      <c r="E98" s="41" t="s">
        <v>9</v>
      </c>
      <c r="F98" s="41" t="s">
        <v>74</v>
      </c>
      <c r="G98" s="18">
        <v>15000</v>
      </c>
      <c r="H98" s="18"/>
      <c r="I98" s="18">
        <f t="shared" si="7"/>
        <v>15000</v>
      </c>
      <c r="J98" s="18">
        <v>8000</v>
      </c>
      <c r="K98" s="18">
        <v>-8000</v>
      </c>
      <c r="L98" s="18">
        <f t="shared" si="4"/>
        <v>0</v>
      </c>
      <c r="M98" s="18">
        <v>7000</v>
      </c>
      <c r="N98" s="18"/>
      <c r="O98" s="18">
        <f t="shared" si="5"/>
        <v>7000</v>
      </c>
      <c r="P98" s="18">
        <v>0</v>
      </c>
      <c r="Q98" s="18"/>
      <c r="R98" s="18">
        <f t="shared" si="6"/>
        <v>0</v>
      </c>
    </row>
    <row r="99" spans="1:18" ht="175.5" customHeight="1" outlineLevel="1">
      <c r="A99" s="17" t="s">
        <v>339</v>
      </c>
      <c r="B99" s="9" t="s">
        <v>62</v>
      </c>
      <c r="C99" s="41" t="s">
        <v>331</v>
      </c>
      <c r="D99" s="41" t="s">
        <v>16</v>
      </c>
      <c r="E99" s="41" t="s">
        <v>9</v>
      </c>
      <c r="F99" s="41" t="s">
        <v>74</v>
      </c>
      <c r="G99" s="18">
        <v>17000</v>
      </c>
      <c r="H99" s="18"/>
      <c r="I99" s="18">
        <f t="shared" si="7"/>
        <v>17000</v>
      </c>
      <c r="J99" s="18">
        <v>9500</v>
      </c>
      <c r="K99" s="18">
        <v>-9500</v>
      </c>
      <c r="L99" s="18">
        <f t="shared" si="4"/>
        <v>0</v>
      </c>
      <c r="M99" s="18">
        <v>7500</v>
      </c>
      <c r="N99" s="18"/>
      <c r="O99" s="18">
        <f t="shared" si="5"/>
        <v>7500</v>
      </c>
      <c r="P99" s="18">
        <v>0</v>
      </c>
      <c r="Q99" s="18"/>
      <c r="R99" s="18">
        <f t="shared" si="6"/>
        <v>0</v>
      </c>
    </row>
    <row r="100" spans="1:18" ht="173.25" customHeight="1" outlineLevel="1">
      <c r="A100" s="17" t="s">
        <v>340</v>
      </c>
      <c r="B100" s="9" t="s">
        <v>62</v>
      </c>
      <c r="C100" s="41" t="s">
        <v>331</v>
      </c>
      <c r="D100" s="41" t="s">
        <v>16</v>
      </c>
      <c r="E100" s="41" t="s">
        <v>9</v>
      </c>
      <c r="F100" s="41" t="s">
        <v>74</v>
      </c>
      <c r="G100" s="18">
        <v>14000</v>
      </c>
      <c r="H100" s="18"/>
      <c r="I100" s="18">
        <f t="shared" si="7"/>
        <v>14000</v>
      </c>
      <c r="J100" s="18">
        <v>7000</v>
      </c>
      <c r="K100" s="18">
        <v>-7000</v>
      </c>
      <c r="L100" s="18">
        <f t="shared" si="4"/>
        <v>0</v>
      </c>
      <c r="M100" s="18">
        <v>7000</v>
      </c>
      <c r="N100" s="18"/>
      <c r="O100" s="18">
        <f t="shared" si="5"/>
        <v>7000</v>
      </c>
      <c r="P100" s="18">
        <v>0</v>
      </c>
      <c r="Q100" s="18"/>
      <c r="R100" s="18">
        <f t="shared" si="6"/>
        <v>0</v>
      </c>
    </row>
    <row r="101" spans="1:18" ht="131.25" customHeight="1" outlineLevel="1">
      <c r="A101" s="17" t="s">
        <v>170</v>
      </c>
      <c r="B101" s="9" t="s">
        <v>21</v>
      </c>
      <c r="C101" s="41" t="s">
        <v>12</v>
      </c>
      <c r="D101" s="41" t="s">
        <v>16</v>
      </c>
      <c r="E101" s="41" t="s">
        <v>9</v>
      </c>
      <c r="F101" s="41" t="s">
        <v>171</v>
      </c>
      <c r="G101" s="18">
        <v>1190</v>
      </c>
      <c r="H101" s="18"/>
      <c r="I101" s="18">
        <f t="shared" si="7"/>
        <v>1190</v>
      </c>
      <c r="J101" s="18">
        <v>1190</v>
      </c>
      <c r="K101" s="18"/>
      <c r="L101" s="18">
        <f t="shared" si="4"/>
        <v>1190</v>
      </c>
      <c r="M101" s="18">
        <v>0</v>
      </c>
      <c r="N101" s="18"/>
      <c r="O101" s="18">
        <f t="shared" si="5"/>
        <v>0</v>
      </c>
      <c r="P101" s="18">
        <v>0</v>
      </c>
      <c r="Q101" s="18"/>
      <c r="R101" s="18">
        <f t="shared" si="6"/>
        <v>0</v>
      </c>
    </row>
    <row r="102" spans="1:18" ht="131.25" customHeight="1" outlineLevel="1">
      <c r="A102" s="17" t="s">
        <v>206</v>
      </c>
      <c r="B102" s="9" t="s">
        <v>252</v>
      </c>
      <c r="C102" s="46" t="s">
        <v>214</v>
      </c>
      <c r="D102" s="41" t="s">
        <v>204</v>
      </c>
      <c r="E102" s="41" t="s">
        <v>205</v>
      </c>
      <c r="F102" s="41" t="s">
        <v>79</v>
      </c>
      <c r="G102" s="18">
        <v>9000</v>
      </c>
      <c r="H102" s="18"/>
      <c r="I102" s="18">
        <f t="shared" si="7"/>
        <v>9000</v>
      </c>
      <c r="J102" s="18">
        <v>8550</v>
      </c>
      <c r="K102" s="18"/>
      <c r="L102" s="18">
        <f t="shared" si="4"/>
        <v>8550</v>
      </c>
      <c r="M102" s="18">
        <v>0</v>
      </c>
      <c r="N102" s="18"/>
      <c r="O102" s="18">
        <f t="shared" si="5"/>
        <v>0</v>
      </c>
      <c r="P102" s="18">
        <v>0</v>
      </c>
      <c r="Q102" s="18"/>
      <c r="R102" s="18">
        <f t="shared" si="6"/>
        <v>0</v>
      </c>
    </row>
    <row r="103" spans="1:18" ht="120.75" customHeight="1" outlineLevel="1">
      <c r="A103" s="17" t="s">
        <v>345</v>
      </c>
      <c r="B103" s="9" t="s">
        <v>245</v>
      </c>
      <c r="C103" s="8" t="s">
        <v>200</v>
      </c>
      <c r="D103" s="41" t="s">
        <v>204</v>
      </c>
      <c r="E103" s="41" t="s">
        <v>346</v>
      </c>
      <c r="F103" s="41" t="s">
        <v>79</v>
      </c>
      <c r="G103" s="18">
        <v>6850</v>
      </c>
      <c r="H103" s="18"/>
      <c r="I103" s="18">
        <f t="shared" si="7"/>
        <v>6850</v>
      </c>
      <c r="J103" s="18">
        <v>1888.2</v>
      </c>
      <c r="K103" s="18"/>
      <c r="L103" s="18">
        <f t="shared" si="4"/>
        <v>1888.2</v>
      </c>
      <c r="M103" s="18">
        <v>0</v>
      </c>
      <c r="N103" s="18"/>
      <c r="O103" s="18">
        <f t="shared" si="5"/>
        <v>0</v>
      </c>
      <c r="P103" s="18">
        <v>0</v>
      </c>
      <c r="Q103" s="18"/>
      <c r="R103" s="18">
        <f t="shared" si="6"/>
        <v>0</v>
      </c>
    </row>
    <row r="104" spans="1:18" ht="131.25" customHeight="1" outlineLevel="1">
      <c r="A104" s="17" t="s">
        <v>290</v>
      </c>
      <c r="B104" s="9" t="s">
        <v>291</v>
      </c>
      <c r="C104" s="41" t="s">
        <v>12</v>
      </c>
      <c r="D104" s="41" t="s">
        <v>16</v>
      </c>
      <c r="E104" s="41" t="s">
        <v>9</v>
      </c>
      <c r="F104" s="41" t="s">
        <v>114</v>
      </c>
      <c r="G104" s="18">
        <v>202800</v>
      </c>
      <c r="H104" s="18"/>
      <c r="I104" s="18">
        <f t="shared" si="7"/>
        <v>202800</v>
      </c>
      <c r="J104" s="18">
        <v>0</v>
      </c>
      <c r="K104" s="18"/>
      <c r="L104" s="18">
        <f t="shared" si="4"/>
        <v>0</v>
      </c>
      <c r="M104" s="18">
        <v>9700</v>
      </c>
      <c r="N104" s="18"/>
      <c r="O104" s="18">
        <f t="shared" si="5"/>
        <v>9700</v>
      </c>
      <c r="P104" s="18">
        <v>193100</v>
      </c>
      <c r="Q104" s="18"/>
      <c r="R104" s="18">
        <f t="shared" si="6"/>
        <v>193100</v>
      </c>
    </row>
    <row r="105" spans="1:18" ht="39" customHeight="1">
      <c r="A105" s="73" t="s">
        <v>320</v>
      </c>
      <c r="B105" s="73"/>
      <c r="C105" s="73"/>
      <c r="D105" s="73"/>
      <c r="E105" s="23"/>
      <c r="F105" s="23"/>
      <c r="G105" s="18">
        <v>4712928.2</v>
      </c>
      <c r="H105" s="18">
        <f>H106+H107+H108+H109+H113+H114+H115+H116+H117</f>
        <v>0</v>
      </c>
      <c r="I105" s="18">
        <f t="shared" si="7"/>
        <v>4712928.2</v>
      </c>
      <c r="J105" s="18">
        <v>290118.30000000005</v>
      </c>
      <c r="K105" s="18">
        <f>K106+K107+K108+K109+K113+K114+K115+K116+K117</f>
        <v>0</v>
      </c>
      <c r="L105" s="18">
        <f t="shared" si="4"/>
        <v>290118.30000000005</v>
      </c>
      <c r="M105" s="18">
        <v>326064</v>
      </c>
      <c r="N105" s="18">
        <f>N106+N107+N108+N109+N113+N114+N115+N116+N117</f>
        <v>0</v>
      </c>
      <c r="O105" s="18">
        <f t="shared" si="5"/>
        <v>326064</v>
      </c>
      <c r="P105" s="18">
        <v>470588</v>
      </c>
      <c r="Q105" s="18">
        <f>Q106+Q107+Q108+Q109+Q113+Q114+Q115+Q116+Q117</f>
        <v>0</v>
      </c>
      <c r="R105" s="18">
        <f t="shared" si="6"/>
        <v>470588</v>
      </c>
    </row>
    <row r="106" spans="1:18" ht="114.75" customHeight="1" outlineLevel="1">
      <c r="A106" s="48" t="s">
        <v>135</v>
      </c>
      <c r="B106" s="15" t="s">
        <v>55</v>
      </c>
      <c r="C106" s="41" t="s">
        <v>36</v>
      </c>
      <c r="D106" s="41" t="s">
        <v>6</v>
      </c>
      <c r="E106" s="41" t="s">
        <v>41</v>
      </c>
      <c r="F106" s="41" t="s">
        <v>34</v>
      </c>
      <c r="G106" s="18">
        <v>1025108.1</v>
      </c>
      <c r="H106" s="18"/>
      <c r="I106" s="18">
        <f t="shared" si="7"/>
        <v>1025108.1</v>
      </c>
      <c r="J106" s="18">
        <v>102740</v>
      </c>
      <c r="K106" s="18"/>
      <c r="L106" s="18">
        <f t="shared" si="4"/>
        <v>102740</v>
      </c>
      <c r="M106" s="18">
        <v>136430</v>
      </c>
      <c r="N106" s="18"/>
      <c r="O106" s="18">
        <f t="shared" si="5"/>
        <v>136430</v>
      </c>
      <c r="P106" s="18">
        <v>375588</v>
      </c>
      <c r="Q106" s="18"/>
      <c r="R106" s="18">
        <f t="shared" si="6"/>
        <v>375588</v>
      </c>
    </row>
    <row r="107" spans="1:18" ht="114" customHeight="1" outlineLevel="1">
      <c r="A107" s="48" t="s">
        <v>136</v>
      </c>
      <c r="B107" s="15" t="s">
        <v>137</v>
      </c>
      <c r="C107" s="41" t="s">
        <v>5</v>
      </c>
      <c r="D107" s="41" t="s">
        <v>6</v>
      </c>
      <c r="E107" s="41" t="s">
        <v>41</v>
      </c>
      <c r="F107" s="41" t="s">
        <v>74</v>
      </c>
      <c r="G107" s="18">
        <v>135957.80000000002</v>
      </c>
      <c r="H107" s="18"/>
      <c r="I107" s="18">
        <f t="shared" si="7"/>
        <v>135957.80000000002</v>
      </c>
      <c r="J107" s="18">
        <v>45323.799999999996</v>
      </c>
      <c r="K107" s="18"/>
      <c r="L107" s="18">
        <f t="shared" si="4"/>
        <v>45323.799999999996</v>
      </c>
      <c r="M107" s="18">
        <v>90634</v>
      </c>
      <c r="N107" s="18"/>
      <c r="O107" s="18">
        <f t="shared" si="5"/>
        <v>90634</v>
      </c>
      <c r="P107" s="18">
        <v>0</v>
      </c>
      <c r="Q107" s="18"/>
      <c r="R107" s="18">
        <f t="shared" si="6"/>
        <v>0</v>
      </c>
    </row>
    <row r="108" spans="1:18" ht="130.5" customHeight="1" outlineLevel="1">
      <c r="A108" s="49" t="s">
        <v>138</v>
      </c>
      <c r="B108" s="16" t="s">
        <v>65</v>
      </c>
      <c r="C108" s="16" t="s">
        <v>30</v>
      </c>
      <c r="D108" s="16" t="s">
        <v>6</v>
      </c>
      <c r="E108" s="16" t="s">
        <v>26</v>
      </c>
      <c r="F108" s="27" t="s">
        <v>22</v>
      </c>
      <c r="G108" s="18">
        <v>282407.90000000002</v>
      </c>
      <c r="H108" s="18"/>
      <c r="I108" s="18">
        <f t="shared" si="7"/>
        <v>282407.90000000002</v>
      </c>
      <c r="J108" s="18">
        <v>79054.5</v>
      </c>
      <c r="K108" s="18"/>
      <c r="L108" s="18">
        <f t="shared" si="4"/>
        <v>79054.5</v>
      </c>
      <c r="M108" s="18">
        <v>0</v>
      </c>
      <c r="N108" s="18"/>
      <c r="O108" s="18">
        <f t="shared" si="5"/>
        <v>0</v>
      </c>
      <c r="P108" s="18">
        <v>0</v>
      </c>
      <c r="Q108" s="18"/>
      <c r="R108" s="18">
        <f t="shared" si="6"/>
        <v>0</v>
      </c>
    </row>
    <row r="109" spans="1:18" ht="130.5" customHeight="1" outlineLevel="1">
      <c r="A109" s="50" t="s">
        <v>216</v>
      </c>
      <c r="B109" s="8" t="s">
        <v>21</v>
      </c>
      <c r="C109" s="8" t="s">
        <v>190</v>
      </c>
      <c r="D109" s="8" t="s">
        <v>6</v>
      </c>
      <c r="E109" s="8" t="s">
        <v>29</v>
      </c>
      <c r="F109" s="28" t="s">
        <v>79</v>
      </c>
      <c r="G109" s="18">
        <v>51034</v>
      </c>
      <c r="H109" s="18"/>
      <c r="I109" s="18">
        <f t="shared" si="7"/>
        <v>51034</v>
      </c>
      <c r="J109" s="18">
        <v>28000</v>
      </c>
      <c r="K109" s="18"/>
      <c r="L109" s="18">
        <f t="shared" si="4"/>
        <v>28000</v>
      </c>
      <c r="M109" s="18">
        <v>0</v>
      </c>
      <c r="N109" s="18"/>
      <c r="O109" s="18">
        <f t="shared" si="5"/>
        <v>0</v>
      </c>
      <c r="P109" s="18">
        <v>0</v>
      </c>
      <c r="Q109" s="18"/>
      <c r="R109" s="18">
        <f t="shared" si="6"/>
        <v>0</v>
      </c>
    </row>
    <row r="110" spans="1:18" ht="130.5" hidden="1" customHeight="1" outlineLevel="1">
      <c r="A110" s="50"/>
      <c r="B110" s="8"/>
      <c r="C110" s="8"/>
      <c r="D110" s="8"/>
      <c r="E110" s="8"/>
      <c r="F110" s="28"/>
      <c r="G110" s="18">
        <v>0</v>
      </c>
      <c r="H110" s="18"/>
      <c r="I110" s="18">
        <f t="shared" si="7"/>
        <v>0</v>
      </c>
      <c r="J110" s="18">
        <v>0</v>
      </c>
      <c r="K110" s="18"/>
      <c r="L110" s="18">
        <f t="shared" si="4"/>
        <v>0</v>
      </c>
      <c r="M110" s="18">
        <v>0</v>
      </c>
      <c r="N110" s="18"/>
      <c r="O110" s="18">
        <f t="shared" si="5"/>
        <v>0</v>
      </c>
      <c r="P110" s="18">
        <v>0</v>
      </c>
      <c r="Q110" s="18"/>
      <c r="R110" s="18">
        <f t="shared" si="6"/>
        <v>0</v>
      </c>
    </row>
    <row r="111" spans="1:18" ht="130.5" hidden="1" customHeight="1" outlineLevel="1">
      <c r="A111" s="50"/>
      <c r="B111" s="8"/>
      <c r="C111" s="8"/>
      <c r="D111" s="8"/>
      <c r="E111" s="8"/>
      <c r="F111" s="28"/>
      <c r="G111" s="18">
        <v>0</v>
      </c>
      <c r="H111" s="18"/>
      <c r="I111" s="18">
        <f t="shared" si="7"/>
        <v>0</v>
      </c>
      <c r="J111" s="18">
        <v>0</v>
      </c>
      <c r="K111" s="18"/>
      <c r="L111" s="18">
        <f t="shared" si="4"/>
        <v>0</v>
      </c>
      <c r="M111" s="18">
        <v>0</v>
      </c>
      <c r="N111" s="18"/>
      <c r="O111" s="18">
        <f t="shared" si="5"/>
        <v>0</v>
      </c>
      <c r="P111" s="18">
        <v>0</v>
      </c>
      <c r="Q111" s="18"/>
      <c r="R111" s="18">
        <f t="shared" si="6"/>
        <v>0</v>
      </c>
    </row>
    <row r="112" spans="1:18" ht="130.5" hidden="1" customHeight="1" outlineLevel="1">
      <c r="A112" s="50"/>
      <c r="B112" s="8"/>
      <c r="C112" s="8"/>
      <c r="D112" s="8"/>
      <c r="E112" s="8"/>
      <c r="F112" s="28"/>
      <c r="G112" s="18">
        <v>0</v>
      </c>
      <c r="H112" s="18"/>
      <c r="I112" s="18">
        <f t="shared" si="7"/>
        <v>0</v>
      </c>
      <c r="J112" s="18">
        <v>0</v>
      </c>
      <c r="K112" s="18"/>
      <c r="L112" s="18">
        <f t="shared" si="4"/>
        <v>0</v>
      </c>
      <c r="M112" s="18">
        <v>0</v>
      </c>
      <c r="N112" s="18"/>
      <c r="O112" s="18">
        <f t="shared" si="5"/>
        <v>0</v>
      </c>
      <c r="P112" s="18">
        <v>0</v>
      </c>
      <c r="Q112" s="18"/>
      <c r="R112" s="18">
        <f t="shared" si="6"/>
        <v>0</v>
      </c>
    </row>
    <row r="113" spans="1:18" ht="130.5" customHeight="1" outlineLevel="1">
      <c r="A113" s="50" t="s">
        <v>191</v>
      </c>
      <c r="B113" s="8" t="s">
        <v>195</v>
      </c>
      <c r="C113" s="8" t="s">
        <v>196</v>
      </c>
      <c r="D113" s="8" t="s">
        <v>6</v>
      </c>
      <c r="E113" s="8" t="s">
        <v>31</v>
      </c>
      <c r="F113" s="28" t="s">
        <v>118</v>
      </c>
      <c r="G113" s="18">
        <v>2329900</v>
      </c>
      <c r="H113" s="18"/>
      <c r="I113" s="18">
        <f t="shared" si="7"/>
        <v>2329900</v>
      </c>
      <c r="J113" s="18">
        <v>20000</v>
      </c>
      <c r="K113" s="18"/>
      <c r="L113" s="18">
        <f t="shared" si="4"/>
        <v>20000</v>
      </c>
      <c r="M113" s="18">
        <v>60000</v>
      </c>
      <c r="N113" s="18"/>
      <c r="O113" s="18">
        <f t="shared" si="5"/>
        <v>60000</v>
      </c>
      <c r="P113" s="18">
        <v>60000</v>
      </c>
      <c r="Q113" s="18"/>
      <c r="R113" s="18">
        <f t="shared" si="6"/>
        <v>60000</v>
      </c>
    </row>
    <row r="114" spans="1:18" ht="130.5" customHeight="1" outlineLevel="1">
      <c r="A114" s="50" t="s">
        <v>303</v>
      </c>
      <c r="B114" s="8" t="s">
        <v>21</v>
      </c>
      <c r="C114" s="8" t="s">
        <v>276</v>
      </c>
      <c r="D114" s="8" t="s">
        <v>6</v>
      </c>
      <c r="E114" s="41" t="s">
        <v>41</v>
      </c>
      <c r="F114" s="28" t="s">
        <v>80</v>
      </c>
      <c r="G114" s="18">
        <v>4000</v>
      </c>
      <c r="H114" s="18"/>
      <c r="I114" s="18">
        <f t="shared" si="7"/>
        <v>4000</v>
      </c>
      <c r="J114" s="18">
        <v>0</v>
      </c>
      <c r="K114" s="18"/>
      <c r="L114" s="18">
        <f t="shared" si="4"/>
        <v>0</v>
      </c>
      <c r="M114" s="18">
        <v>4000</v>
      </c>
      <c r="N114" s="18"/>
      <c r="O114" s="18">
        <f t="shared" si="5"/>
        <v>4000</v>
      </c>
      <c r="P114" s="18">
        <v>0</v>
      </c>
      <c r="Q114" s="18"/>
      <c r="R114" s="18">
        <f t="shared" si="6"/>
        <v>0</v>
      </c>
    </row>
    <row r="115" spans="1:18" ht="130.5" customHeight="1" outlineLevel="1">
      <c r="A115" s="49" t="s">
        <v>304</v>
      </c>
      <c r="B115" s="8" t="s">
        <v>277</v>
      </c>
      <c r="C115" s="16" t="s">
        <v>30</v>
      </c>
      <c r="D115" s="16" t="s">
        <v>6</v>
      </c>
      <c r="E115" s="16" t="s">
        <v>26</v>
      </c>
      <c r="F115" s="27" t="s">
        <v>278</v>
      </c>
      <c r="G115" s="18">
        <v>447093.9</v>
      </c>
      <c r="H115" s="18"/>
      <c r="I115" s="18">
        <f t="shared" si="7"/>
        <v>447093.9</v>
      </c>
      <c r="J115" s="18">
        <v>10000</v>
      </c>
      <c r="K115" s="18"/>
      <c r="L115" s="18">
        <f t="shared" si="4"/>
        <v>10000</v>
      </c>
      <c r="M115" s="18">
        <v>20000</v>
      </c>
      <c r="N115" s="18"/>
      <c r="O115" s="18">
        <f t="shared" si="5"/>
        <v>20000</v>
      </c>
      <c r="P115" s="18">
        <v>20000</v>
      </c>
      <c r="Q115" s="18"/>
      <c r="R115" s="18">
        <f t="shared" si="6"/>
        <v>20000</v>
      </c>
    </row>
    <row r="116" spans="1:18" ht="130.5" customHeight="1" outlineLevel="1">
      <c r="A116" s="49" t="s">
        <v>308</v>
      </c>
      <c r="B116" s="8" t="s">
        <v>309</v>
      </c>
      <c r="C116" s="16" t="s">
        <v>30</v>
      </c>
      <c r="D116" s="16" t="s">
        <v>6</v>
      </c>
      <c r="E116" s="16" t="s">
        <v>29</v>
      </c>
      <c r="F116" s="28" t="s">
        <v>118</v>
      </c>
      <c r="G116" s="18">
        <v>95000</v>
      </c>
      <c r="H116" s="18"/>
      <c r="I116" s="18">
        <f t="shared" si="7"/>
        <v>95000</v>
      </c>
      <c r="J116" s="18">
        <v>5000</v>
      </c>
      <c r="K116" s="18"/>
      <c r="L116" s="18">
        <f t="shared" si="4"/>
        <v>5000</v>
      </c>
      <c r="M116" s="18">
        <v>5000</v>
      </c>
      <c r="N116" s="18"/>
      <c r="O116" s="18">
        <f t="shared" si="5"/>
        <v>5000</v>
      </c>
      <c r="P116" s="18">
        <v>5000</v>
      </c>
      <c r="Q116" s="18"/>
      <c r="R116" s="18">
        <f t="shared" si="6"/>
        <v>5000</v>
      </c>
    </row>
    <row r="117" spans="1:18" ht="130.5" customHeight="1" outlineLevel="1">
      <c r="A117" s="49" t="s">
        <v>313</v>
      </c>
      <c r="B117" s="8" t="s">
        <v>315</v>
      </c>
      <c r="C117" s="16" t="s">
        <v>30</v>
      </c>
      <c r="D117" s="16" t="s">
        <v>6</v>
      </c>
      <c r="E117" s="16" t="s">
        <v>31</v>
      </c>
      <c r="F117" s="27" t="s">
        <v>314</v>
      </c>
      <c r="G117" s="18">
        <v>342426.5</v>
      </c>
      <c r="H117" s="18"/>
      <c r="I117" s="18">
        <f t="shared" si="7"/>
        <v>342426.5</v>
      </c>
      <c r="J117" s="18">
        <v>0</v>
      </c>
      <c r="K117" s="18"/>
      <c r="L117" s="18">
        <f t="shared" si="4"/>
        <v>0</v>
      </c>
      <c r="M117" s="18">
        <v>10000</v>
      </c>
      <c r="N117" s="18"/>
      <c r="O117" s="18">
        <f t="shared" si="5"/>
        <v>10000</v>
      </c>
      <c r="P117" s="18">
        <v>10000</v>
      </c>
      <c r="Q117" s="18"/>
      <c r="R117" s="18">
        <f t="shared" si="6"/>
        <v>10000</v>
      </c>
    </row>
    <row r="118" spans="1:18" ht="35.25" customHeight="1" collapsed="1">
      <c r="A118" s="93" t="s">
        <v>321</v>
      </c>
      <c r="B118" s="93"/>
      <c r="C118" s="93"/>
      <c r="D118" s="93"/>
      <c r="E118" s="29"/>
      <c r="F118" s="30"/>
      <c r="G118" s="18">
        <v>4686454.8</v>
      </c>
      <c r="H118" s="18">
        <f>H120+H122+H123+H124+H125+H126</f>
        <v>4.5999999999999996</v>
      </c>
      <c r="I118" s="18">
        <f t="shared" si="7"/>
        <v>4686459.3999999994</v>
      </c>
      <c r="J118" s="18">
        <v>612155.69999999995</v>
      </c>
      <c r="K118" s="18">
        <f>K120+K122+K123+K124+K125+K126</f>
        <v>-177025.19999999998</v>
      </c>
      <c r="L118" s="18">
        <f t="shared" si="4"/>
        <v>435130.5</v>
      </c>
      <c r="M118" s="18">
        <v>264281.5</v>
      </c>
      <c r="N118" s="18">
        <f>N120+N122+N123+N124+N125+N126</f>
        <v>177029.8</v>
      </c>
      <c r="O118" s="18">
        <f t="shared" si="5"/>
        <v>441311.3</v>
      </c>
      <c r="P118" s="18">
        <v>3734.1</v>
      </c>
      <c r="Q118" s="18">
        <f>Q120+Q122+Q123+Q124+Q125+Q126</f>
        <v>0</v>
      </c>
      <c r="R118" s="18">
        <f t="shared" si="6"/>
        <v>3734.1</v>
      </c>
    </row>
    <row r="119" spans="1:18" ht="120" hidden="1" customHeight="1" outlineLevel="1">
      <c r="A119" s="50" t="s">
        <v>159</v>
      </c>
      <c r="B119" s="9" t="s">
        <v>139</v>
      </c>
      <c r="C119" s="41" t="s">
        <v>18</v>
      </c>
      <c r="D119" s="41" t="s">
        <v>44</v>
      </c>
      <c r="E119" s="41" t="s">
        <v>47</v>
      </c>
      <c r="F119" s="31" t="s">
        <v>86</v>
      </c>
      <c r="G119" s="18">
        <v>0</v>
      </c>
      <c r="H119" s="18"/>
      <c r="I119" s="18">
        <f t="shared" si="7"/>
        <v>0</v>
      </c>
      <c r="J119" s="18">
        <v>0</v>
      </c>
      <c r="K119" s="18"/>
      <c r="L119" s="18">
        <f t="shared" si="4"/>
        <v>0</v>
      </c>
      <c r="M119" s="18">
        <v>0</v>
      </c>
      <c r="N119" s="18"/>
      <c r="O119" s="18">
        <f t="shared" si="5"/>
        <v>0</v>
      </c>
      <c r="P119" s="18">
        <v>0</v>
      </c>
      <c r="Q119" s="18"/>
      <c r="R119" s="18">
        <f t="shared" si="6"/>
        <v>0</v>
      </c>
    </row>
    <row r="120" spans="1:18" ht="120" customHeight="1" outlineLevel="1">
      <c r="A120" s="50" t="s">
        <v>161</v>
      </c>
      <c r="B120" s="9" t="s">
        <v>139</v>
      </c>
      <c r="C120" s="41" t="s">
        <v>5</v>
      </c>
      <c r="D120" s="41" t="s">
        <v>16</v>
      </c>
      <c r="E120" s="41" t="s">
        <v>9</v>
      </c>
      <c r="F120" s="31" t="s">
        <v>86</v>
      </c>
      <c r="G120" s="18">
        <v>318238.59999999998</v>
      </c>
      <c r="H120" s="18"/>
      <c r="I120" s="18">
        <f t="shared" si="7"/>
        <v>318238.59999999998</v>
      </c>
      <c r="J120" s="18">
        <v>108407.09999999998</v>
      </c>
      <c r="K120" s="18">
        <v>-59662.3</v>
      </c>
      <c r="L120" s="18">
        <f t="shared" si="4"/>
        <v>48744.799999999974</v>
      </c>
      <c r="M120" s="18">
        <v>17514.099999999999</v>
      </c>
      <c r="N120" s="18">
        <v>59662.3</v>
      </c>
      <c r="O120" s="18">
        <f t="shared" si="5"/>
        <v>77176.399999999994</v>
      </c>
      <c r="P120" s="18">
        <v>0</v>
      </c>
      <c r="Q120" s="18"/>
      <c r="R120" s="18">
        <f t="shared" si="6"/>
        <v>0</v>
      </c>
    </row>
    <row r="121" spans="1:18" ht="125.25" hidden="1" customHeight="1" outlineLevel="1">
      <c r="A121" s="50" t="s">
        <v>160</v>
      </c>
      <c r="B121" s="9" t="s">
        <v>98</v>
      </c>
      <c r="C121" s="41" t="s">
        <v>18</v>
      </c>
      <c r="D121" s="41" t="s">
        <v>44</v>
      </c>
      <c r="E121" s="41" t="s">
        <v>47</v>
      </c>
      <c r="F121" s="31" t="s">
        <v>86</v>
      </c>
      <c r="G121" s="18">
        <v>0</v>
      </c>
      <c r="H121" s="18"/>
      <c r="I121" s="18">
        <f t="shared" si="7"/>
        <v>0</v>
      </c>
      <c r="J121" s="18">
        <v>0</v>
      </c>
      <c r="K121" s="18"/>
      <c r="L121" s="18">
        <f t="shared" si="4"/>
        <v>0</v>
      </c>
      <c r="M121" s="18">
        <v>0</v>
      </c>
      <c r="N121" s="18"/>
      <c r="O121" s="18">
        <f t="shared" si="5"/>
        <v>0</v>
      </c>
      <c r="P121" s="18">
        <v>0</v>
      </c>
      <c r="Q121" s="18"/>
      <c r="R121" s="18">
        <f t="shared" si="6"/>
        <v>0</v>
      </c>
    </row>
    <row r="122" spans="1:18" ht="125.25" customHeight="1" outlineLevel="1">
      <c r="A122" s="50" t="s">
        <v>162</v>
      </c>
      <c r="B122" s="9" t="s">
        <v>261</v>
      </c>
      <c r="C122" s="41" t="s">
        <v>5</v>
      </c>
      <c r="D122" s="41" t="s">
        <v>16</v>
      </c>
      <c r="E122" s="41" t="s">
        <v>9</v>
      </c>
      <c r="F122" s="31" t="s">
        <v>86</v>
      </c>
      <c r="G122" s="18">
        <v>612113.69999999995</v>
      </c>
      <c r="H122" s="18"/>
      <c r="I122" s="18">
        <f t="shared" si="7"/>
        <v>612113.69999999995</v>
      </c>
      <c r="J122" s="18">
        <v>136343.99999999997</v>
      </c>
      <c r="K122" s="18">
        <v>-117367.5</v>
      </c>
      <c r="L122" s="18">
        <f t="shared" si="4"/>
        <v>18976.499999999971</v>
      </c>
      <c r="M122" s="18">
        <v>17587.3</v>
      </c>
      <c r="N122" s="18">
        <v>117367.5</v>
      </c>
      <c r="O122" s="18">
        <f t="shared" si="5"/>
        <v>134954.79999999999</v>
      </c>
      <c r="P122" s="18">
        <v>0</v>
      </c>
      <c r="Q122" s="18"/>
      <c r="R122" s="18">
        <f t="shared" si="6"/>
        <v>0</v>
      </c>
    </row>
    <row r="123" spans="1:18" ht="113.25" customHeight="1" outlineLevel="1">
      <c r="A123" s="50" t="s">
        <v>91</v>
      </c>
      <c r="B123" s="9" t="s">
        <v>63</v>
      </c>
      <c r="C123" s="41" t="s">
        <v>36</v>
      </c>
      <c r="D123" s="41" t="s">
        <v>16</v>
      </c>
      <c r="E123" s="41" t="s">
        <v>9</v>
      </c>
      <c r="F123" s="31" t="s">
        <v>37</v>
      </c>
      <c r="G123" s="18">
        <v>3191694.3</v>
      </c>
      <c r="H123" s="18"/>
      <c r="I123" s="18">
        <f t="shared" si="7"/>
        <v>3191694.3</v>
      </c>
      <c r="J123" s="18">
        <v>338152.30000000005</v>
      </c>
      <c r="K123" s="18"/>
      <c r="L123" s="18">
        <f t="shared" si="4"/>
        <v>338152.30000000005</v>
      </c>
      <c r="M123" s="18">
        <v>189404.2</v>
      </c>
      <c r="N123" s="18"/>
      <c r="O123" s="18">
        <f t="shared" si="5"/>
        <v>189404.2</v>
      </c>
      <c r="P123" s="18">
        <v>0</v>
      </c>
      <c r="Q123" s="18"/>
      <c r="R123" s="18">
        <f t="shared" si="6"/>
        <v>0</v>
      </c>
    </row>
    <row r="124" spans="1:18" ht="130.5" customHeight="1" outlineLevel="1">
      <c r="A124" s="50" t="s">
        <v>126</v>
      </c>
      <c r="B124" s="9" t="s">
        <v>112</v>
      </c>
      <c r="C124" s="41" t="s">
        <v>12</v>
      </c>
      <c r="D124" s="41" t="s">
        <v>16</v>
      </c>
      <c r="E124" s="41" t="s">
        <v>9</v>
      </c>
      <c r="F124" s="31" t="s">
        <v>74</v>
      </c>
      <c r="G124" s="18">
        <v>388902.2</v>
      </c>
      <c r="H124" s="18">
        <v>4.5999999999999996</v>
      </c>
      <c r="I124" s="18">
        <f t="shared" si="7"/>
        <v>388906.8</v>
      </c>
      <c r="J124" s="18">
        <v>22276.400000000001</v>
      </c>
      <c r="K124" s="18">
        <v>4.5999999999999996</v>
      </c>
      <c r="L124" s="18">
        <f t="shared" si="4"/>
        <v>22281</v>
      </c>
      <c r="M124" s="18">
        <v>35885</v>
      </c>
      <c r="N124" s="18"/>
      <c r="O124" s="18">
        <f t="shared" si="5"/>
        <v>35885</v>
      </c>
      <c r="P124" s="18">
        <v>0</v>
      </c>
      <c r="Q124" s="18"/>
      <c r="R124" s="18">
        <f t="shared" si="6"/>
        <v>0</v>
      </c>
    </row>
    <row r="125" spans="1:18" ht="124.5" customHeight="1" outlineLevel="1">
      <c r="A125" s="50" t="s">
        <v>115</v>
      </c>
      <c r="B125" s="9" t="s">
        <v>113</v>
      </c>
      <c r="C125" s="41" t="s">
        <v>18</v>
      </c>
      <c r="D125" s="41" t="s">
        <v>44</v>
      </c>
      <c r="E125" s="41" t="s">
        <v>253</v>
      </c>
      <c r="F125" s="31" t="s">
        <v>114</v>
      </c>
      <c r="G125" s="18">
        <v>65506</v>
      </c>
      <c r="H125" s="18"/>
      <c r="I125" s="18">
        <f t="shared" si="7"/>
        <v>65506</v>
      </c>
      <c r="J125" s="18">
        <v>0</v>
      </c>
      <c r="K125" s="18"/>
      <c r="L125" s="18">
        <f t="shared" si="4"/>
        <v>0</v>
      </c>
      <c r="M125" s="18">
        <v>3890.9</v>
      </c>
      <c r="N125" s="18"/>
      <c r="O125" s="18">
        <f t="shared" si="5"/>
        <v>3890.9</v>
      </c>
      <c r="P125" s="18">
        <v>3734.1</v>
      </c>
      <c r="Q125" s="18"/>
      <c r="R125" s="18">
        <f t="shared" si="6"/>
        <v>3734.1</v>
      </c>
    </row>
    <row r="126" spans="1:18" ht="127.5" customHeight="1" outlineLevel="1">
      <c r="A126" s="50" t="s">
        <v>217</v>
      </c>
      <c r="B126" s="9" t="s">
        <v>172</v>
      </c>
      <c r="C126" s="41" t="s">
        <v>94</v>
      </c>
      <c r="D126" s="41" t="s">
        <v>16</v>
      </c>
      <c r="E126" s="41" t="s">
        <v>9</v>
      </c>
      <c r="F126" s="31" t="s">
        <v>22</v>
      </c>
      <c r="G126" s="18">
        <v>110000</v>
      </c>
      <c r="H126" s="18"/>
      <c r="I126" s="18">
        <f t="shared" si="7"/>
        <v>110000</v>
      </c>
      <c r="J126" s="18">
        <v>6975.9</v>
      </c>
      <c r="K126" s="18"/>
      <c r="L126" s="18">
        <f t="shared" si="4"/>
        <v>6975.9</v>
      </c>
      <c r="M126" s="18">
        <v>0</v>
      </c>
      <c r="N126" s="18"/>
      <c r="O126" s="18">
        <f t="shared" si="5"/>
        <v>0</v>
      </c>
      <c r="P126" s="18">
        <v>0</v>
      </c>
      <c r="Q126" s="18"/>
      <c r="R126" s="18">
        <f t="shared" si="6"/>
        <v>0</v>
      </c>
    </row>
    <row r="127" spans="1:18" ht="42" customHeight="1">
      <c r="A127" s="73" t="s">
        <v>125</v>
      </c>
      <c r="B127" s="73"/>
      <c r="C127" s="73"/>
      <c r="D127" s="73"/>
      <c r="E127" s="32"/>
      <c r="F127" s="32"/>
      <c r="G127" s="18">
        <v>664739.19999999995</v>
      </c>
      <c r="H127" s="18">
        <f>H128+H130+H138+H140+H134</f>
        <v>0</v>
      </c>
      <c r="I127" s="18">
        <f t="shared" si="7"/>
        <v>664739.19999999995</v>
      </c>
      <c r="J127" s="18">
        <v>145150.69</v>
      </c>
      <c r="K127" s="18">
        <f>K128+K130+K138+K140+K134</f>
        <v>0</v>
      </c>
      <c r="L127" s="18">
        <f t="shared" si="4"/>
        <v>145150.69</v>
      </c>
      <c r="M127" s="18">
        <v>179772.00000000003</v>
      </c>
      <c r="N127" s="18">
        <f>N128+N130+N138+N140+N134</f>
        <v>0</v>
      </c>
      <c r="O127" s="18">
        <f t="shared" si="5"/>
        <v>179772.00000000003</v>
      </c>
      <c r="P127" s="18">
        <v>6340.7999999999993</v>
      </c>
      <c r="Q127" s="18">
        <f>Q128+Q130+Q138+Q140+Q134</f>
        <v>0</v>
      </c>
      <c r="R127" s="18">
        <f t="shared" si="6"/>
        <v>6340.7999999999993</v>
      </c>
    </row>
    <row r="128" spans="1:18" ht="24" customHeight="1" outlineLevel="1">
      <c r="A128" s="73" t="s">
        <v>24</v>
      </c>
      <c r="B128" s="72"/>
      <c r="C128" s="72"/>
      <c r="D128" s="72"/>
      <c r="E128" s="32"/>
      <c r="F128" s="32"/>
      <c r="G128" s="18">
        <v>122266.65</v>
      </c>
      <c r="H128" s="18">
        <f>H129</f>
        <v>0</v>
      </c>
      <c r="I128" s="18">
        <f t="shared" si="7"/>
        <v>122266.65</v>
      </c>
      <c r="J128" s="18">
        <v>20000</v>
      </c>
      <c r="K128" s="18">
        <f>K129</f>
        <v>0</v>
      </c>
      <c r="L128" s="18">
        <f t="shared" si="4"/>
        <v>20000</v>
      </c>
      <c r="M128" s="18">
        <v>18392.5</v>
      </c>
      <c r="N128" s="18">
        <f>N129</f>
        <v>0</v>
      </c>
      <c r="O128" s="18">
        <f t="shared" si="5"/>
        <v>18392.5</v>
      </c>
      <c r="P128" s="18">
        <v>0</v>
      </c>
      <c r="Q128" s="18">
        <f>Q129</f>
        <v>0</v>
      </c>
      <c r="R128" s="18">
        <f t="shared" si="6"/>
        <v>0</v>
      </c>
    </row>
    <row r="129" spans="1:19" ht="108.75" customHeight="1" outlineLevel="1">
      <c r="A129" s="43" t="s">
        <v>49</v>
      </c>
      <c r="B129" s="41" t="s">
        <v>15</v>
      </c>
      <c r="C129" s="41" t="s">
        <v>18</v>
      </c>
      <c r="D129" s="41" t="s">
        <v>16</v>
      </c>
      <c r="E129" s="41" t="s">
        <v>28</v>
      </c>
      <c r="F129" s="41" t="s">
        <v>37</v>
      </c>
      <c r="G129" s="18">
        <v>122266.65</v>
      </c>
      <c r="H129" s="18"/>
      <c r="I129" s="18">
        <f t="shared" si="7"/>
        <v>122266.65</v>
      </c>
      <c r="J129" s="18">
        <v>20000</v>
      </c>
      <c r="K129" s="18"/>
      <c r="L129" s="18">
        <f t="shared" si="4"/>
        <v>20000</v>
      </c>
      <c r="M129" s="18">
        <v>18392.5</v>
      </c>
      <c r="N129" s="18"/>
      <c r="O129" s="18">
        <f t="shared" si="5"/>
        <v>18392.5</v>
      </c>
      <c r="P129" s="18">
        <v>0</v>
      </c>
      <c r="Q129" s="18"/>
      <c r="R129" s="18">
        <f t="shared" si="6"/>
        <v>0</v>
      </c>
    </row>
    <row r="130" spans="1:19" ht="26.25" customHeight="1" outlineLevel="1">
      <c r="A130" s="81" t="s">
        <v>38</v>
      </c>
      <c r="B130" s="82"/>
      <c r="C130" s="82"/>
      <c r="D130" s="83"/>
      <c r="E130" s="17"/>
      <c r="F130" s="17"/>
      <c r="G130" s="18">
        <v>92298.4</v>
      </c>
      <c r="H130" s="18">
        <f>H131+H132+H133</f>
        <v>0</v>
      </c>
      <c r="I130" s="18">
        <f t="shared" si="7"/>
        <v>92298.4</v>
      </c>
      <c r="J130" s="18">
        <v>3017.99</v>
      </c>
      <c r="K130" s="18">
        <f>K131+K132+K133</f>
        <v>0</v>
      </c>
      <c r="L130" s="18">
        <f t="shared" si="4"/>
        <v>3017.99</v>
      </c>
      <c r="M130" s="18">
        <v>3497.7</v>
      </c>
      <c r="N130" s="18">
        <f>N131+N132+N133</f>
        <v>0</v>
      </c>
      <c r="O130" s="18">
        <f t="shared" si="5"/>
        <v>3497.7</v>
      </c>
      <c r="P130" s="18">
        <v>0</v>
      </c>
      <c r="Q130" s="18">
        <f>Q131+Q132+Q133</f>
        <v>0</v>
      </c>
      <c r="R130" s="18">
        <f t="shared" si="6"/>
        <v>0</v>
      </c>
      <c r="S130" s="1"/>
    </row>
    <row r="131" spans="1:19" ht="145.5" customHeight="1" outlineLevel="1">
      <c r="A131" s="48" t="s">
        <v>102</v>
      </c>
      <c r="B131" s="15" t="s">
        <v>39</v>
      </c>
      <c r="C131" s="41" t="s">
        <v>18</v>
      </c>
      <c r="D131" s="41" t="s">
        <v>10</v>
      </c>
      <c r="E131" s="41" t="s">
        <v>27</v>
      </c>
      <c r="F131" s="41" t="s">
        <v>22</v>
      </c>
      <c r="G131" s="18">
        <v>48325.5</v>
      </c>
      <c r="H131" s="18"/>
      <c r="I131" s="18">
        <f t="shared" si="7"/>
        <v>48325.5</v>
      </c>
      <c r="J131" s="18">
        <v>275.52999999999997</v>
      </c>
      <c r="K131" s="18"/>
      <c r="L131" s="18">
        <f t="shared" si="4"/>
        <v>275.52999999999997</v>
      </c>
      <c r="M131" s="18">
        <v>0</v>
      </c>
      <c r="N131" s="18"/>
      <c r="O131" s="18">
        <f t="shared" si="5"/>
        <v>0</v>
      </c>
      <c r="P131" s="18">
        <v>0</v>
      </c>
      <c r="Q131" s="18"/>
      <c r="R131" s="18">
        <f t="shared" si="6"/>
        <v>0</v>
      </c>
      <c r="S131" s="1"/>
    </row>
    <row r="132" spans="1:19" ht="155.25" customHeight="1" outlineLevel="1">
      <c r="A132" s="43" t="s">
        <v>107</v>
      </c>
      <c r="B132" s="15" t="s">
        <v>141</v>
      </c>
      <c r="C132" s="41" t="s">
        <v>18</v>
      </c>
      <c r="D132" s="41" t="s">
        <v>10</v>
      </c>
      <c r="E132" s="41" t="s">
        <v>27</v>
      </c>
      <c r="F132" s="41" t="s">
        <v>74</v>
      </c>
      <c r="G132" s="18">
        <v>38500</v>
      </c>
      <c r="H132" s="18"/>
      <c r="I132" s="18">
        <f t="shared" si="7"/>
        <v>38500</v>
      </c>
      <c r="J132" s="18">
        <v>2292.4699999999998</v>
      </c>
      <c r="K132" s="18"/>
      <c r="L132" s="18">
        <f t="shared" si="4"/>
        <v>2292.4699999999998</v>
      </c>
      <c r="M132" s="18">
        <v>3401</v>
      </c>
      <c r="N132" s="18"/>
      <c r="O132" s="18">
        <f t="shared" si="5"/>
        <v>3401</v>
      </c>
      <c r="P132" s="18">
        <v>0</v>
      </c>
      <c r="Q132" s="18"/>
      <c r="R132" s="18">
        <f t="shared" si="6"/>
        <v>0</v>
      </c>
      <c r="S132" s="1"/>
    </row>
    <row r="133" spans="1:19" ht="168.75" customHeight="1" outlineLevel="1">
      <c r="A133" s="43" t="s">
        <v>142</v>
      </c>
      <c r="B133" s="15" t="s">
        <v>155</v>
      </c>
      <c r="C133" s="41" t="s">
        <v>18</v>
      </c>
      <c r="D133" s="41" t="s">
        <v>10</v>
      </c>
      <c r="E133" s="41" t="s">
        <v>143</v>
      </c>
      <c r="F133" s="41" t="s">
        <v>74</v>
      </c>
      <c r="G133" s="18">
        <v>5472.9</v>
      </c>
      <c r="H133" s="18"/>
      <c r="I133" s="18">
        <f t="shared" si="7"/>
        <v>5472.9</v>
      </c>
      <c r="J133" s="18">
        <v>449.99</v>
      </c>
      <c r="K133" s="18"/>
      <c r="L133" s="18">
        <f t="shared" si="4"/>
        <v>449.99</v>
      </c>
      <c r="M133" s="18">
        <v>96.7</v>
      </c>
      <c r="N133" s="18"/>
      <c r="O133" s="18">
        <f t="shared" si="5"/>
        <v>96.7</v>
      </c>
      <c r="P133" s="18">
        <v>0</v>
      </c>
      <c r="Q133" s="18"/>
      <c r="R133" s="18">
        <f t="shared" si="6"/>
        <v>0</v>
      </c>
      <c r="S133" s="1"/>
    </row>
    <row r="134" spans="1:19" ht="31.5" customHeight="1" outlineLevel="1">
      <c r="A134" s="81" t="s">
        <v>89</v>
      </c>
      <c r="B134" s="82"/>
      <c r="C134" s="82"/>
      <c r="D134" s="83"/>
      <c r="E134" s="41"/>
      <c r="F134" s="41"/>
      <c r="G134" s="18">
        <v>23400</v>
      </c>
      <c r="H134" s="18">
        <f>H135+H136+H137</f>
        <v>0</v>
      </c>
      <c r="I134" s="18">
        <f t="shared" si="7"/>
        <v>23400</v>
      </c>
      <c r="J134" s="18">
        <v>5555</v>
      </c>
      <c r="K134" s="18">
        <f>K135+K136+K137</f>
        <v>0</v>
      </c>
      <c r="L134" s="18">
        <f t="shared" si="4"/>
        <v>5555</v>
      </c>
      <c r="M134" s="18">
        <v>5544.2</v>
      </c>
      <c r="N134" s="18">
        <f>N135+N136+N137</f>
        <v>0</v>
      </c>
      <c r="O134" s="18">
        <f t="shared" si="5"/>
        <v>5544.2</v>
      </c>
      <c r="P134" s="18">
        <v>6340.7999999999993</v>
      </c>
      <c r="Q134" s="18">
        <f>Q135+Q136+Q137</f>
        <v>0</v>
      </c>
      <c r="R134" s="18">
        <f t="shared" si="6"/>
        <v>6340.7999999999993</v>
      </c>
      <c r="S134" s="1"/>
    </row>
    <row r="135" spans="1:19" ht="114.75" customHeight="1" outlineLevel="1">
      <c r="A135" s="51" t="s">
        <v>144</v>
      </c>
      <c r="B135" s="9" t="s">
        <v>62</v>
      </c>
      <c r="C135" s="41" t="s">
        <v>99</v>
      </c>
      <c r="D135" s="41" t="s">
        <v>7</v>
      </c>
      <c r="E135" s="41" t="s">
        <v>9</v>
      </c>
      <c r="F135" s="41" t="s">
        <v>79</v>
      </c>
      <c r="G135" s="18">
        <v>7520</v>
      </c>
      <c r="H135" s="18"/>
      <c r="I135" s="18">
        <f t="shared" si="7"/>
        <v>7520</v>
      </c>
      <c r="J135" s="18">
        <v>5555</v>
      </c>
      <c r="K135" s="18"/>
      <c r="L135" s="18">
        <f t="shared" si="4"/>
        <v>5555</v>
      </c>
      <c r="M135" s="18">
        <v>0</v>
      </c>
      <c r="N135" s="18"/>
      <c r="O135" s="18">
        <f t="shared" si="5"/>
        <v>0</v>
      </c>
      <c r="P135" s="18">
        <v>0</v>
      </c>
      <c r="Q135" s="18"/>
      <c r="R135" s="18">
        <f t="shared" si="6"/>
        <v>0</v>
      </c>
      <c r="S135" s="1"/>
    </row>
    <row r="136" spans="1:19" ht="110.25" customHeight="1" outlineLevel="1">
      <c r="A136" s="52" t="s">
        <v>123</v>
      </c>
      <c r="B136" s="9" t="s">
        <v>62</v>
      </c>
      <c r="C136" s="41" t="s">
        <v>100</v>
      </c>
      <c r="D136" s="41" t="s">
        <v>7</v>
      </c>
      <c r="E136" s="41" t="s">
        <v>9</v>
      </c>
      <c r="F136" s="41" t="s">
        <v>80</v>
      </c>
      <c r="G136" s="18">
        <v>7520</v>
      </c>
      <c r="H136" s="18"/>
      <c r="I136" s="18">
        <f t="shared" si="7"/>
        <v>7520</v>
      </c>
      <c r="J136" s="18">
        <v>0</v>
      </c>
      <c r="K136" s="18"/>
      <c r="L136" s="18">
        <f t="shared" si="4"/>
        <v>0</v>
      </c>
      <c r="M136" s="18">
        <v>5544.2</v>
      </c>
      <c r="N136" s="18"/>
      <c r="O136" s="18">
        <f t="shared" si="5"/>
        <v>5544.2</v>
      </c>
      <c r="P136" s="18">
        <v>0</v>
      </c>
      <c r="Q136" s="18"/>
      <c r="R136" s="18">
        <f t="shared" si="6"/>
        <v>0</v>
      </c>
      <c r="S136" s="1"/>
    </row>
    <row r="137" spans="1:19" ht="110.25" customHeight="1" outlineLevel="1">
      <c r="A137" s="51" t="s">
        <v>117</v>
      </c>
      <c r="B137" s="9" t="s">
        <v>62</v>
      </c>
      <c r="C137" s="41" t="s">
        <v>100</v>
      </c>
      <c r="D137" s="41" t="s">
        <v>7</v>
      </c>
      <c r="E137" s="41" t="s">
        <v>9</v>
      </c>
      <c r="F137" s="41" t="s">
        <v>116</v>
      </c>
      <c r="G137" s="18">
        <v>8360</v>
      </c>
      <c r="H137" s="18"/>
      <c r="I137" s="18">
        <f t="shared" si="7"/>
        <v>8360</v>
      </c>
      <c r="J137" s="18">
        <v>0</v>
      </c>
      <c r="K137" s="18"/>
      <c r="L137" s="18">
        <f t="shared" si="4"/>
        <v>0</v>
      </c>
      <c r="M137" s="18">
        <v>0</v>
      </c>
      <c r="N137" s="18"/>
      <c r="O137" s="18">
        <f t="shared" si="5"/>
        <v>0</v>
      </c>
      <c r="P137" s="18">
        <v>6340.7999999999993</v>
      </c>
      <c r="Q137" s="18"/>
      <c r="R137" s="18">
        <f t="shared" si="6"/>
        <v>6340.7999999999993</v>
      </c>
      <c r="S137" s="1"/>
    </row>
    <row r="138" spans="1:19" ht="21.75" customHeight="1" outlineLevel="1">
      <c r="A138" s="87" t="s">
        <v>78</v>
      </c>
      <c r="B138" s="88"/>
      <c r="C138" s="88"/>
      <c r="D138" s="88"/>
      <c r="E138" s="89"/>
      <c r="F138" s="41"/>
      <c r="G138" s="18">
        <v>3264.95</v>
      </c>
      <c r="H138" s="18">
        <f>H139</f>
        <v>0</v>
      </c>
      <c r="I138" s="18">
        <f t="shared" si="7"/>
        <v>3264.95</v>
      </c>
      <c r="J138" s="18">
        <v>870</v>
      </c>
      <c r="K138" s="18">
        <f>K139</f>
        <v>0</v>
      </c>
      <c r="L138" s="18">
        <f t="shared" si="4"/>
        <v>870</v>
      </c>
      <c r="M138" s="18">
        <v>0</v>
      </c>
      <c r="N138" s="18">
        <f>N139</f>
        <v>0</v>
      </c>
      <c r="O138" s="18">
        <f t="shared" si="5"/>
        <v>0</v>
      </c>
      <c r="P138" s="18">
        <v>0</v>
      </c>
      <c r="Q138" s="18">
        <f>Q139</f>
        <v>0</v>
      </c>
      <c r="R138" s="18">
        <f t="shared" si="6"/>
        <v>0</v>
      </c>
      <c r="S138" s="1"/>
    </row>
    <row r="139" spans="1:19" ht="117" customHeight="1" outlineLevel="1">
      <c r="A139" s="52" t="s">
        <v>220</v>
      </c>
      <c r="B139" s="15" t="s">
        <v>156</v>
      </c>
      <c r="C139" s="41" t="s">
        <v>18</v>
      </c>
      <c r="D139" s="41" t="s">
        <v>7</v>
      </c>
      <c r="E139" s="13" t="s">
        <v>145</v>
      </c>
      <c r="F139" s="41" t="s">
        <v>79</v>
      </c>
      <c r="G139" s="18">
        <v>3264.95</v>
      </c>
      <c r="H139" s="18"/>
      <c r="I139" s="18">
        <f t="shared" si="7"/>
        <v>3264.95</v>
      </c>
      <c r="J139" s="18">
        <v>870</v>
      </c>
      <c r="K139" s="18"/>
      <c r="L139" s="18">
        <f t="shared" si="4"/>
        <v>870</v>
      </c>
      <c r="M139" s="18">
        <v>0</v>
      </c>
      <c r="N139" s="18"/>
      <c r="O139" s="18">
        <f t="shared" si="5"/>
        <v>0</v>
      </c>
      <c r="P139" s="18">
        <v>0</v>
      </c>
      <c r="Q139" s="18"/>
      <c r="R139" s="18">
        <f t="shared" si="6"/>
        <v>0</v>
      </c>
      <c r="S139" s="1"/>
    </row>
    <row r="140" spans="1:19" ht="35.25" customHeight="1" outlineLevel="1">
      <c r="A140" s="90" t="s">
        <v>93</v>
      </c>
      <c r="B140" s="85"/>
      <c r="C140" s="85"/>
      <c r="D140" s="85"/>
      <c r="E140" s="86"/>
      <c r="F140" s="41"/>
      <c r="G140" s="18">
        <v>423509.2</v>
      </c>
      <c r="H140" s="18">
        <f>H141+H142</f>
        <v>0</v>
      </c>
      <c r="I140" s="18">
        <f t="shared" si="7"/>
        <v>423509.2</v>
      </c>
      <c r="J140" s="18">
        <v>115707.70000000001</v>
      </c>
      <c r="K140" s="18">
        <f>K141+K142</f>
        <v>0</v>
      </c>
      <c r="L140" s="18">
        <f t="shared" si="4"/>
        <v>115707.70000000001</v>
      </c>
      <c r="M140" s="18">
        <v>152337.60000000001</v>
      </c>
      <c r="N140" s="18">
        <f>N141+N142</f>
        <v>0</v>
      </c>
      <c r="O140" s="18">
        <f t="shared" si="5"/>
        <v>152337.60000000001</v>
      </c>
      <c r="P140" s="18">
        <v>0</v>
      </c>
      <c r="Q140" s="18">
        <f>Q141+Q142</f>
        <v>0</v>
      </c>
      <c r="R140" s="18">
        <f t="shared" si="6"/>
        <v>0</v>
      </c>
      <c r="S140" s="1"/>
    </row>
    <row r="141" spans="1:19" ht="126" customHeight="1" outlineLevel="1">
      <c r="A141" s="52" t="s">
        <v>146</v>
      </c>
      <c r="B141" s="15" t="s">
        <v>21</v>
      </c>
      <c r="C141" s="41" t="s">
        <v>94</v>
      </c>
      <c r="D141" s="16" t="s">
        <v>6</v>
      </c>
      <c r="E141" s="41" t="s">
        <v>41</v>
      </c>
      <c r="F141" s="41" t="s">
        <v>22</v>
      </c>
      <c r="G141" s="18">
        <v>7270</v>
      </c>
      <c r="H141" s="18"/>
      <c r="I141" s="18">
        <f t="shared" si="7"/>
        <v>7270</v>
      </c>
      <c r="J141" s="18">
        <v>5060</v>
      </c>
      <c r="K141" s="18"/>
      <c r="L141" s="18">
        <f t="shared" si="4"/>
        <v>5060</v>
      </c>
      <c r="M141" s="18">
        <v>0</v>
      </c>
      <c r="N141" s="18"/>
      <c r="O141" s="18">
        <f t="shared" si="5"/>
        <v>0</v>
      </c>
      <c r="P141" s="18">
        <v>0</v>
      </c>
      <c r="Q141" s="18"/>
      <c r="R141" s="18">
        <f t="shared" si="6"/>
        <v>0</v>
      </c>
      <c r="S141" s="1"/>
    </row>
    <row r="142" spans="1:19" ht="127.5" customHeight="1" outlineLevel="1">
      <c r="A142" s="52" t="s">
        <v>157</v>
      </c>
      <c r="B142" s="15" t="s">
        <v>95</v>
      </c>
      <c r="C142" s="41" t="s">
        <v>18</v>
      </c>
      <c r="D142" s="16" t="s">
        <v>6</v>
      </c>
      <c r="E142" s="41" t="s">
        <v>31</v>
      </c>
      <c r="F142" s="41" t="s">
        <v>74</v>
      </c>
      <c r="G142" s="18">
        <v>416239.2</v>
      </c>
      <c r="H142" s="18"/>
      <c r="I142" s="18">
        <f t="shared" si="7"/>
        <v>416239.2</v>
      </c>
      <c r="J142" s="18">
        <v>110647.70000000001</v>
      </c>
      <c r="K142" s="18"/>
      <c r="L142" s="18">
        <f t="shared" si="4"/>
        <v>110647.70000000001</v>
      </c>
      <c r="M142" s="18">
        <v>152337.60000000001</v>
      </c>
      <c r="N142" s="18"/>
      <c r="O142" s="18">
        <f t="shared" si="5"/>
        <v>152337.60000000001</v>
      </c>
      <c r="P142" s="18">
        <v>0</v>
      </c>
      <c r="Q142" s="18"/>
      <c r="R142" s="18">
        <f t="shared" si="6"/>
        <v>0</v>
      </c>
      <c r="S142" s="1"/>
    </row>
    <row r="143" spans="1:19" ht="120" hidden="1" customHeight="1" outlineLevel="1">
      <c r="A143" s="52" t="s">
        <v>223</v>
      </c>
      <c r="B143" s="15" t="s">
        <v>218</v>
      </c>
      <c r="C143" s="41" t="s">
        <v>18</v>
      </c>
      <c r="D143" s="16" t="s">
        <v>219</v>
      </c>
      <c r="E143" s="9" t="s">
        <v>66</v>
      </c>
      <c r="F143" s="41" t="s">
        <v>34</v>
      </c>
      <c r="G143" s="18">
        <v>0</v>
      </c>
      <c r="H143" s="18"/>
      <c r="I143" s="18">
        <f t="shared" si="7"/>
        <v>0</v>
      </c>
      <c r="J143" s="18">
        <v>0</v>
      </c>
      <c r="K143" s="18"/>
      <c r="L143" s="18">
        <f t="shared" si="4"/>
        <v>0</v>
      </c>
      <c r="M143" s="18">
        <v>0</v>
      </c>
      <c r="N143" s="18"/>
      <c r="O143" s="18">
        <f t="shared" si="5"/>
        <v>0</v>
      </c>
      <c r="P143" s="18">
        <v>0</v>
      </c>
      <c r="Q143" s="18"/>
      <c r="R143" s="18">
        <f t="shared" si="6"/>
        <v>0</v>
      </c>
      <c r="S143" s="1"/>
    </row>
    <row r="144" spans="1:19" s="3" customFormat="1" ht="42.75" customHeight="1">
      <c r="A144" s="73" t="s">
        <v>322</v>
      </c>
      <c r="B144" s="74"/>
      <c r="C144" s="74"/>
      <c r="D144" s="74"/>
      <c r="E144" s="33"/>
      <c r="F144" s="33"/>
      <c r="G144" s="18">
        <v>529593.59999999998</v>
      </c>
      <c r="H144" s="18">
        <f>H145+H146+H147+H148</f>
        <v>0</v>
      </c>
      <c r="I144" s="18">
        <f t="shared" si="7"/>
        <v>529593.59999999998</v>
      </c>
      <c r="J144" s="18">
        <v>133462.94</v>
      </c>
      <c r="K144" s="18">
        <f>K145+K146+K147+K148</f>
        <v>-48006.1</v>
      </c>
      <c r="L144" s="18">
        <f t="shared" si="4"/>
        <v>85456.84</v>
      </c>
      <c r="M144" s="18">
        <v>135611.80000000002</v>
      </c>
      <c r="N144" s="18">
        <f>N145+N146+N147+N148</f>
        <v>45293</v>
      </c>
      <c r="O144" s="18">
        <f t="shared" si="5"/>
        <v>180904.80000000002</v>
      </c>
      <c r="P144" s="18">
        <v>0</v>
      </c>
      <c r="Q144" s="18">
        <f>Q145+Q146+Q147+Q148</f>
        <v>0</v>
      </c>
      <c r="R144" s="18">
        <f t="shared" si="6"/>
        <v>0</v>
      </c>
    </row>
    <row r="145" spans="1:18" s="3" customFormat="1" ht="126.75" customHeight="1" outlineLevel="1">
      <c r="A145" s="43" t="s">
        <v>72</v>
      </c>
      <c r="B145" s="31" t="s">
        <v>23</v>
      </c>
      <c r="C145" s="41" t="s">
        <v>5</v>
      </c>
      <c r="D145" s="41" t="s">
        <v>7</v>
      </c>
      <c r="E145" s="41" t="s">
        <v>9</v>
      </c>
      <c r="F145" s="41" t="s">
        <v>35</v>
      </c>
      <c r="G145" s="18">
        <v>375756.1</v>
      </c>
      <c r="H145" s="18"/>
      <c r="I145" s="18">
        <f t="shared" si="7"/>
        <v>375756.1</v>
      </c>
      <c r="J145" s="18">
        <v>128734.23999999999</v>
      </c>
      <c r="K145" s="18">
        <v>-44517.7</v>
      </c>
      <c r="L145" s="18">
        <f t="shared" si="4"/>
        <v>84216.54</v>
      </c>
      <c r="M145" s="18">
        <v>0</v>
      </c>
      <c r="N145" s="18">
        <v>44517.7</v>
      </c>
      <c r="O145" s="18">
        <f t="shared" si="5"/>
        <v>44517.7</v>
      </c>
      <c r="P145" s="18">
        <v>0</v>
      </c>
      <c r="Q145" s="18"/>
      <c r="R145" s="18">
        <f t="shared" si="6"/>
        <v>0</v>
      </c>
    </row>
    <row r="146" spans="1:18" s="3" customFormat="1" ht="120.75" customHeight="1" outlineLevel="1">
      <c r="A146" s="17" t="s">
        <v>73</v>
      </c>
      <c r="B146" s="53" t="s">
        <v>21</v>
      </c>
      <c r="C146" s="41" t="s">
        <v>5</v>
      </c>
      <c r="D146" s="41" t="s">
        <v>7</v>
      </c>
      <c r="E146" s="41" t="s">
        <v>9</v>
      </c>
      <c r="F146" s="41" t="s">
        <v>74</v>
      </c>
      <c r="G146" s="18">
        <v>148301.20000000001</v>
      </c>
      <c r="H146" s="18"/>
      <c r="I146" s="18">
        <f t="shared" si="7"/>
        <v>148301.20000000001</v>
      </c>
      <c r="J146" s="18">
        <v>1150.6000000000001</v>
      </c>
      <c r="K146" s="18">
        <v>-775.3</v>
      </c>
      <c r="L146" s="18">
        <f t="shared" si="4"/>
        <v>375.30000000000018</v>
      </c>
      <c r="M146" s="18">
        <v>135600.90000000002</v>
      </c>
      <c r="N146" s="18">
        <v>775.3</v>
      </c>
      <c r="O146" s="18">
        <f t="shared" si="5"/>
        <v>136376.20000000001</v>
      </c>
      <c r="P146" s="18">
        <v>0</v>
      </c>
      <c r="Q146" s="18"/>
      <c r="R146" s="18">
        <f t="shared" si="6"/>
        <v>0</v>
      </c>
    </row>
    <row r="147" spans="1:18" s="3" customFormat="1" ht="144.75" customHeight="1" outlineLevel="1">
      <c r="A147" s="17" t="s">
        <v>240</v>
      </c>
      <c r="B147" s="53" t="s">
        <v>21</v>
      </c>
      <c r="C147" s="41" t="s">
        <v>5</v>
      </c>
      <c r="D147" s="41" t="s">
        <v>7</v>
      </c>
      <c r="E147" s="41" t="s">
        <v>9</v>
      </c>
      <c r="F147" s="54" t="s">
        <v>43</v>
      </c>
      <c r="G147" s="18">
        <v>4741.3</v>
      </c>
      <c r="H147" s="18"/>
      <c r="I147" s="18">
        <f t="shared" si="7"/>
        <v>4741.3</v>
      </c>
      <c r="J147" s="18">
        <v>2783.1</v>
      </c>
      <c r="K147" s="18">
        <v>-2713.1</v>
      </c>
      <c r="L147" s="18">
        <f t="shared" si="4"/>
        <v>70</v>
      </c>
      <c r="M147" s="18">
        <v>10.9</v>
      </c>
      <c r="N147" s="18"/>
      <c r="O147" s="18">
        <f t="shared" si="5"/>
        <v>10.9</v>
      </c>
      <c r="P147" s="18">
        <v>0</v>
      </c>
      <c r="Q147" s="18"/>
      <c r="R147" s="18">
        <f t="shared" si="6"/>
        <v>0</v>
      </c>
    </row>
    <row r="148" spans="1:18" s="3" customFormat="1" ht="187.5" customHeight="1" outlineLevel="1">
      <c r="A148" s="17" t="s">
        <v>246</v>
      </c>
      <c r="B148" s="53" t="s">
        <v>21</v>
      </c>
      <c r="C148" s="41" t="s">
        <v>183</v>
      </c>
      <c r="D148" s="41" t="s">
        <v>7</v>
      </c>
      <c r="E148" s="41" t="s">
        <v>9</v>
      </c>
      <c r="F148" s="41" t="s">
        <v>79</v>
      </c>
      <c r="G148" s="18">
        <v>795</v>
      </c>
      <c r="H148" s="18"/>
      <c r="I148" s="18">
        <f t="shared" si="7"/>
        <v>795</v>
      </c>
      <c r="J148" s="18">
        <v>795</v>
      </c>
      <c r="K148" s="18"/>
      <c r="L148" s="18">
        <f t="shared" si="4"/>
        <v>795</v>
      </c>
      <c r="M148" s="18">
        <v>0</v>
      </c>
      <c r="N148" s="18"/>
      <c r="O148" s="18">
        <f t="shared" si="5"/>
        <v>0</v>
      </c>
      <c r="P148" s="18">
        <v>0</v>
      </c>
      <c r="Q148" s="18"/>
      <c r="R148" s="18">
        <f t="shared" si="6"/>
        <v>0</v>
      </c>
    </row>
    <row r="149" spans="1:18" s="3" customFormat="1" ht="56.25" customHeight="1">
      <c r="A149" s="73" t="s">
        <v>323</v>
      </c>
      <c r="B149" s="74"/>
      <c r="C149" s="74"/>
      <c r="D149" s="74"/>
      <c r="E149" s="33"/>
      <c r="F149" s="33"/>
      <c r="G149" s="18">
        <v>809057.31400000001</v>
      </c>
      <c r="H149" s="18">
        <f>H150+H151+H152+H153+H154+H155+H156+H157+H158</f>
        <v>-165.4</v>
      </c>
      <c r="I149" s="18">
        <f t="shared" si="7"/>
        <v>808891.91399999999</v>
      </c>
      <c r="J149" s="18">
        <v>154158.50000000003</v>
      </c>
      <c r="K149" s="18">
        <f>K150+K151+K152+K153+K154+K155+K156+K157+K158</f>
        <v>-4775.0999999999995</v>
      </c>
      <c r="L149" s="18">
        <f t="shared" ref="L149:L183" si="8">J149+K149</f>
        <v>149383.40000000002</v>
      </c>
      <c r="M149" s="18">
        <v>98340.3</v>
      </c>
      <c r="N149" s="18">
        <f>N150+N151+N152+N153+N154+N155+N156+N157+N158</f>
        <v>0</v>
      </c>
      <c r="O149" s="18">
        <f t="shared" ref="O149:O181" si="9">M149+N149</f>
        <v>98340.3</v>
      </c>
      <c r="P149" s="18">
        <v>5000</v>
      </c>
      <c r="Q149" s="18">
        <f>Q150+Q151+Q152+Q153+Q154+Q155+Q156+Q157+Q158</f>
        <v>0</v>
      </c>
      <c r="R149" s="18">
        <f t="shared" ref="R149:R181" si="10">P149+Q149</f>
        <v>5000</v>
      </c>
    </row>
    <row r="150" spans="1:18" s="3" customFormat="1" ht="121.5" customHeight="1" outlineLevel="1">
      <c r="A150" s="43" t="s">
        <v>56</v>
      </c>
      <c r="B150" s="41" t="s">
        <v>147</v>
      </c>
      <c r="C150" s="41" t="s">
        <v>18</v>
      </c>
      <c r="D150" s="41" t="s">
        <v>16</v>
      </c>
      <c r="E150" s="41" t="s">
        <v>29</v>
      </c>
      <c r="F150" s="41" t="s">
        <v>22</v>
      </c>
      <c r="G150" s="18">
        <v>59083.1</v>
      </c>
      <c r="H150" s="18"/>
      <c r="I150" s="18">
        <f t="shared" si="7"/>
        <v>59083.1</v>
      </c>
      <c r="J150" s="18">
        <v>10262.5</v>
      </c>
      <c r="K150" s="18"/>
      <c r="L150" s="18">
        <f t="shared" si="8"/>
        <v>10262.5</v>
      </c>
      <c r="M150" s="18">
        <v>0</v>
      </c>
      <c r="N150" s="18"/>
      <c r="O150" s="18">
        <f t="shared" si="9"/>
        <v>0</v>
      </c>
      <c r="P150" s="18">
        <v>0</v>
      </c>
      <c r="Q150" s="18"/>
      <c r="R150" s="18">
        <f t="shared" si="10"/>
        <v>0</v>
      </c>
    </row>
    <row r="151" spans="1:18" s="3" customFormat="1" ht="113.25" customHeight="1" outlineLevel="1">
      <c r="A151" s="55" t="s">
        <v>111</v>
      </c>
      <c r="B151" s="13" t="s">
        <v>148</v>
      </c>
      <c r="C151" s="41" t="s">
        <v>18</v>
      </c>
      <c r="D151" s="41" t="s">
        <v>16</v>
      </c>
      <c r="E151" s="13" t="s">
        <v>31</v>
      </c>
      <c r="F151" s="41" t="s">
        <v>79</v>
      </c>
      <c r="G151" s="18">
        <v>34375.300000000003</v>
      </c>
      <c r="H151" s="18"/>
      <c r="I151" s="18">
        <f t="shared" ref="I151:I183" si="11">G151+H151</f>
        <v>34375.300000000003</v>
      </c>
      <c r="J151" s="18">
        <v>3123.3999999999996</v>
      </c>
      <c r="K151" s="18"/>
      <c r="L151" s="18">
        <f t="shared" si="8"/>
        <v>3123.3999999999996</v>
      </c>
      <c r="M151" s="18">
        <v>0</v>
      </c>
      <c r="N151" s="18"/>
      <c r="O151" s="18">
        <f t="shared" si="9"/>
        <v>0</v>
      </c>
      <c r="P151" s="18">
        <v>0</v>
      </c>
      <c r="Q151" s="18"/>
      <c r="R151" s="18">
        <f t="shared" si="10"/>
        <v>0</v>
      </c>
    </row>
    <row r="152" spans="1:18" s="3" customFormat="1" ht="117" customHeight="1" outlineLevel="1">
      <c r="A152" s="43" t="s">
        <v>110</v>
      </c>
      <c r="B152" s="13" t="s">
        <v>149</v>
      </c>
      <c r="C152" s="41" t="s">
        <v>18</v>
      </c>
      <c r="D152" s="41" t="s">
        <v>16</v>
      </c>
      <c r="E152" s="13" t="s">
        <v>26</v>
      </c>
      <c r="F152" s="41" t="s">
        <v>74</v>
      </c>
      <c r="G152" s="18">
        <v>184622.614</v>
      </c>
      <c r="H152" s="18"/>
      <c r="I152" s="18">
        <f t="shared" si="11"/>
        <v>184622.614</v>
      </c>
      <c r="J152" s="18">
        <v>9311.5</v>
      </c>
      <c r="K152" s="18"/>
      <c r="L152" s="18">
        <f t="shared" si="8"/>
        <v>9311.5</v>
      </c>
      <c r="M152" s="18">
        <v>84063.5</v>
      </c>
      <c r="N152" s="18"/>
      <c r="O152" s="18">
        <f t="shared" si="9"/>
        <v>84063.5</v>
      </c>
      <c r="P152" s="18">
        <v>0</v>
      </c>
      <c r="Q152" s="18"/>
      <c r="R152" s="18">
        <f t="shared" si="10"/>
        <v>0</v>
      </c>
    </row>
    <row r="153" spans="1:18" s="3" customFormat="1" ht="123" customHeight="1" outlineLevel="1">
      <c r="A153" s="43" t="s">
        <v>124</v>
      </c>
      <c r="B153" s="41" t="s">
        <v>158</v>
      </c>
      <c r="C153" s="41" t="s">
        <v>18</v>
      </c>
      <c r="D153" s="41" t="s">
        <v>16</v>
      </c>
      <c r="E153" s="13" t="s">
        <v>31</v>
      </c>
      <c r="F153" s="41" t="s">
        <v>22</v>
      </c>
      <c r="G153" s="18">
        <v>129101.5</v>
      </c>
      <c r="H153" s="18">
        <v>-165.4</v>
      </c>
      <c r="I153" s="18">
        <f t="shared" si="11"/>
        <v>128936.1</v>
      </c>
      <c r="J153" s="18">
        <v>97961.1</v>
      </c>
      <c r="K153" s="18">
        <v>-165.4</v>
      </c>
      <c r="L153" s="18">
        <f t="shared" si="8"/>
        <v>97795.700000000012</v>
      </c>
      <c r="M153" s="18">
        <v>0</v>
      </c>
      <c r="N153" s="18"/>
      <c r="O153" s="18">
        <f t="shared" si="9"/>
        <v>0</v>
      </c>
      <c r="P153" s="18">
        <v>0</v>
      </c>
      <c r="Q153" s="18"/>
      <c r="R153" s="18">
        <f t="shared" si="10"/>
        <v>0</v>
      </c>
    </row>
    <row r="154" spans="1:18" s="3" customFormat="1" ht="124.5" customHeight="1" outlineLevel="1">
      <c r="A154" s="43" t="s">
        <v>151</v>
      </c>
      <c r="B154" s="41" t="s">
        <v>150</v>
      </c>
      <c r="C154" s="41" t="s">
        <v>42</v>
      </c>
      <c r="D154" s="41" t="s">
        <v>120</v>
      </c>
      <c r="E154" s="15" t="s">
        <v>145</v>
      </c>
      <c r="F154" s="41" t="s">
        <v>79</v>
      </c>
      <c r="G154" s="18">
        <v>2900</v>
      </c>
      <c r="H154" s="18"/>
      <c r="I154" s="18">
        <f t="shared" si="11"/>
        <v>2900</v>
      </c>
      <c r="J154" s="18">
        <v>2500</v>
      </c>
      <c r="K154" s="18"/>
      <c r="L154" s="18">
        <f t="shared" si="8"/>
        <v>2500</v>
      </c>
      <c r="M154" s="18">
        <v>0</v>
      </c>
      <c r="N154" s="18"/>
      <c r="O154" s="18">
        <f t="shared" si="9"/>
        <v>0</v>
      </c>
      <c r="P154" s="18">
        <v>0</v>
      </c>
      <c r="Q154" s="18"/>
      <c r="R154" s="18">
        <f t="shared" si="10"/>
        <v>0</v>
      </c>
    </row>
    <row r="155" spans="1:18" s="3" customFormat="1" ht="116.25" customHeight="1" outlineLevel="1">
      <c r="A155" s="43" t="s">
        <v>260</v>
      </c>
      <c r="B155" s="41" t="s">
        <v>150</v>
      </c>
      <c r="C155" s="41" t="s">
        <v>12</v>
      </c>
      <c r="D155" s="41" t="s">
        <v>16</v>
      </c>
      <c r="E155" s="41" t="s">
        <v>9</v>
      </c>
      <c r="F155" s="41" t="s">
        <v>74</v>
      </c>
      <c r="G155" s="18">
        <v>79691.5</v>
      </c>
      <c r="H155" s="18"/>
      <c r="I155" s="18">
        <f t="shared" si="11"/>
        <v>79691.5</v>
      </c>
      <c r="J155" s="18">
        <v>5000</v>
      </c>
      <c r="K155" s="18">
        <v>-4609.7</v>
      </c>
      <c r="L155" s="18">
        <f t="shared" si="8"/>
        <v>390.30000000000018</v>
      </c>
      <c r="M155" s="18">
        <v>8183.5</v>
      </c>
      <c r="N155" s="18"/>
      <c r="O155" s="18">
        <f t="shared" si="9"/>
        <v>8183.5</v>
      </c>
      <c r="P155" s="18">
        <v>5000</v>
      </c>
      <c r="Q155" s="18"/>
      <c r="R155" s="18">
        <f t="shared" si="10"/>
        <v>5000</v>
      </c>
    </row>
    <row r="156" spans="1:18" s="3" customFormat="1" ht="116.25" customHeight="1" outlineLevel="1">
      <c r="A156" s="43" t="s">
        <v>292</v>
      </c>
      <c r="B156" s="41" t="s">
        <v>21</v>
      </c>
      <c r="C156" s="41" t="s">
        <v>12</v>
      </c>
      <c r="D156" s="41" t="s">
        <v>16</v>
      </c>
      <c r="E156" s="41" t="s">
        <v>9</v>
      </c>
      <c r="F156" s="41" t="s">
        <v>79</v>
      </c>
      <c r="G156" s="18">
        <v>8000</v>
      </c>
      <c r="H156" s="18"/>
      <c r="I156" s="18">
        <f t="shared" si="11"/>
        <v>8000</v>
      </c>
      <c r="J156" s="18">
        <v>8000</v>
      </c>
      <c r="K156" s="18"/>
      <c r="L156" s="18">
        <f t="shared" si="8"/>
        <v>8000</v>
      </c>
      <c r="M156" s="18">
        <v>0</v>
      </c>
      <c r="N156" s="18"/>
      <c r="O156" s="18">
        <f t="shared" si="9"/>
        <v>0</v>
      </c>
      <c r="P156" s="18">
        <v>0</v>
      </c>
      <c r="Q156" s="18"/>
      <c r="R156" s="18">
        <f t="shared" si="10"/>
        <v>0</v>
      </c>
    </row>
    <row r="157" spans="1:18" s="3" customFormat="1" ht="116.25" customHeight="1" outlineLevel="1">
      <c r="A157" s="43" t="s">
        <v>295</v>
      </c>
      <c r="B157" s="41" t="s">
        <v>296</v>
      </c>
      <c r="C157" s="41" t="s">
        <v>18</v>
      </c>
      <c r="D157" s="41" t="s">
        <v>16</v>
      </c>
      <c r="E157" s="13" t="s">
        <v>31</v>
      </c>
      <c r="F157" s="41" t="s">
        <v>80</v>
      </c>
      <c r="G157" s="18">
        <v>61283.3</v>
      </c>
      <c r="H157" s="18"/>
      <c r="I157" s="18">
        <f t="shared" si="11"/>
        <v>61283.3</v>
      </c>
      <c r="J157" s="18">
        <v>0</v>
      </c>
      <c r="K157" s="18"/>
      <c r="L157" s="18">
        <f t="shared" si="8"/>
        <v>0</v>
      </c>
      <c r="M157" s="18">
        <v>6093.3</v>
      </c>
      <c r="N157" s="18"/>
      <c r="O157" s="18">
        <f t="shared" si="9"/>
        <v>6093.3</v>
      </c>
      <c r="P157" s="18">
        <v>0</v>
      </c>
      <c r="Q157" s="18"/>
      <c r="R157" s="18">
        <f t="shared" si="10"/>
        <v>0</v>
      </c>
    </row>
    <row r="158" spans="1:18" s="3" customFormat="1" ht="116.25" customHeight="1" outlineLevel="1">
      <c r="A158" s="43" t="s">
        <v>312</v>
      </c>
      <c r="B158" s="41" t="s">
        <v>21</v>
      </c>
      <c r="C158" s="41" t="s">
        <v>5</v>
      </c>
      <c r="D158" s="41" t="s">
        <v>16</v>
      </c>
      <c r="E158" s="41" t="s">
        <v>9</v>
      </c>
      <c r="F158" s="41" t="s">
        <v>74</v>
      </c>
      <c r="G158" s="18">
        <v>250000</v>
      </c>
      <c r="H158" s="18"/>
      <c r="I158" s="18">
        <f t="shared" si="11"/>
        <v>250000</v>
      </c>
      <c r="J158" s="18">
        <v>18000</v>
      </c>
      <c r="K158" s="18"/>
      <c r="L158" s="18">
        <f t="shared" si="8"/>
        <v>18000</v>
      </c>
      <c r="M158" s="18">
        <v>0</v>
      </c>
      <c r="N158" s="18"/>
      <c r="O158" s="18">
        <f t="shared" si="9"/>
        <v>0</v>
      </c>
      <c r="P158" s="18">
        <v>0</v>
      </c>
      <c r="Q158" s="18"/>
      <c r="R158" s="18">
        <f t="shared" si="10"/>
        <v>0</v>
      </c>
    </row>
    <row r="159" spans="1:18" s="3" customFormat="1" ht="39" customHeight="1">
      <c r="A159" s="73" t="s">
        <v>324</v>
      </c>
      <c r="B159" s="74"/>
      <c r="C159" s="74"/>
      <c r="D159" s="74"/>
      <c r="E159" s="33"/>
      <c r="F159" s="33"/>
      <c r="G159" s="18">
        <v>137768.78999999998</v>
      </c>
      <c r="H159" s="18">
        <f>H160+H161</f>
        <v>0</v>
      </c>
      <c r="I159" s="18">
        <f t="shared" si="11"/>
        <v>137768.78999999998</v>
      </c>
      <c r="J159" s="18">
        <v>41055</v>
      </c>
      <c r="K159" s="18">
        <f>K160+K161</f>
        <v>0</v>
      </c>
      <c r="L159" s="18">
        <f t="shared" si="8"/>
        <v>41055</v>
      </c>
      <c r="M159" s="18">
        <v>0</v>
      </c>
      <c r="N159" s="18">
        <f>N160+N161</f>
        <v>0</v>
      </c>
      <c r="O159" s="18">
        <f t="shared" si="9"/>
        <v>0</v>
      </c>
      <c r="P159" s="18">
        <v>0</v>
      </c>
      <c r="Q159" s="18">
        <f>Q160+Q161</f>
        <v>0</v>
      </c>
      <c r="R159" s="18">
        <f t="shared" si="10"/>
        <v>0</v>
      </c>
    </row>
    <row r="160" spans="1:18" s="3" customFormat="1" ht="152.25" customHeight="1" outlineLevel="1">
      <c r="A160" s="17" t="s">
        <v>254</v>
      </c>
      <c r="B160" s="41" t="s">
        <v>255</v>
      </c>
      <c r="C160" s="41" t="s">
        <v>18</v>
      </c>
      <c r="D160" s="41" t="s">
        <v>10</v>
      </c>
      <c r="E160" s="41" t="s">
        <v>50</v>
      </c>
      <c r="F160" s="41" t="s">
        <v>53</v>
      </c>
      <c r="G160" s="18">
        <v>98595.09</v>
      </c>
      <c r="H160" s="18"/>
      <c r="I160" s="18">
        <f t="shared" si="11"/>
        <v>98595.09</v>
      </c>
      <c r="J160" s="18">
        <v>3840</v>
      </c>
      <c r="K160" s="18"/>
      <c r="L160" s="18">
        <f t="shared" si="8"/>
        <v>3840</v>
      </c>
      <c r="M160" s="18">
        <v>0</v>
      </c>
      <c r="N160" s="18"/>
      <c r="O160" s="18">
        <f t="shared" si="9"/>
        <v>0</v>
      </c>
      <c r="P160" s="18">
        <v>0</v>
      </c>
      <c r="Q160" s="18"/>
      <c r="R160" s="18">
        <f t="shared" si="10"/>
        <v>0</v>
      </c>
    </row>
    <row r="161" spans="1:18" s="3" customFormat="1" ht="144.75" customHeight="1" outlineLevel="1">
      <c r="A161" s="17" t="s">
        <v>221</v>
      </c>
      <c r="B161" s="13" t="s">
        <v>262</v>
      </c>
      <c r="C161" s="13" t="s">
        <v>42</v>
      </c>
      <c r="D161" s="41" t="s">
        <v>10</v>
      </c>
      <c r="E161" s="15" t="s">
        <v>176</v>
      </c>
      <c r="F161" s="31" t="s">
        <v>79</v>
      </c>
      <c r="G161" s="18">
        <v>39173.699999999997</v>
      </c>
      <c r="H161" s="18"/>
      <c r="I161" s="18">
        <f t="shared" si="11"/>
        <v>39173.699999999997</v>
      </c>
      <c r="J161" s="18">
        <v>37215</v>
      </c>
      <c r="K161" s="18"/>
      <c r="L161" s="18">
        <f t="shared" si="8"/>
        <v>37215</v>
      </c>
      <c r="M161" s="18">
        <v>0</v>
      </c>
      <c r="N161" s="18"/>
      <c r="O161" s="18">
        <f t="shared" si="9"/>
        <v>0</v>
      </c>
      <c r="P161" s="18">
        <v>0</v>
      </c>
      <c r="Q161" s="18"/>
      <c r="R161" s="18">
        <f t="shared" si="10"/>
        <v>0</v>
      </c>
    </row>
    <row r="162" spans="1:18" s="3" customFormat="1" ht="144.75" hidden="1" customHeight="1" outlineLevel="1">
      <c r="A162" s="56"/>
      <c r="B162" s="57"/>
      <c r="C162" s="34"/>
      <c r="D162" s="34"/>
      <c r="E162" s="34"/>
      <c r="F162" s="35"/>
      <c r="G162" s="18">
        <v>0</v>
      </c>
      <c r="H162" s="18"/>
      <c r="I162" s="18">
        <f t="shared" si="11"/>
        <v>0</v>
      </c>
      <c r="J162" s="18">
        <v>0</v>
      </c>
      <c r="K162" s="18"/>
      <c r="L162" s="18">
        <f t="shared" si="8"/>
        <v>0</v>
      </c>
      <c r="M162" s="18">
        <v>0</v>
      </c>
      <c r="N162" s="18"/>
      <c r="O162" s="18">
        <f t="shared" si="9"/>
        <v>0</v>
      </c>
      <c r="P162" s="18">
        <v>0</v>
      </c>
      <c r="Q162" s="18"/>
      <c r="R162" s="18">
        <f t="shared" si="10"/>
        <v>0</v>
      </c>
    </row>
    <row r="163" spans="1:18" s="3" customFormat="1" ht="25.5" customHeight="1">
      <c r="A163" s="80" t="s">
        <v>306</v>
      </c>
      <c r="B163" s="80"/>
      <c r="C163" s="80"/>
      <c r="D163" s="80"/>
      <c r="E163" s="41"/>
      <c r="F163" s="41"/>
      <c r="G163" s="18">
        <v>23606173.399999999</v>
      </c>
      <c r="H163" s="18">
        <f>H164+H165+H166</f>
        <v>0</v>
      </c>
      <c r="I163" s="18">
        <f t="shared" si="11"/>
        <v>23606173.399999999</v>
      </c>
      <c r="J163" s="18">
        <v>57129.2</v>
      </c>
      <c r="K163" s="18">
        <f>K164+K165+K166</f>
        <v>0</v>
      </c>
      <c r="L163" s="18">
        <f t="shared" si="8"/>
        <v>57129.2</v>
      </c>
      <c r="M163" s="18">
        <v>52900</v>
      </c>
      <c r="N163" s="18">
        <f>N164+N165+N166</f>
        <v>0</v>
      </c>
      <c r="O163" s="18">
        <f t="shared" si="9"/>
        <v>52900</v>
      </c>
      <c r="P163" s="18">
        <v>52900</v>
      </c>
      <c r="Q163" s="18">
        <f>Q164+Q165+Q166</f>
        <v>0</v>
      </c>
      <c r="R163" s="18">
        <f t="shared" si="10"/>
        <v>52900</v>
      </c>
    </row>
    <row r="164" spans="1:18" s="3" customFormat="1" ht="147.75" customHeight="1" outlineLevel="1">
      <c r="A164" s="10" t="s">
        <v>83</v>
      </c>
      <c r="B164" s="9" t="s">
        <v>152</v>
      </c>
      <c r="C164" s="9" t="s">
        <v>42</v>
      </c>
      <c r="D164" s="9" t="s">
        <v>10</v>
      </c>
      <c r="E164" s="9" t="s">
        <v>66</v>
      </c>
      <c r="F164" s="9" t="s">
        <v>224</v>
      </c>
      <c r="G164" s="18">
        <v>21932016.199999999</v>
      </c>
      <c r="H164" s="18"/>
      <c r="I164" s="18">
        <f t="shared" si="11"/>
        <v>21932016.199999999</v>
      </c>
      <c r="J164" s="18">
        <v>3338.8000000000029</v>
      </c>
      <c r="K164" s="18"/>
      <c r="L164" s="18">
        <f t="shared" si="8"/>
        <v>3338.8000000000029</v>
      </c>
      <c r="M164" s="18">
        <v>52900</v>
      </c>
      <c r="N164" s="18"/>
      <c r="O164" s="18">
        <f t="shared" si="9"/>
        <v>52900</v>
      </c>
      <c r="P164" s="18">
        <v>52900</v>
      </c>
      <c r="Q164" s="18"/>
      <c r="R164" s="18">
        <f t="shared" si="10"/>
        <v>52900</v>
      </c>
    </row>
    <row r="165" spans="1:18" s="3" customFormat="1" ht="131.25" customHeight="1" outlineLevel="1">
      <c r="A165" s="10" t="s">
        <v>256</v>
      </c>
      <c r="B165" s="9" t="s">
        <v>238</v>
      </c>
      <c r="C165" s="41" t="s">
        <v>12</v>
      </c>
      <c r="D165" s="41" t="s">
        <v>7</v>
      </c>
      <c r="E165" s="41" t="s">
        <v>9</v>
      </c>
      <c r="F165" s="9" t="s">
        <v>74</v>
      </c>
      <c r="G165" s="18">
        <v>863199.4</v>
      </c>
      <c r="H165" s="18"/>
      <c r="I165" s="18">
        <f t="shared" si="11"/>
        <v>863199.4</v>
      </c>
      <c r="J165" s="18">
        <v>37571.199999999997</v>
      </c>
      <c r="K165" s="18"/>
      <c r="L165" s="18">
        <f t="shared" si="8"/>
        <v>37571.199999999997</v>
      </c>
      <c r="M165" s="18">
        <v>0</v>
      </c>
      <c r="N165" s="18"/>
      <c r="O165" s="18">
        <f t="shared" si="9"/>
        <v>0</v>
      </c>
      <c r="P165" s="18">
        <v>0</v>
      </c>
      <c r="Q165" s="18"/>
      <c r="R165" s="18">
        <f t="shared" si="10"/>
        <v>0</v>
      </c>
    </row>
    <row r="166" spans="1:18" s="3" customFormat="1" ht="147.75" customHeight="1" outlineLevel="1">
      <c r="A166" s="10" t="s">
        <v>244</v>
      </c>
      <c r="B166" s="9" t="s">
        <v>239</v>
      </c>
      <c r="C166" s="41" t="s">
        <v>30</v>
      </c>
      <c r="D166" s="41" t="s">
        <v>7</v>
      </c>
      <c r="E166" s="9" t="s">
        <v>66</v>
      </c>
      <c r="F166" s="9" t="s">
        <v>74</v>
      </c>
      <c r="G166" s="18">
        <v>810957.8</v>
      </c>
      <c r="H166" s="18"/>
      <c r="I166" s="18">
        <f t="shared" si="11"/>
        <v>810957.8</v>
      </c>
      <c r="J166" s="18">
        <v>16219.2</v>
      </c>
      <c r="K166" s="18"/>
      <c r="L166" s="18">
        <f t="shared" si="8"/>
        <v>16219.2</v>
      </c>
      <c r="M166" s="18">
        <v>0</v>
      </c>
      <c r="N166" s="18"/>
      <c r="O166" s="18">
        <f t="shared" si="9"/>
        <v>0</v>
      </c>
      <c r="P166" s="18">
        <v>0</v>
      </c>
      <c r="Q166" s="18"/>
      <c r="R166" s="18">
        <f t="shared" si="10"/>
        <v>0</v>
      </c>
    </row>
    <row r="167" spans="1:18" s="3" customFormat="1" ht="34.5" customHeight="1" outlineLevel="1">
      <c r="A167" s="80" t="s">
        <v>305</v>
      </c>
      <c r="B167" s="80"/>
      <c r="C167" s="80"/>
      <c r="D167" s="80"/>
      <c r="E167" s="9"/>
      <c r="F167" s="9"/>
      <c r="G167" s="18">
        <v>3487220.1</v>
      </c>
      <c r="H167" s="18">
        <f>H168+H169+H170</f>
        <v>0</v>
      </c>
      <c r="I167" s="18">
        <f t="shared" si="11"/>
        <v>3487220.1</v>
      </c>
      <c r="J167" s="18">
        <v>13104.8</v>
      </c>
      <c r="K167" s="18">
        <f>K168+K169+K170</f>
        <v>0</v>
      </c>
      <c r="L167" s="18">
        <f t="shared" si="8"/>
        <v>13104.8</v>
      </c>
      <c r="M167" s="18">
        <v>0</v>
      </c>
      <c r="N167" s="18">
        <f>N168+N169+N170</f>
        <v>0</v>
      </c>
      <c r="O167" s="18">
        <f t="shared" si="9"/>
        <v>0</v>
      </c>
      <c r="P167" s="18">
        <v>0</v>
      </c>
      <c r="Q167" s="18">
        <f>Q168+Q169+Q170</f>
        <v>0</v>
      </c>
      <c r="R167" s="18">
        <f t="shared" si="10"/>
        <v>0</v>
      </c>
    </row>
    <row r="168" spans="1:18" s="3" customFormat="1" ht="147.75" customHeight="1" outlineLevel="1">
      <c r="A168" s="10" t="s">
        <v>257</v>
      </c>
      <c r="B168" s="9" t="s">
        <v>203</v>
      </c>
      <c r="C168" s="9" t="s">
        <v>197</v>
      </c>
      <c r="D168" s="9" t="s">
        <v>10</v>
      </c>
      <c r="E168" s="9" t="s">
        <v>66</v>
      </c>
      <c r="F168" s="9" t="s">
        <v>22</v>
      </c>
      <c r="G168" s="18">
        <v>168497.1</v>
      </c>
      <c r="H168" s="18"/>
      <c r="I168" s="18">
        <f t="shared" si="11"/>
        <v>168497.1</v>
      </c>
      <c r="J168" s="18">
        <v>4951.5</v>
      </c>
      <c r="K168" s="18"/>
      <c r="L168" s="18">
        <f t="shared" si="8"/>
        <v>4951.5</v>
      </c>
      <c r="M168" s="18">
        <v>0</v>
      </c>
      <c r="N168" s="18"/>
      <c r="O168" s="18">
        <f t="shared" si="9"/>
        <v>0</v>
      </c>
      <c r="P168" s="18">
        <v>0</v>
      </c>
      <c r="Q168" s="18"/>
      <c r="R168" s="18">
        <f t="shared" si="10"/>
        <v>0</v>
      </c>
    </row>
    <row r="169" spans="1:18" s="3" customFormat="1" ht="129" customHeight="1" outlineLevel="1">
      <c r="A169" s="10" t="s">
        <v>227</v>
      </c>
      <c r="B169" s="41" t="s">
        <v>228</v>
      </c>
      <c r="C169" s="41" t="s">
        <v>229</v>
      </c>
      <c r="D169" s="41" t="s">
        <v>7</v>
      </c>
      <c r="E169" s="41" t="s">
        <v>9</v>
      </c>
      <c r="F169" s="41" t="s">
        <v>226</v>
      </c>
      <c r="G169" s="18">
        <v>3126572.6</v>
      </c>
      <c r="H169" s="18"/>
      <c r="I169" s="18">
        <f t="shared" si="11"/>
        <v>3126572.6</v>
      </c>
      <c r="J169" s="18">
        <v>419.8</v>
      </c>
      <c r="K169" s="18"/>
      <c r="L169" s="18">
        <f t="shared" si="8"/>
        <v>419.8</v>
      </c>
      <c r="M169" s="18">
        <v>0</v>
      </c>
      <c r="N169" s="18"/>
      <c r="O169" s="18">
        <f t="shared" si="9"/>
        <v>0</v>
      </c>
      <c r="P169" s="18">
        <v>0</v>
      </c>
      <c r="Q169" s="18"/>
      <c r="R169" s="18">
        <f t="shared" si="10"/>
        <v>0</v>
      </c>
    </row>
    <row r="170" spans="1:18" s="3" customFormat="1" ht="147.75" customHeight="1" outlineLevel="1">
      <c r="A170" s="10" t="s">
        <v>230</v>
      </c>
      <c r="B170" s="9" t="s">
        <v>231</v>
      </c>
      <c r="C170" s="9" t="s">
        <v>232</v>
      </c>
      <c r="D170" s="9" t="s">
        <v>7</v>
      </c>
      <c r="E170" s="9" t="s">
        <v>9</v>
      </c>
      <c r="F170" s="9" t="s">
        <v>233</v>
      </c>
      <c r="G170" s="18">
        <v>192150.39999999999</v>
      </c>
      <c r="H170" s="18"/>
      <c r="I170" s="18">
        <f t="shared" si="11"/>
        <v>192150.39999999999</v>
      </c>
      <c r="J170" s="18">
        <v>7733.5</v>
      </c>
      <c r="K170" s="18"/>
      <c r="L170" s="18">
        <f t="shared" si="8"/>
        <v>7733.5</v>
      </c>
      <c r="M170" s="18">
        <v>0</v>
      </c>
      <c r="N170" s="18"/>
      <c r="O170" s="18">
        <f t="shared" si="9"/>
        <v>0</v>
      </c>
      <c r="P170" s="18">
        <v>0</v>
      </c>
      <c r="Q170" s="18"/>
      <c r="R170" s="18">
        <f t="shared" si="10"/>
        <v>0</v>
      </c>
    </row>
    <row r="171" spans="1:18" s="3" customFormat="1" ht="54" customHeight="1">
      <c r="A171" s="84" t="s">
        <v>325</v>
      </c>
      <c r="B171" s="85"/>
      <c r="C171" s="85"/>
      <c r="D171" s="86"/>
      <c r="E171" s="9"/>
      <c r="F171" s="9"/>
      <c r="G171" s="18">
        <v>390858</v>
      </c>
      <c r="H171" s="18">
        <f>H172</f>
        <v>0</v>
      </c>
      <c r="I171" s="18">
        <f t="shared" si="11"/>
        <v>390858</v>
      </c>
      <c r="J171" s="18">
        <v>19571.19999999999</v>
      </c>
      <c r="K171" s="18">
        <f>K172</f>
        <v>-11550.7</v>
      </c>
      <c r="L171" s="18">
        <f t="shared" si="8"/>
        <v>8020.4999999999891</v>
      </c>
      <c r="M171" s="18">
        <v>147949.59999999998</v>
      </c>
      <c r="N171" s="18">
        <f>N172</f>
        <v>11550.7</v>
      </c>
      <c r="O171" s="18">
        <f t="shared" si="9"/>
        <v>159500.29999999999</v>
      </c>
      <c r="P171" s="18">
        <v>204252.1</v>
      </c>
      <c r="Q171" s="18">
        <f>Q172</f>
        <v>0</v>
      </c>
      <c r="R171" s="18">
        <f t="shared" si="10"/>
        <v>204252.1</v>
      </c>
    </row>
    <row r="172" spans="1:18" s="3" customFormat="1" ht="129.75" customHeight="1">
      <c r="A172" s="10" t="s">
        <v>96</v>
      </c>
      <c r="B172" s="9" t="s">
        <v>97</v>
      </c>
      <c r="C172" s="41" t="s">
        <v>12</v>
      </c>
      <c r="D172" s="41" t="s">
        <v>7</v>
      </c>
      <c r="E172" s="41" t="s">
        <v>9</v>
      </c>
      <c r="F172" s="24" t="s">
        <v>70</v>
      </c>
      <c r="G172" s="18">
        <v>390858</v>
      </c>
      <c r="H172" s="18"/>
      <c r="I172" s="18">
        <f t="shared" si="11"/>
        <v>390858</v>
      </c>
      <c r="J172" s="18">
        <v>19571.19999999999</v>
      </c>
      <c r="K172" s="18">
        <v>-11550.7</v>
      </c>
      <c r="L172" s="18">
        <f t="shared" si="8"/>
        <v>8020.4999999999891</v>
      </c>
      <c r="M172" s="18">
        <v>147949.59999999998</v>
      </c>
      <c r="N172" s="18">
        <v>11550.7</v>
      </c>
      <c r="O172" s="18">
        <f t="shared" si="9"/>
        <v>159500.29999999999</v>
      </c>
      <c r="P172" s="18">
        <v>204252.1</v>
      </c>
      <c r="Q172" s="18"/>
      <c r="R172" s="18">
        <f t="shared" si="10"/>
        <v>204252.1</v>
      </c>
    </row>
    <row r="173" spans="1:18" s="3" customFormat="1" ht="30.75" customHeight="1">
      <c r="A173" s="80" t="s">
        <v>326</v>
      </c>
      <c r="B173" s="80"/>
      <c r="C173" s="80"/>
      <c r="D173" s="80"/>
      <c r="E173" s="41"/>
      <c r="F173" s="24"/>
      <c r="G173" s="18">
        <v>25000</v>
      </c>
      <c r="H173" s="18">
        <f>H174</f>
        <v>0</v>
      </c>
      <c r="I173" s="18">
        <f t="shared" si="11"/>
        <v>25000</v>
      </c>
      <c r="J173" s="18">
        <v>25000</v>
      </c>
      <c r="K173" s="18">
        <f>K174</f>
        <v>0</v>
      </c>
      <c r="L173" s="18">
        <f t="shared" si="8"/>
        <v>25000</v>
      </c>
      <c r="M173" s="18">
        <v>0</v>
      </c>
      <c r="N173" s="18">
        <f>N174</f>
        <v>0</v>
      </c>
      <c r="O173" s="18">
        <f t="shared" si="9"/>
        <v>0</v>
      </c>
      <c r="P173" s="18">
        <v>0</v>
      </c>
      <c r="Q173" s="18">
        <f>Q174</f>
        <v>0</v>
      </c>
      <c r="R173" s="18">
        <f t="shared" si="10"/>
        <v>0</v>
      </c>
    </row>
    <row r="174" spans="1:18" s="3" customFormat="1" ht="129.75" customHeight="1">
      <c r="A174" s="10" t="s">
        <v>198</v>
      </c>
      <c r="B174" s="9" t="s">
        <v>199</v>
      </c>
      <c r="C174" s="13" t="s">
        <v>200</v>
      </c>
      <c r="D174" s="9" t="s">
        <v>201</v>
      </c>
      <c r="E174" s="9" t="s">
        <v>202</v>
      </c>
      <c r="F174" s="9" t="s">
        <v>79</v>
      </c>
      <c r="G174" s="18">
        <v>25000</v>
      </c>
      <c r="H174" s="18"/>
      <c r="I174" s="18">
        <f t="shared" si="11"/>
        <v>25000</v>
      </c>
      <c r="J174" s="18">
        <v>25000</v>
      </c>
      <c r="K174" s="18"/>
      <c r="L174" s="18">
        <f t="shared" si="8"/>
        <v>25000</v>
      </c>
      <c r="M174" s="18">
        <v>0</v>
      </c>
      <c r="N174" s="18"/>
      <c r="O174" s="18">
        <f t="shared" si="9"/>
        <v>0</v>
      </c>
      <c r="P174" s="18">
        <v>0</v>
      </c>
      <c r="Q174" s="18"/>
      <c r="R174" s="18">
        <f t="shared" si="10"/>
        <v>0</v>
      </c>
    </row>
    <row r="175" spans="1:18" s="3" customFormat="1" ht="54.75" customHeight="1">
      <c r="A175" s="80" t="s">
        <v>241</v>
      </c>
      <c r="B175" s="80"/>
      <c r="C175" s="80"/>
      <c r="D175" s="80"/>
      <c r="E175" s="9"/>
      <c r="F175" s="9"/>
      <c r="G175" s="18">
        <v>1323771.94</v>
      </c>
      <c r="H175" s="18">
        <f>H176+H177+H178+H179</f>
        <v>0</v>
      </c>
      <c r="I175" s="18">
        <f t="shared" si="11"/>
        <v>1323771.94</v>
      </c>
      <c r="J175" s="18">
        <v>117742.74</v>
      </c>
      <c r="K175" s="18">
        <f>K176+K177+K178+K179</f>
        <v>0</v>
      </c>
      <c r="L175" s="18">
        <f t="shared" si="8"/>
        <v>117742.74</v>
      </c>
      <c r="M175" s="18">
        <v>515500</v>
      </c>
      <c r="N175" s="18">
        <f>N176+N177+N178+N179</f>
        <v>0</v>
      </c>
      <c r="O175" s="18">
        <f t="shared" si="9"/>
        <v>515500</v>
      </c>
      <c r="P175" s="18">
        <v>690529.2</v>
      </c>
      <c r="Q175" s="18">
        <f>Q176+Q177+Q178+Q179</f>
        <v>0</v>
      </c>
      <c r="R175" s="18">
        <f t="shared" si="10"/>
        <v>690529.2</v>
      </c>
    </row>
    <row r="176" spans="1:18" s="3" customFormat="1" ht="128.25" customHeight="1">
      <c r="A176" s="10" t="s">
        <v>293</v>
      </c>
      <c r="B176" s="9" t="s">
        <v>234</v>
      </c>
      <c r="C176" s="41" t="s">
        <v>12</v>
      </c>
      <c r="D176" s="41" t="s">
        <v>7</v>
      </c>
      <c r="E176" s="41" t="s">
        <v>9</v>
      </c>
      <c r="F176" s="9" t="s">
        <v>118</v>
      </c>
      <c r="G176" s="18">
        <v>494113.44</v>
      </c>
      <c r="H176" s="18"/>
      <c r="I176" s="18">
        <f t="shared" si="11"/>
        <v>494113.44</v>
      </c>
      <c r="J176" s="18">
        <v>3742.74</v>
      </c>
      <c r="K176" s="18"/>
      <c r="L176" s="18">
        <f t="shared" si="8"/>
        <v>3742.74</v>
      </c>
      <c r="M176" s="18">
        <v>200000</v>
      </c>
      <c r="N176" s="18"/>
      <c r="O176" s="18">
        <f t="shared" si="9"/>
        <v>200000</v>
      </c>
      <c r="P176" s="18">
        <v>290370.7</v>
      </c>
      <c r="Q176" s="18"/>
      <c r="R176" s="18">
        <f t="shared" si="10"/>
        <v>290370.7</v>
      </c>
    </row>
    <row r="177" spans="1:18" s="3" customFormat="1" ht="134.25" customHeight="1">
      <c r="A177" s="10" t="s">
        <v>294</v>
      </c>
      <c r="B177" s="9" t="s">
        <v>21</v>
      </c>
      <c r="C177" s="41" t="s">
        <v>12</v>
      </c>
      <c r="D177" s="41" t="s">
        <v>7</v>
      </c>
      <c r="E177" s="41" t="s">
        <v>9</v>
      </c>
      <c r="F177" s="9" t="s">
        <v>118</v>
      </c>
      <c r="G177" s="18">
        <v>233363.5</v>
      </c>
      <c r="H177" s="18"/>
      <c r="I177" s="18">
        <f t="shared" si="11"/>
        <v>233363.5</v>
      </c>
      <c r="J177" s="18">
        <v>5000</v>
      </c>
      <c r="K177" s="18"/>
      <c r="L177" s="18">
        <f t="shared" si="8"/>
        <v>5000</v>
      </c>
      <c r="M177" s="18">
        <v>100000</v>
      </c>
      <c r="N177" s="18"/>
      <c r="O177" s="18">
        <f t="shared" si="9"/>
        <v>100000</v>
      </c>
      <c r="P177" s="18">
        <v>128363.5</v>
      </c>
      <c r="Q177" s="18"/>
      <c r="R177" s="18">
        <f t="shared" si="10"/>
        <v>128363.5</v>
      </c>
    </row>
    <row r="178" spans="1:18" s="3" customFormat="1" ht="129.75" customHeight="1">
      <c r="A178" s="10" t="s">
        <v>297</v>
      </c>
      <c r="B178" s="9" t="s">
        <v>242</v>
      </c>
      <c r="C178" s="41" t="s">
        <v>181</v>
      </c>
      <c r="D178" s="41" t="s">
        <v>7</v>
      </c>
      <c r="E178" s="41" t="s">
        <v>347</v>
      </c>
      <c r="F178" s="9" t="s">
        <v>74</v>
      </c>
      <c r="G178" s="18">
        <v>181000</v>
      </c>
      <c r="H178" s="18"/>
      <c r="I178" s="18">
        <f t="shared" si="11"/>
        <v>181000</v>
      </c>
      <c r="J178" s="18">
        <v>100000</v>
      </c>
      <c r="K178" s="18"/>
      <c r="L178" s="18">
        <f t="shared" si="8"/>
        <v>100000</v>
      </c>
      <c r="M178" s="18">
        <v>81000</v>
      </c>
      <c r="N178" s="18"/>
      <c r="O178" s="18">
        <f t="shared" si="9"/>
        <v>81000</v>
      </c>
      <c r="P178" s="18">
        <v>0</v>
      </c>
      <c r="Q178" s="18"/>
      <c r="R178" s="18">
        <f t="shared" si="10"/>
        <v>0</v>
      </c>
    </row>
    <row r="179" spans="1:18" s="3" customFormat="1" ht="128.25" customHeight="1">
      <c r="A179" s="10" t="s">
        <v>263</v>
      </c>
      <c r="B179" s="9" t="s">
        <v>243</v>
      </c>
      <c r="C179" s="41" t="s">
        <v>94</v>
      </c>
      <c r="D179" s="16" t="s">
        <v>6</v>
      </c>
      <c r="E179" s="41" t="s">
        <v>41</v>
      </c>
      <c r="F179" s="9" t="s">
        <v>118</v>
      </c>
      <c r="G179" s="18">
        <v>415295</v>
      </c>
      <c r="H179" s="18"/>
      <c r="I179" s="18">
        <f t="shared" si="11"/>
        <v>415295</v>
      </c>
      <c r="J179" s="18">
        <v>9000</v>
      </c>
      <c r="K179" s="18"/>
      <c r="L179" s="18">
        <f t="shared" si="8"/>
        <v>9000</v>
      </c>
      <c r="M179" s="18">
        <v>134500</v>
      </c>
      <c r="N179" s="18"/>
      <c r="O179" s="18">
        <f t="shared" si="9"/>
        <v>134500</v>
      </c>
      <c r="P179" s="18">
        <v>271795</v>
      </c>
      <c r="Q179" s="18"/>
      <c r="R179" s="18">
        <f t="shared" si="10"/>
        <v>271795</v>
      </c>
    </row>
    <row r="180" spans="1:18" s="3" customFormat="1" ht="42" customHeight="1">
      <c r="A180" s="84" t="s">
        <v>327</v>
      </c>
      <c r="B180" s="91"/>
      <c r="C180" s="91"/>
      <c r="D180" s="92"/>
      <c r="E180" s="41"/>
      <c r="F180" s="9"/>
      <c r="G180" s="18">
        <v>70102</v>
      </c>
      <c r="H180" s="18">
        <f>H181</f>
        <v>0</v>
      </c>
      <c r="I180" s="18">
        <f t="shared" si="11"/>
        <v>70102</v>
      </c>
      <c r="J180" s="18">
        <v>5000</v>
      </c>
      <c r="K180" s="18">
        <f>K181</f>
        <v>0</v>
      </c>
      <c r="L180" s="18">
        <f t="shared" si="8"/>
        <v>5000</v>
      </c>
      <c r="M180" s="36">
        <v>5000</v>
      </c>
      <c r="N180" s="18">
        <f>N181</f>
        <v>0</v>
      </c>
      <c r="O180" s="18">
        <f t="shared" si="9"/>
        <v>5000</v>
      </c>
      <c r="P180" s="36">
        <v>5000</v>
      </c>
      <c r="Q180" s="18">
        <f>Q181</f>
        <v>0</v>
      </c>
      <c r="R180" s="18">
        <f t="shared" si="10"/>
        <v>5000</v>
      </c>
    </row>
    <row r="181" spans="1:18" s="3" customFormat="1" ht="123.75" customHeight="1">
      <c r="A181" s="10" t="s">
        <v>310</v>
      </c>
      <c r="B181" s="9" t="s">
        <v>311</v>
      </c>
      <c r="C181" s="41" t="s">
        <v>12</v>
      </c>
      <c r="D181" s="41" t="s">
        <v>7</v>
      </c>
      <c r="E181" s="41" t="s">
        <v>9</v>
      </c>
      <c r="F181" s="58" t="s">
        <v>364</v>
      </c>
      <c r="G181" s="18">
        <v>70102</v>
      </c>
      <c r="H181" s="18"/>
      <c r="I181" s="18">
        <f t="shared" si="11"/>
        <v>70102</v>
      </c>
      <c r="J181" s="18">
        <v>5000</v>
      </c>
      <c r="K181" s="18"/>
      <c r="L181" s="18">
        <f t="shared" si="8"/>
        <v>5000</v>
      </c>
      <c r="M181" s="36">
        <v>5000</v>
      </c>
      <c r="N181" s="18"/>
      <c r="O181" s="18">
        <f t="shared" si="9"/>
        <v>5000</v>
      </c>
      <c r="P181" s="36">
        <v>5000</v>
      </c>
      <c r="Q181" s="18"/>
      <c r="R181" s="18">
        <f t="shared" si="10"/>
        <v>5000</v>
      </c>
    </row>
    <row r="182" spans="1:18" s="3" customFormat="1" ht="41.25" customHeight="1">
      <c r="A182" s="84" t="s">
        <v>354</v>
      </c>
      <c r="B182" s="91"/>
      <c r="C182" s="91"/>
      <c r="D182" s="92"/>
      <c r="E182" s="41"/>
      <c r="F182" s="9"/>
      <c r="G182" s="18"/>
      <c r="H182" s="18">
        <f>H183</f>
        <v>39500</v>
      </c>
      <c r="I182" s="18">
        <f t="shared" si="11"/>
        <v>39500</v>
      </c>
      <c r="J182" s="18"/>
      <c r="K182" s="18">
        <f>K183</f>
        <v>39500</v>
      </c>
      <c r="L182" s="18">
        <f t="shared" si="8"/>
        <v>39500</v>
      </c>
      <c r="M182" s="36"/>
      <c r="N182" s="18">
        <f>N183</f>
        <v>0</v>
      </c>
      <c r="O182" s="18"/>
      <c r="P182" s="36"/>
      <c r="Q182" s="18">
        <f>Q183</f>
        <v>0</v>
      </c>
      <c r="R182" s="18"/>
    </row>
    <row r="183" spans="1:18" s="3" customFormat="1" ht="125.25" customHeight="1">
      <c r="A183" s="10" t="s">
        <v>357</v>
      </c>
      <c r="B183" s="9" t="s">
        <v>358</v>
      </c>
      <c r="C183" s="13" t="s">
        <v>200</v>
      </c>
      <c r="D183" s="41" t="s">
        <v>355</v>
      </c>
      <c r="E183" s="59" t="s">
        <v>356</v>
      </c>
      <c r="F183" s="9">
        <v>2019</v>
      </c>
      <c r="G183" s="18"/>
      <c r="H183" s="18">
        <v>39500</v>
      </c>
      <c r="I183" s="18">
        <f t="shared" si="11"/>
        <v>39500</v>
      </c>
      <c r="J183" s="18"/>
      <c r="K183" s="18">
        <v>39500</v>
      </c>
      <c r="L183" s="18">
        <f t="shared" si="8"/>
        <v>39500</v>
      </c>
      <c r="M183" s="36"/>
      <c r="N183" s="18"/>
      <c r="O183" s="18"/>
      <c r="P183" s="36"/>
      <c r="Q183" s="18"/>
      <c r="R183" s="18"/>
    </row>
    <row r="184" spans="1:18" s="3" customFormat="1" ht="15.75" customHeight="1">
      <c r="A184" s="78" t="s">
        <v>153</v>
      </c>
      <c r="B184" s="79"/>
      <c r="C184" s="79"/>
      <c r="D184" s="79"/>
      <c r="E184" s="79"/>
      <c r="F184" s="79"/>
      <c r="G184" s="37"/>
      <c r="H184" s="37"/>
      <c r="I184" s="37"/>
      <c r="J184" s="37"/>
      <c r="K184" s="37"/>
      <c r="L184" s="37"/>
    </row>
    <row r="185" spans="1:18" s="3" customFormat="1" ht="6.75" customHeight="1">
      <c r="A185" s="38" t="s">
        <v>258</v>
      </c>
      <c r="B185" s="42"/>
      <c r="C185" s="42"/>
      <c r="D185" s="42"/>
      <c r="E185" s="42"/>
      <c r="F185" s="42"/>
      <c r="G185" s="37"/>
      <c r="H185" s="37"/>
      <c r="I185" s="37"/>
      <c r="J185" s="37"/>
      <c r="K185" s="37"/>
      <c r="L185" s="37"/>
    </row>
    <row r="186" spans="1:18" s="3" customFormat="1" ht="54" customHeight="1">
      <c r="A186" s="78" t="s">
        <v>328</v>
      </c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1:18" s="3" customFormat="1" ht="17.25" customHeight="1">
      <c r="A187" s="6"/>
      <c r="B187" s="6"/>
      <c r="C187" s="6"/>
      <c r="D187" s="6"/>
      <c r="E187" s="6"/>
      <c r="F187" s="6"/>
      <c r="G187" s="37"/>
      <c r="H187" s="37"/>
      <c r="I187" s="37"/>
      <c r="J187" s="37"/>
      <c r="K187" s="37"/>
      <c r="L187" s="37"/>
    </row>
    <row r="188" spans="1:18" s="3" customFormat="1" ht="16.5" customHeight="1">
      <c r="A188" s="6"/>
      <c r="B188" s="6"/>
      <c r="C188" s="6"/>
      <c r="D188" s="6"/>
      <c r="E188" s="6"/>
      <c r="F188" s="6"/>
      <c r="G188" s="37"/>
      <c r="H188" s="37"/>
      <c r="I188" s="37"/>
      <c r="J188" s="37"/>
      <c r="K188" s="37"/>
      <c r="L188" s="37"/>
    </row>
    <row r="189" spans="1:18" s="3" customFormat="1" ht="15.75">
      <c r="A189" s="6"/>
      <c r="B189" s="6"/>
      <c r="C189" s="6"/>
      <c r="D189" s="6"/>
      <c r="E189" s="6"/>
      <c r="F189" s="6"/>
      <c r="G189" s="37"/>
      <c r="H189" s="37"/>
      <c r="I189" s="37"/>
      <c r="J189" s="37"/>
      <c r="K189" s="37"/>
      <c r="L189" s="37"/>
    </row>
    <row r="190" spans="1:18" s="3" customFormat="1" ht="15.75">
      <c r="A190" s="6"/>
      <c r="B190" s="6"/>
      <c r="C190" s="6"/>
      <c r="D190" s="6"/>
      <c r="E190" s="6"/>
      <c r="F190" s="6"/>
      <c r="G190" s="37"/>
      <c r="H190" s="37"/>
      <c r="I190" s="37"/>
      <c r="J190" s="37"/>
      <c r="K190" s="37"/>
      <c r="L190" s="37"/>
    </row>
    <row r="191" spans="1:18" s="3" customFormat="1" ht="15.75">
      <c r="A191" s="6"/>
      <c r="B191" s="6"/>
      <c r="C191" s="6"/>
      <c r="D191" s="6"/>
      <c r="E191" s="6"/>
      <c r="F191" s="6"/>
      <c r="G191" s="37"/>
      <c r="H191" s="37"/>
      <c r="I191" s="37"/>
      <c r="J191" s="37"/>
      <c r="K191" s="37"/>
      <c r="L191" s="37"/>
    </row>
    <row r="192" spans="1:18" ht="15.75">
      <c r="A192" s="7"/>
      <c r="B192" s="7"/>
      <c r="C192" s="7"/>
      <c r="D192" s="7"/>
      <c r="E192" s="7"/>
      <c r="F192" s="7"/>
    </row>
    <row r="193" spans="1:12" ht="15.75">
      <c r="A193" s="7"/>
      <c r="B193" s="7"/>
      <c r="C193" s="7"/>
      <c r="D193" s="7"/>
      <c r="E193" s="7"/>
      <c r="F193" s="7"/>
      <c r="G193" s="2"/>
      <c r="H193" s="2"/>
      <c r="I193" s="2"/>
      <c r="J193" s="2"/>
      <c r="K193" s="2"/>
      <c r="L193" s="2"/>
    </row>
    <row r="194" spans="1:12" ht="15.75">
      <c r="A194" s="7"/>
      <c r="B194" s="7"/>
      <c r="C194" s="7"/>
      <c r="D194" s="7"/>
      <c r="E194" s="7"/>
      <c r="F194" s="7"/>
      <c r="G194" s="2"/>
      <c r="H194" s="2"/>
      <c r="I194" s="2"/>
      <c r="J194" s="2"/>
      <c r="K194" s="2"/>
      <c r="L194" s="2"/>
    </row>
  </sheetData>
  <mergeCells count="54">
    <mergeCell ref="A128:D128"/>
    <mergeCell ref="A186:Q186"/>
    <mergeCell ref="Q14:Q15"/>
    <mergeCell ref="G14:G15"/>
    <mergeCell ref="J14:J15"/>
    <mergeCell ref="M14:M15"/>
    <mergeCell ref="A127:D127"/>
    <mergeCell ref="A118:D118"/>
    <mergeCell ref="A105:D105"/>
    <mergeCell ref="A19:D19"/>
    <mergeCell ref="A32:D32"/>
    <mergeCell ref="A28:D28"/>
    <mergeCell ref="A71:D71"/>
    <mergeCell ref="A72:B72"/>
    <mergeCell ref="A60:D60"/>
    <mergeCell ref="A182:D182"/>
    <mergeCell ref="A184:F184"/>
    <mergeCell ref="A163:D163"/>
    <mergeCell ref="A130:D130"/>
    <mergeCell ref="A175:D175"/>
    <mergeCell ref="A149:D149"/>
    <mergeCell ref="A159:D159"/>
    <mergeCell ref="A144:D144"/>
    <mergeCell ref="A171:D171"/>
    <mergeCell ref="A167:D167"/>
    <mergeCell ref="A173:D173"/>
    <mergeCell ref="A138:E138"/>
    <mergeCell ref="A134:D134"/>
    <mergeCell ref="A140:E140"/>
    <mergeCell ref="A180:D180"/>
    <mergeCell ref="A82:D82"/>
    <mergeCell ref="A36:D36"/>
    <mergeCell ref="A35:D35"/>
    <mergeCell ref="A74:B74"/>
    <mergeCell ref="A88:D88"/>
    <mergeCell ref="A18:D18"/>
    <mergeCell ref="A30:D30"/>
    <mergeCell ref="E14:E15"/>
    <mergeCell ref="C14:C15"/>
    <mergeCell ref="D14:D15"/>
    <mergeCell ref="A14:A15"/>
    <mergeCell ref="A17:D17"/>
    <mergeCell ref="B14:B15"/>
    <mergeCell ref="H14:H15"/>
    <mergeCell ref="A12:R12"/>
    <mergeCell ref="K14:K15"/>
    <mergeCell ref="N14:N15"/>
    <mergeCell ref="I14:I15"/>
    <mergeCell ref="L14:L15"/>
    <mergeCell ref="O14:O15"/>
    <mergeCell ref="P14:P15"/>
    <mergeCell ref="R14:R15"/>
    <mergeCell ref="F14:F15"/>
    <mergeCell ref="A13:F13"/>
  </mergeCells>
  <phoneticPr fontId="5" type="noConversion"/>
  <pageMargins left="0.55118110236220474" right="0.39370078740157483" top="0.98425196850393704" bottom="0.59055118110236227" header="0.31496062992125984" footer="0.31496062992125984"/>
  <pageSetup paperSize="9" scale="39" fitToHeight="0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2019-11-24T08:48:29Z</cp:lastPrinted>
  <dcterms:created xsi:type="dcterms:W3CDTF">2014-05-08T06:25:05Z</dcterms:created>
  <dcterms:modified xsi:type="dcterms:W3CDTF">2019-11-24T10:21:35Z</dcterms:modified>
</cp:coreProperties>
</file>