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 defaultThemeVersion="124226"/>
  <bookViews>
    <workbookView xWindow="120" yWindow="120" windowWidth="9720" windowHeight="7320"/>
  </bookViews>
  <sheets>
    <sheet name="Лист1" sheetId="9" r:id="rId1"/>
  </sheets>
  <definedNames>
    <definedName name="_xlnm.Print_Titles" localSheetId="0">Лист1!$7:$10</definedName>
    <definedName name="_xlnm.Print_Area" localSheetId="0">Лист1!$A$1:$L$44</definedName>
  </definedNames>
  <calcPr calcId="125725"/>
</workbook>
</file>

<file path=xl/calcChain.xml><?xml version="1.0" encoding="utf-8"?>
<calcChain xmlns="http://schemas.openxmlformats.org/spreadsheetml/2006/main">
  <c r="J36" i="9"/>
  <c r="J32"/>
  <c r="G36"/>
  <c r="G32"/>
  <c r="D36" l="1"/>
  <c r="D32"/>
  <c r="D37" l="1"/>
  <c r="E37"/>
  <c r="F37"/>
  <c r="G37"/>
  <c r="H37"/>
  <c r="I37"/>
  <c r="J37"/>
  <c r="K37"/>
  <c r="C37"/>
  <c r="D41"/>
  <c r="E41"/>
  <c r="F41"/>
  <c r="G41"/>
  <c r="H41"/>
  <c r="I41"/>
  <c r="J41"/>
  <c r="K41"/>
  <c r="C41"/>
  <c r="K43"/>
  <c r="H43"/>
  <c r="E43"/>
  <c r="D42"/>
  <c r="E42"/>
  <c r="F42"/>
  <c r="G42"/>
  <c r="H42"/>
  <c r="I42"/>
  <c r="J42"/>
  <c r="K42"/>
  <c r="C42"/>
  <c r="K40" l="1"/>
  <c r="K39" s="1"/>
  <c r="K38" s="1"/>
  <c r="J39"/>
  <c r="J38" s="1"/>
  <c r="K27"/>
  <c r="K26"/>
  <c r="K25"/>
  <c r="K24"/>
  <c r="J23"/>
  <c r="J22" s="1"/>
  <c r="J21" s="1"/>
  <c r="K20"/>
  <c r="K23" s="1"/>
  <c r="J19"/>
  <c r="J18" s="1"/>
  <c r="K15"/>
  <c r="K14" s="1"/>
  <c r="J14"/>
  <c r="K13"/>
  <c r="K12" s="1"/>
  <c r="J12"/>
  <c r="H40"/>
  <c r="H39" s="1"/>
  <c r="H38" s="1"/>
  <c r="G39"/>
  <c r="G38" s="1"/>
  <c r="H27"/>
  <c r="H26"/>
  <c r="H25"/>
  <c r="H24"/>
  <c r="G23"/>
  <c r="G22" s="1"/>
  <c r="G21" s="1"/>
  <c r="H20"/>
  <c r="H23" s="1"/>
  <c r="G19"/>
  <c r="G18" s="1"/>
  <c r="H15"/>
  <c r="H14" s="1"/>
  <c r="G14"/>
  <c r="H13"/>
  <c r="H12" s="1"/>
  <c r="G12"/>
  <c r="E40"/>
  <c r="E39" s="1"/>
  <c r="E38" s="1"/>
  <c r="E25"/>
  <c r="E26"/>
  <c r="E27"/>
  <c r="E24"/>
  <c r="E20"/>
  <c r="E19" s="1"/>
  <c r="E18" s="1"/>
  <c r="E15"/>
  <c r="E14" s="1"/>
  <c r="E13"/>
  <c r="E12" s="1"/>
  <c r="D39"/>
  <c r="D38" s="1"/>
  <c r="D23"/>
  <c r="D22" s="1"/>
  <c r="D21" s="1"/>
  <c r="D19"/>
  <c r="D18" s="1"/>
  <c r="D14"/>
  <c r="D12"/>
  <c r="I39"/>
  <c r="I38" s="1"/>
  <c r="F39"/>
  <c r="F38" s="1"/>
  <c r="I23"/>
  <c r="I22" s="1"/>
  <c r="I21" s="1"/>
  <c r="F23"/>
  <c r="F22" s="1"/>
  <c r="F21" s="1"/>
  <c r="I19"/>
  <c r="I18" s="1"/>
  <c r="F19"/>
  <c r="F18" s="1"/>
  <c r="F31" s="1"/>
  <c r="F30" s="1"/>
  <c r="F29" s="1"/>
  <c r="I14"/>
  <c r="F14"/>
  <c r="I12"/>
  <c r="F12"/>
  <c r="E11" l="1"/>
  <c r="K11"/>
  <c r="E23"/>
  <c r="E22" s="1"/>
  <c r="E21" s="1"/>
  <c r="D35"/>
  <c r="D34" s="1"/>
  <c r="D33" s="1"/>
  <c r="J11"/>
  <c r="H11"/>
  <c r="H22"/>
  <c r="H21" s="1"/>
  <c r="J17"/>
  <c r="G17"/>
  <c r="I35"/>
  <c r="I34" s="1"/>
  <c r="I33" s="1"/>
  <c r="F35"/>
  <c r="F34" s="1"/>
  <c r="F33" s="1"/>
  <c r="F28" s="1"/>
  <c r="D31"/>
  <c r="D30" s="1"/>
  <c r="D29" s="1"/>
  <c r="G11"/>
  <c r="K22"/>
  <c r="K21" s="1"/>
  <c r="K36"/>
  <c r="J35"/>
  <c r="J34" s="1"/>
  <c r="J33" s="1"/>
  <c r="J16"/>
  <c r="K19"/>
  <c r="K18" s="1"/>
  <c r="G16"/>
  <c r="H19"/>
  <c r="H18" s="1"/>
  <c r="D11"/>
  <c r="D16"/>
  <c r="D17"/>
  <c r="I17"/>
  <c r="I16"/>
  <c r="I11"/>
  <c r="F11"/>
  <c r="F17"/>
  <c r="F16"/>
  <c r="E17" l="1"/>
  <c r="E16"/>
  <c r="K35"/>
  <c r="K16"/>
  <c r="K17"/>
  <c r="K32"/>
  <c r="J31"/>
  <c r="J30" s="1"/>
  <c r="J29" s="1"/>
  <c r="J28" s="1"/>
  <c r="J44" s="1"/>
  <c r="G31"/>
  <c r="G30" s="1"/>
  <c r="G29" s="1"/>
  <c r="H32"/>
  <c r="H16"/>
  <c r="H17"/>
  <c r="G35"/>
  <c r="G34" s="1"/>
  <c r="G33" s="1"/>
  <c r="H36"/>
  <c r="D28"/>
  <c r="D44" s="1"/>
  <c r="I31"/>
  <c r="F44"/>
  <c r="G28" l="1"/>
  <c r="G44" s="1"/>
  <c r="K34"/>
  <c r="H35"/>
  <c r="K31"/>
  <c r="H31"/>
  <c r="I30"/>
  <c r="C19"/>
  <c r="C23"/>
  <c r="K33" l="1"/>
  <c r="H34"/>
  <c r="K30"/>
  <c r="H30"/>
  <c r="C22"/>
  <c r="I29"/>
  <c r="C39"/>
  <c r="C18"/>
  <c r="C14"/>
  <c r="C12"/>
  <c r="H33" l="1"/>
  <c r="K29"/>
  <c r="H29"/>
  <c r="I28"/>
  <c r="C21"/>
  <c r="C38"/>
  <c r="C11"/>
  <c r="K28" l="1"/>
  <c r="H28"/>
  <c r="C16"/>
  <c r="I44"/>
  <c r="E32"/>
  <c r="E36"/>
  <c r="C17"/>
  <c r="C35"/>
  <c r="E35" l="1"/>
  <c r="E31"/>
  <c r="K44"/>
  <c r="H44"/>
  <c r="C31"/>
  <c r="C34"/>
  <c r="E34" l="1"/>
  <c r="E30"/>
  <c r="C30"/>
  <c r="C33"/>
  <c r="E33" l="1"/>
  <c r="E29"/>
  <c r="C29"/>
  <c r="E28" l="1"/>
  <c r="C28"/>
  <c r="E44" l="1"/>
  <c r="C44"/>
</calcChain>
</file>

<file path=xl/sharedStrings.xml><?xml version="1.0" encoding="utf-8"?>
<sst xmlns="http://schemas.openxmlformats.org/spreadsheetml/2006/main" count="80" uniqueCount="74">
  <si>
    <t>Наименование</t>
  </si>
  <si>
    <t>Кредиты кредитных организаций в валюте Российской Федерации</t>
  </si>
  <si>
    <t>000 01 02 00 00 00 0000 000</t>
  </si>
  <si>
    <t>Получение кредитов от кредитных организаций в валюте Российской Федерации</t>
  </si>
  <si>
    <t>000 01 02 00 00 00 0000 700</t>
  </si>
  <si>
    <t>000 01 02 00 00 02 0000 710</t>
  </si>
  <si>
    <t xml:space="preserve">Погашение кредитов, предоставленных кредитными организациями в валюте Российской Федерации </t>
  </si>
  <si>
    <t>000 01 02 00 00 00 0000 800</t>
  </si>
  <si>
    <t>000 01 02 00 00 02 0000 810</t>
  </si>
  <si>
    <t>000 01 03 00 00 00 0000 000</t>
  </si>
  <si>
    <t>000 01 05 00 00 00 0000 000</t>
  </si>
  <si>
    <t>Увеличение остатков средств бюджетов</t>
  </si>
  <si>
    <t>000 01 05 00 00 00 0000 500</t>
  </si>
  <si>
    <t>Увеличение прочих остатков средств бюджетов</t>
  </si>
  <si>
    <t>000 01 05 02 00 00 0000 500</t>
  </si>
  <si>
    <t>Увеличение прочих остатков денежных средств бюджетов</t>
  </si>
  <si>
    <t>000 01 05 02 01 00 0000 510</t>
  </si>
  <si>
    <t>000 01 05 02 01 02 0000 510</t>
  </si>
  <si>
    <t>Уменьшение остатков средств бюджетов</t>
  </si>
  <si>
    <t>000 01 05 00 00 00 0000 600</t>
  </si>
  <si>
    <t>Уменьшение прочих остатков средств бюджетов</t>
  </si>
  <si>
    <t>000 01 05 02 00 00 0000 600</t>
  </si>
  <si>
    <t>Уменьшение прочих остатков денежных средств бюджетов</t>
  </si>
  <si>
    <t>000 01 05 02 01 00 0000 610</t>
  </si>
  <si>
    <t>000 01 05 02 01 02 0000 610</t>
  </si>
  <si>
    <t>Иные источники внутреннего финансирования дефицитов бюджетов</t>
  </si>
  <si>
    <t>000 01 06 00 00 00 0000 000</t>
  </si>
  <si>
    <t>Акции и иные формы участия в капитале, находящиеся в государственной и муниципальной собственности</t>
  </si>
  <si>
    <t>000 01 06 01 00 00 0000 000</t>
  </si>
  <si>
    <t>Средства от продажи акций и иных форм участия в капитале, находящихся в государственной и муниципальной собственности</t>
  </si>
  <si>
    <t>000 01 06 01 00 00 0000 630</t>
  </si>
  <si>
    <t>000 01 06 01 00 02 0000 630</t>
  </si>
  <si>
    <t>Итого</t>
  </si>
  <si>
    <t>000 01 03 01 00 00 0000 000</t>
  </si>
  <si>
    <t>000 01 03 01 00 00 0000 700</t>
  </si>
  <si>
    <t>000 01 03 01 00 02 0000 710</t>
  </si>
  <si>
    <t>000 01 03 01 00 00 0000 800</t>
  </si>
  <si>
    <t>000 01 03 01 00 02 0000 810</t>
  </si>
  <si>
    <t>Код бюджетной классификации 
Российской Федерации</t>
  </si>
  <si>
    <t>Получение кредитов от кредитных организаций бюджетами субъектов Российской Федерации в валюте Российской Федерации</t>
  </si>
  <si>
    <t>Погашение бюджетами субъектов Российской Федерации кредитов от кредитных организаций в валюте Российской Федерации</t>
  </si>
  <si>
    <t>Изменение остатков средств на счетах по учету средств бюджетов</t>
  </si>
  <si>
    <t>Увеличение прочих остатков денежных средств бюджетов субъектов Российской Федерации</t>
  </si>
  <si>
    <t>Уменьшение прочих остатков денежных средств бюджетов субъектов Российской Федерации</t>
  </si>
  <si>
    <t>Средства от продажи акций и иных форм участия в капитале, находящихся в собственности субъектов Российской Федерации</t>
  </si>
  <si>
    <t>погашение реструктурированной задолженности по бюджетному кредиту в соответствии с дополнительным соглашением № 1 от 25 декабря 2017 года к Соглашению от 25 ноября 2015 года № 01-01-06/06-221 о предоставлении бюджету Архангельской области из федерального бюджета бюджетного кредита для частичного покрытия дефицита бюджета Архангельской области</t>
  </si>
  <si>
    <t>погашение реструктурированной задолженности по бюджетному кредиту в соответствии с дополнительным соглашением № 1 от 25 декабря 2017 года к Соглашению от 03 августа 2017 года № 01-01-06/06-214 о предоставлении бюджету Архангельской области из федерального бюджета бюджетного кредита для частичного покрытия дефицита бюджета Архангельской области</t>
  </si>
  <si>
    <t>погашение реструктурированной задолженности по бюджетному кредиту в соответствии с дополнительным соглашением № 1 от 25 декабря 2017 года к Соглашению от 22 августа 2017 года № 01-01-06/06-222 о предоставлении бюджету Архангельской области из федерального бюджета бюджетного кредита для частичного покрытия дефицита бюджета Архангельской области</t>
  </si>
  <si>
    <t>погашение реструктурированной задолженности по бюджетному кредиту в соответствии с дополнительным соглашением № 1 от 27 декабря 2017 года к Соглашению от 21 декабря 2017 года № 01-01-06/06-361 о предоставлении бюджету Архангельской области из федерального бюджета бюджетного кредита для частичного покрытия дефицита бюджета Архангельской области</t>
  </si>
  <si>
    <t>Сумма, 
 тыс. рублей</t>
  </si>
  <si>
    <t>из них: привлечение из федерального бюджета бюджетных кредитов на пополнение остатков средств на счете бюджета</t>
  </si>
  <si>
    <t>из них: погашение бюджетных кредитов на пополнение остатков средств на счете бюджета</t>
  </si>
  <si>
    <t>2020 год</t>
  </si>
  <si>
    <t>2021 год</t>
  </si>
  <si>
    <t>2022 год</t>
  </si>
  <si>
    <t>Предлагаемые изменения</t>
  </si>
  <si>
    <t>Сумма с учетом предлагаемых изменений</t>
  </si>
  <si>
    <t xml:space="preserve">Бюджетные кредиты из других бюджетов бюджетной системы Российской Федерации </t>
  </si>
  <si>
    <t>Бюджетные кредиты из других бюджетов бюджетной системы Российской Федерации в валюте Российской Федерации</t>
  </si>
  <si>
    <t>Получение бюджетных кредитов из других бюджетов бюджетной системы Российской Федерации в валюте Российской Федерации</t>
  </si>
  <si>
    <t>Получение кредитов из других бюджетов бюджетной системы Российской Федерации бюджетами субъектов Российской Федерации в валюте Российской Федерации</t>
  </si>
  <si>
    <t>Погашение бюджетных кредитов, полученных из других бюджетов бюджетной системы Российской Федерации в валюте Российской Федерации</t>
  </si>
  <si>
    <t>Погашение бюджетами субъектов Российской Федерации кредитов из других бюджетов бюджетной системы Российской Федерации в валюте Российской Федерации</t>
  </si>
  <si>
    <t>Утверждено</t>
  </si>
  <si>
    <t>"</t>
  </si>
  <si>
    <t xml:space="preserve">              к пояснительной записке</t>
  </si>
  <si>
    <t>Операции по управлению остатками средств на единых счетах бюджетов</t>
  </si>
  <si>
    <t>000 01 06 10 00 00 0000 000</t>
  </si>
  <si>
    <t>Увеличение финансовых активов в государственной (муниципальной)  собственности за счет средств учреждений (организаций), лицевые счета которым открыты в территориальных органах Федерального казначейства или в финансовых органах</t>
  </si>
  <si>
    <t>000 01 06 10 02 00 0000 500</t>
  </si>
  <si>
    <t>Увеличение финансовых активов в собственности субъектов Российской Федерации за счет средств автономных и бюджетных учреждений</t>
  </si>
  <si>
    <t>000 01 06 10 02 02 0000 550</t>
  </si>
  <si>
    <t xml:space="preserve">              Приложение № 2</t>
  </si>
  <si>
    <t>Предлагаемое изменение источников финансирования дефицита областного бюджета на 2020 год и на плановый период 2021 года и направления профицита областного бюджета на плановый период 2022 года</t>
  </si>
</sst>
</file>

<file path=xl/styles.xml><?xml version="1.0" encoding="utf-8"?>
<styleSheet xmlns="http://schemas.openxmlformats.org/spreadsheetml/2006/main">
  <numFmts count="2">
    <numFmt numFmtId="164" formatCode="_-* #,##0.0_р_._-;\-* #,##0.0_р_._-;_-* &quot;-&quot;?_р_._-;_-@_-"/>
    <numFmt numFmtId="165" formatCode="_-* #,##0.0\ _₽_-;\-* #,##0.0\ _₽_-;_-* &quot;-&quot;?\ _₽_-;_-@_-"/>
  </numFmts>
  <fonts count="13">
    <font>
      <sz val="10"/>
      <name val="Arial"/>
    </font>
    <font>
      <sz val="8"/>
      <name val="Arial"/>
      <family val="2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b/>
      <sz val="10"/>
      <name val="Times New Roman"/>
      <family val="1"/>
      <charset val="204"/>
    </font>
    <font>
      <sz val="12"/>
      <name val="Arial Cyr"/>
      <family val="2"/>
      <charset val="204"/>
    </font>
    <font>
      <sz val="10"/>
      <name val="Arial Cyr"/>
      <family val="2"/>
      <charset val="204"/>
    </font>
    <font>
      <sz val="7"/>
      <name val="Arial Cyr"/>
      <family val="2"/>
      <charset val="204"/>
    </font>
    <font>
      <b/>
      <sz val="10"/>
      <name val="Arial"/>
      <family val="2"/>
      <charset val="204"/>
    </font>
    <font>
      <b/>
      <sz val="11"/>
      <name val="Arial Cyr"/>
      <family val="2"/>
      <charset val="204"/>
    </font>
    <font>
      <b/>
      <sz val="11"/>
      <name val="Times New Roman"/>
      <family val="1"/>
      <charset val="204"/>
    </font>
    <font>
      <sz val="10"/>
      <name val="Arial"/>
      <family val="2"/>
      <charset val="204"/>
    </font>
    <font>
      <sz val="8"/>
      <name val="Arial Cyr"/>
      <family val="2"/>
      <charset val="204"/>
    </font>
  </fonts>
  <fills count="2">
    <fill>
      <patternFill patternType="none"/>
    </fill>
    <fill>
      <patternFill patternType="gray125"/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11" fillId="0" borderId="0"/>
  </cellStyleXfs>
  <cellXfs count="107">
    <xf numFmtId="0" fontId="0" fillId="0" borderId="0" xfId="0"/>
    <xf numFmtId="0" fontId="10" fillId="0" borderId="1" xfId="0" applyFont="1" applyFill="1" applyBorder="1" applyAlignment="1">
      <alignment vertical="center" wrapText="1"/>
    </xf>
    <xf numFmtId="164" fontId="0" fillId="0" borderId="2" xfId="0" applyNumberFormat="1" applyFill="1" applyBorder="1" applyAlignment="1">
      <alignment vertical="center"/>
    </xf>
    <xf numFmtId="0" fontId="0" fillId="0" borderId="0" xfId="0" applyFill="1"/>
    <xf numFmtId="0" fontId="5" fillId="0" borderId="0" xfId="1" applyFont="1" applyFill="1"/>
    <xf numFmtId="0" fontId="11" fillId="0" borderId="0" xfId="0" applyFont="1" applyFill="1" applyAlignment="1">
      <alignment horizontal="right"/>
    </xf>
    <xf numFmtId="0" fontId="7" fillId="0" borderId="1" xfId="1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 wrapText="1" indent="1"/>
    </xf>
    <xf numFmtId="0" fontId="2" fillId="0" borderId="5" xfId="0" applyFont="1" applyFill="1" applyBorder="1" applyAlignment="1">
      <alignment horizontal="left" vertical="center" wrapText="1" inden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 wrapText="1" indent="2"/>
    </xf>
    <xf numFmtId="0" fontId="2" fillId="0" borderId="6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  <xf numFmtId="0" fontId="11" fillId="0" borderId="0" xfId="0" applyFont="1" applyFill="1" applyAlignment="1"/>
    <xf numFmtId="0" fontId="11" fillId="0" borderId="0" xfId="0" applyFont="1" applyFill="1" applyAlignment="1">
      <alignment vertical="center"/>
    </xf>
    <xf numFmtId="165" fontId="0" fillId="0" borderId="2" xfId="0" applyNumberFormat="1" applyFill="1" applyBorder="1" applyAlignment="1">
      <alignment vertical="center"/>
    </xf>
    <xf numFmtId="0" fontId="0" fillId="0" borderId="0" xfId="0" applyFill="1" applyAlignment="1">
      <alignment vertical="center"/>
    </xf>
    <xf numFmtId="0" fontId="4" fillId="0" borderId="3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center" vertical="center" wrapText="1"/>
    </xf>
    <xf numFmtId="164" fontId="11" fillId="0" borderId="2" xfId="0" applyNumberFormat="1" applyFont="1" applyFill="1" applyBorder="1" applyAlignment="1">
      <alignment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left" vertical="center" wrapText="1"/>
    </xf>
    <xf numFmtId="164" fontId="0" fillId="0" borderId="14" xfId="0" applyNumberFormat="1" applyFill="1" applyBorder="1" applyAlignment="1">
      <alignment vertical="center"/>
    </xf>
    <xf numFmtId="164" fontId="0" fillId="0" borderId="15" xfId="0" applyNumberFormat="1" applyFill="1" applyBorder="1" applyAlignment="1">
      <alignment vertical="center"/>
    </xf>
    <xf numFmtId="164" fontId="11" fillId="0" borderId="14" xfId="0" applyNumberFormat="1" applyFont="1" applyFill="1" applyBorder="1" applyAlignment="1">
      <alignment vertical="center"/>
    </xf>
    <xf numFmtId="164" fontId="11" fillId="0" borderId="15" xfId="0" applyNumberFormat="1" applyFont="1" applyFill="1" applyBorder="1" applyAlignment="1">
      <alignment vertical="center"/>
    </xf>
    <xf numFmtId="165" fontId="0" fillId="0" borderId="14" xfId="0" applyNumberFormat="1" applyFill="1" applyBorder="1" applyAlignment="1">
      <alignment vertical="center"/>
    </xf>
    <xf numFmtId="165" fontId="0" fillId="0" borderId="15" xfId="0" applyNumberFormat="1" applyFill="1" applyBorder="1" applyAlignment="1">
      <alignment vertical="center"/>
    </xf>
    <xf numFmtId="49" fontId="12" fillId="0" borderId="22" xfId="0" applyNumberFormat="1" applyFont="1" applyFill="1" applyBorder="1" applyAlignment="1">
      <alignment horizontal="center" vertical="center" wrapText="1"/>
    </xf>
    <xf numFmtId="49" fontId="12" fillId="0" borderId="23" xfId="0" applyNumberFormat="1" applyFont="1" applyFill="1" applyBorder="1" applyAlignment="1">
      <alignment horizontal="center" vertical="center" wrapText="1"/>
    </xf>
    <xf numFmtId="0" fontId="4" fillId="0" borderId="24" xfId="0" applyFont="1" applyFill="1" applyBorder="1" applyAlignment="1">
      <alignment horizontal="left" vertical="center" wrapText="1"/>
    </xf>
    <xf numFmtId="0" fontId="4" fillId="0" borderId="24" xfId="0" applyFont="1" applyFill="1" applyBorder="1" applyAlignment="1">
      <alignment horizontal="center" vertical="center"/>
    </xf>
    <xf numFmtId="164" fontId="8" fillId="0" borderId="25" xfId="0" applyNumberFormat="1" applyFont="1" applyFill="1" applyBorder="1" applyAlignment="1">
      <alignment vertical="center"/>
    </xf>
    <xf numFmtId="164" fontId="8" fillId="0" borderId="26" xfId="0" applyNumberFormat="1" applyFont="1" applyFill="1" applyBorder="1" applyAlignment="1">
      <alignment vertical="center"/>
    </xf>
    <xf numFmtId="164" fontId="8" fillId="0" borderId="27" xfId="0" applyNumberFormat="1" applyFont="1" applyFill="1" applyBorder="1" applyAlignment="1">
      <alignment vertical="center"/>
    </xf>
    <xf numFmtId="0" fontId="7" fillId="0" borderId="28" xfId="0" applyFont="1" applyFill="1" applyBorder="1" applyAlignment="1">
      <alignment horizontal="center" vertical="center" wrapText="1"/>
    </xf>
    <xf numFmtId="0" fontId="7" fillId="0" borderId="29" xfId="0" applyFont="1" applyFill="1" applyBorder="1" applyAlignment="1">
      <alignment horizontal="center" vertical="center" wrapText="1"/>
    </xf>
    <xf numFmtId="0" fontId="7" fillId="0" borderId="30" xfId="0" applyFont="1" applyFill="1" applyBorder="1" applyAlignment="1">
      <alignment horizontal="center" vertical="center" wrapText="1"/>
    </xf>
    <xf numFmtId="164" fontId="0" fillId="0" borderId="32" xfId="0" applyNumberFormat="1" applyFill="1" applyBorder="1" applyAlignment="1">
      <alignment vertical="center"/>
    </xf>
    <xf numFmtId="164" fontId="0" fillId="0" borderId="33" xfId="0" applyNumberFormat="1" applyFill="1" applyBorder="1" applyAlignment="1">
      <alignment vertical="center"/>
    </xf>
    <xf numFmtId="164" fontId="8" fillId="0" borderId="28" xfId="0" applyNumberFormat="1" applyFont="1" applyFill="1" applyBorder="1" applyAlignment="1">
      <alignment vertical="center"/>
    </xf>
    <xf numFmtId="164" fontId="8" fillId="0" borderId="29" xfId="0" applyNumberFormat="1" applyFont="1" applyFill="1" applyBorder="1" applyAlignment="1">
      <alignment vertical="center"/>
    </xf>
    <xf numFmtId="164" fontId="8" fillId="0" borderId="30" xfId="0" applyNumberFormat="1" applyFont="1" applyFill="1" applyBorder="1" applyAlignment="1">
      <alignment vertical="center"/>
    </xf>
    <xf numFmtId="0" fontId="7" fillId="0" borderId="16" xfId="0" applyFont="1" applyFill="1" applyBorder="1" applyAlignment="1">
      <alignment horizontal="center" vertical="center" wrapText="1"/>
    </xf>
    <xf numFmtId="164" fontId="8" fillId="0" borderId="35" xfId="0" applyNumberFormat="1" applyFont="1" applyFill="1" applyBorder="1" applyAlignment="1">
      <alignment vertical="center"/>
    </xf>
    <xf numFmtId="164" fontId="0" fillId="0" borderId="34" xfId="0" applyNumberFormat="1" applyFill="1" applyBorder="1" applyAlignment="1">
      <alignment vertical="center"/>
    </xf>
    <xf numFmtId="164" fontId="11" fillId="0" borderId="34" xfId="0" applyNumberFormat="1" applyFont="1" applyFill="1" applyBorder="1" applyAlignment="1">
      <alignment vertical="center"/>
    </xf>
    <xf numFmtId="165" fontId="0" fillId="0" borderId="34" xfId="0" applyNumberFormat="1" applyFill="1" applyBorder="1" applyAlignment="1">
      <alignment vertical="center"/>
    </xf>
    <xf numFmtId="164" fontId="0" fillId="0" borderId="36" xfId="0" applyNumberFormat="1" applyFill="1" applyBorder="1" applyAlignment="1">
      <alignment vertical="center"/>
    </xf>
    <xf numFmtId="164" fontId="8" fillId="0" borderId="12" xfId="0" applyNumberFormat="1" applyFont="1" applyFill="1" applyBorder="1" applyAlignment="1">
      <alignment vertical="center"/>
    </xf>
    <xf numFmtId="164" fontId="8" fillId="0" borderId="13" xfId="0" applyNumberFormat="1" applyFont="1" applyFill="1" applyBorder="1" applyAlignment="1">
      <alignment vertical="center"/>
    </xf>
    <xf numFmtId="164" fontId="8" fillId="0" borderId="37" xfId="0" applyNumberFormat="1" applyFont="1" applyFill="1" applyBorder="1" applyAlignment="1">
      <alignment vertical="center"/>
    </xf>
    <xf numFmtId="164" fontId="0" fillId="0" borderId="18" xfId="0" applyNumberFormat="1" applyFill="1" applyBorder="1" applyAlignment="1">
      <alignment vertical="center"/>
    </xf>
    <xf numFmtId="164" fontId="0" fillId="0" borderId="19" xfId="0" applyNumberFormat="1" applyFill="1" applyBorder="1" applyAlignment="1">
      <alignment vertical="center"/>
    </xf>
    <xf numFmtId="164" fontId="0" fillId="0" borderId="20" xfId="0" applyNumberFormat="1" applyFill="1" applyBorder="1" applyAlignment="1">
      <alignment vertical="center"/>
    </xf>
    <xf numFmtId="0" fontId="4" fillId="0" borderId="11" xfId="0" applyFont="1" applyFill="1" applyBorder="1" applyAlignment="1">
      <alignment horizontal="left" vertical="center" wrapText="1"/>
    </xf>
    <xf numFmtId="164" fontId="8" fillId="0" borderId="38" xfId="0" applyNumberFormat="1" applyFont="1" applyFill="1" applyBorder="1" applyAlignment="1">
      <alignment vertical="center"/>
    </xf>
    <xf numFmtId="164" fontId="8" fillId="0" borderId="39" xfId="0" applyNumberFormat="1" applyFont="1" applyFill="1" applyBorder="1" applyAlignment="1">
      <alignment vertical="center"/>
    </xf>
    <xf numFmtId="164" fontId="0" fillId="0" borderId="31" xfId="0" applyNumberFormat="1" applyFill="1" applyBorder="1" applyAlignment="1">
      <alignment vertical="center"/>
    </xf>
    <xf numFmtId="0" fontId="0" fillId="0" borderId="0" xfId="0" applyFill="1" applyAlignment="1"/>
    <xf numFmtId="0" fontId="11" fillId="0" borderId="0" xfId="0" applyFont="1" applyFill="1"/>
    <xf numFmtId="0" fontId="4" fillId="0" borderId="2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64" fontId="8" fillId="0" borderId="16" xfId="0" applyNumberFormat="1" applyFont="1" applyFill="1" applyBorder="1" applyAlignment="1">
      <alignment vertical="center"/>
    </xf>
    <xf numFmtId="0" fontId="2" fillId="0" borderId="6" xfId="0" applyFont="1" applyFill="1" applyBorder="1" applyAlignment="1">
      <alignment horizontal="left" vertical="center" wrapText="1" indent="1"/>
    </xf>
    <xf numFmtId="164" fontId="0" fillId="0" borderId="40" xfId="0" applyNumberFormat="1" applyFill="1" applyBorder="1" applyAlignment="1">
      <alignment vertical="center"/>
    </xf>
    <xf numFmtId="164" fontId="8" fillId="0" borderId="41" xfId="0" applyNumberFormat="1" applyFont="1" applyFill="1" applyBorder="1" applyAlignment="1">
      <alignment vertical="center"/>
    </xf>
    <xf numFmtId="49" fontId="12" fillId="0" borderId="42" xfId="0" applyNumberFormat="1" applyFont="1" applyFill="1" applyBorder="1" applyAlignment="1">
      <alignment horizontal="center" vertical="center" wrapText="1"/>
    </xf>
    <xf numFmtId="49" fontId="12" fillId="0" borderId="43" xfId="0" applyNumberFormat="1" applyFont="1" applyFill="1" applyBorder="1" applyAlignment="1">
      <alignment horizontal="center" vertical="center" wrapText="1"/>
    </xf>
    <xf numFmtId="0" fontId="2" fillId="0" borderId="4" xfId="2" applyFont="1" applyFill="1" applyBorder="1" applyAlignment="1">
      <alignment horizontal="left" vertical="center" wrapText="1"/>
    </xf>
    <xf numFmtId="0" fontId="2" fillId="0" borderId="4" xfId="2" applyFont="1" applyFill="1" applyBorder="1" applyAlignment="1">
      <alignment horizontal="center" vertical="center" wrapText="1"/>
    </xf>
    <xf numFmtId="0" fontId="2" fillId="0" borderId="5" xfId="2" applyFont="1" applyFill="1" applyBorder="1" applyAlignment="1">
      <alignment horizontal="center" vertical="center" wrapText="1"/>
    </xf>
    <xf numFmtId="0" fontId="0" fillId="0" borderId="0" xfId="0" applyNumberFormat="1" applyFill="1" applyAlignment="1">
      <alignment wrapText="1"/>
    </xf>
    <xf numFmtId="0" fontId="0" fillId="0" borderId="0" xfId="0" applyFill="1" applyAlignment="1">
      <alignment wrapText="1"/>
    </xf>
    <xf numFmtId="0" fontId="11" fillId="0" borderId="0" xfId="0" applyNumberFormat="1" applyFont="1" applyFill="1" applyAlignment="1">
      <alignment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center" vertical="center" wrapText="1"/>
    </xf>
    <xf numFmtId="49" fontId="12" fillId="0" borderId="44" xfId="0" applyNumberFormat="1" applyFont="1" applyFill="1" applyBorder="1" applyAlignment="1">
      <alignment horizontal="center" vertical="center" wrapText="1"/>
    </xf>
    <xf numFmtId="0" fontId="7" fillId="0" borderId="17" xfId="0" applyFont="1" applyFill="1" applyBorder="1" applyAlignment="1">
      <alignment horizontal="center" vertical="center" wrapText="1"/>
    </xf>
    <xf numFmtId="164" fontId="8" fillId="0" borderId="45" xfId="0" applyNumberFormat="1" applyFont="1" applyFill="1" applyBorder="1" applyAlignment="1">
      <alignment vertical="center"/>
    </xf>
    <xf numFmtId="164" fontId="0" fillId="0" borderId="46" xfId="0" applyNumberFormat="1" applyFill="1" applyBorder="1" applyAlignment="1">
      <alignment vertical="center"/>
    </xf>
    <xf numFmtId="164" fontId="0" fillId="0" borderId="47" xfId="0" applyNumberFormat="1" applyFill="1" applyBorder="1" applyAlignment="1">
      <alignment vertical="center"/>
    </xf>
    <xf numFmtId="164" fontId="8" fillId="0" borderId="48" xfId="0" applyNumberFormat="1" applyFont="1" applyFill="1" applyBorder="1" applyAlignment="1">
      <alignment vertical="center"/>
    </xf>
    <xf numFmtId="164" fontId="11" fillId="0" borderId="46" xfId="0" applyNumberFormat="1" applyFont="1" applyFill="1" applyBorder="1" applyAlignment="1">
      <alignment vertical="center"/>
    </xf>
    <xf numFmtId="165" fontId="0" fillId="0" borderId="46" xfId="0" applyNumberFormat="1" applyFill="1" applyBorder="1" applyAlignment="1">
      <alignment vertical="center"/>
    </xf>
    <xf numFmtId="164" fontId="0" fillId="0" borderId="49" xfId="0" applyNumberFormat="1" applyFill="1" applyBorder="1" applyAlignment="1">
      <alignment vertical="center"/>
    </xf>
    <xf numFmtId="164" fontId="8" fillId="0" borderId="50" xfId="0" applyNumberFormat="1" applyFont="1" applyFill="1" applyBorder="1" applyAlignment="1">
      <alignment vertical="center"/>
    </xf>
    <xf numFmtId="164" fontId="8" fillId="0" borderId="17" xfId="0" applyNumberFormat="1" applyFont="1" applyFill="1" applyBorder="1" applyAlignment="1">
      <alignment vertical="center"/>
    </xf>
    <xf numFmtId="164" fontId="8" fillId="0" borderId="51" xfId="0" applyNumberFormat="1" applyFont="1" applyFill="1" applyBorder="1" applyAlignment="1">
      <alignment vertical="center"/>
    </xf>
    <xf numFmtId="0" fontId="9" fillId="0" borderId="0" xfId="1" applyFont="1" applyFill="1" applyAlignment="1">
      <alignment horizontal="center" vertical="center" wrapText="1"/>
    </xf>
    <xf numFmtId="49" fontId="6" fillId="0" borderId="7" xfId="0" applyNumberFormat="1" applyFont="1" applyFill="1" applyBorder="1" applyAlignment="1">
      <alignment horizontal="center" vertical="center"/>
    </xf>
    <xf numFmtId="49" fontId="6" fillId="0" borderId="8" xfId="0" applyNumberFormat="1" applyFont="1" applyFill="1" applyBorder="1" applyAlignment="1">
      <alignment horizontal="center" vertical="center"/>
    </xf>
    <xf numFmtId="0" fontId="0" fillId="0" borderId="8" xfId="0" applyFill="1" applyBorder="1" applyAlignment="1"/>
    <xf numFmtId="0" fontId="0" fillId="0" borderId="9" xfId="0" applyFill="1" applyBorder="1" applyAlignment="1"/>
    <xf numFmtId="49" fontId="6" fillId="0" borderId="7" xfId="0" applyNumberFormat="1" applyFont="1" applyFill="1" applyBorder="1" applyAlignment="1">
      <alignment horizontal="center" vertical="center" wrapText="1"/>
    </xf>
    <xf numFmtId="49" fontId="6" fillId="0" borderId="8" xfId="0" applyNumberFormat="1" applyFont="1" applyFill="1" applyBorder="1" applyAlignment="1">
      <alignment horizontal="center" vertical="center" wrapText="1"/>
    </xf>
    <xf numFmtId="49" fontId="6" fillId="0" borderId="28" xfId="0" applyNumberFormat="1" applyFont="1" applyFill="1" applyBorder="1" applyAlignment="1">
      <alignment horizontal="center" vertical="center" wrapText="1"/>
    </xf>
    <xf numFmtId="49" fontId="6" fillId="0" borderId="29" xfId="0" applyNumberFormat="1" applyFont="1" applyFill="1" applyBorder="1" applyAlignment="1">
      <alignment horizontal="center" vertical="center" wrapText="1"/>
    </xf>
    <xf numFmtId="49" fontId="6" fillId="0" borderId="30" xfId="0" applyNumberFormat="1" applyFont="1" applyFill="1" applyBorder="1" applyAlignment="1">
      <alignment horizontal="center" vertical="center" wrapText="1"/>
    </xf>
    <xf numFmtId="49" fontId="6" fillId="0" borderId="9" xfId="0" applyNumberFormat="1" applyFont="1" applyFill="1" applyBorder="1" applyAlignment="1">
      <alignment horizontal="center" vertical="center" wrapText="1"/>
    </xf>
    <xf numFmtId="0" fontId="6" fillId="0" borderId="10" xfId="1" applyFont="1" applyFill="1" applyBorder="1" applyAlignment="1">
      <alignment horizontal="center" vertical="center" wrapText="1"/>
    </xf>
    <xf numFmtId="0" fontId="6" fillId="0" borderId="21" xfId="1" applyFont="1" applyFill="1" applyBorder="1" applyAlignment="1">
      <alignment horizontal="center" vertical="center" wrapText="1"/>
    </xf>
    <xf numFmtId="0" fontId="0" fillId="0" borderId="0" xfId="0" applyFill="1" applyAlignment="1"/>
    <xf numFmtId="0" fontId="0" fillId="0" borderId="11" xfId="0" applyFill="1" applyBorder="1" applyAlignment="1">
      <alignment horizontal="center" vertical="center" wrapText="1"/>
    </xf>
  </cellXfs>
  <cellStyles count="3">
    <cellStyle name="Обычный" xfId="0" builtinId="0"/>
    <cellStyle name="Обычный 4" xfId="2"/>
    <cellStyle name="Обычный_Приложение №1 - источники финансирования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52"/>
  <sheetViews>
    <sheetView tabSelected="1" view="pageBreakPreview" topLeftCell="A19" zoomScaleNormal="100" zoomScaleSheetLayoutView="100" workbookViewId="0">
      <selection activeCell="A19" sqref="A1:XFD1048576"/>
    </sheetView>
  </sheetViews>
  <sheetFormatPr defaultColWidth="9.140625" defaultRowHeight="12.75"/>
  <cols>
    <col min="1" max="1" width="78.7109375" style="3" customWidth="1"/>
    <col min="2" max="2" width="25.5703125" style="3" customWidth="1"/>
    <col min="3" max="3" width="16.5703125" style="3" customWidth="1"/>
    <col min="4" max="4" width="15.42578125" style="3" customWidth="1"/>
    <col min="5" max="8" width="16.85546875" style="3" customWidth="1"/>
    <col min="9" max="9" width="16" style="3" customWidth="1"/>
    <col min="10" max="10" width="15.28515625" style="3" customWidth="1"/>
    <col min="11" max="11" width="16.5703125" style="3" customWidth="1"/>
    <col min="12" max="12" width="1.140625" style="3" customWidth="1"/>
    <col min="13" max="16384" width="9.140625" style="3"/>
  </cols>
  <sheetData>
    <row r="1" spans="1:11">
      <c r="H1" s="15"/>
      <c r="J1" s="15" t="s">
        <v>72</v>
      </c>
    </row>
    <row r="2" spans="1:11">
      <c r="H2" s="17"/>
      <c r="J2" s="17" t="s">
        <v>65</v>
      </c>
    </row>
    <row r="4" spans="1:11">
      <c r="B4" s="14"/>
      <c r="H4" s="62"/>
      <c r="I4" s="62"/>
      <c r="J4" s="62"/>
      <c r="K4" s="62"/>
    </row>
    <row r="5" spans="1:11" ht="36" customHeight="1">
      <c r="A5" s="92" t="s">
        <v>73</v>
      </c>
      <c r="B5" s="92"/>
      <c r="C5" s="92"/>
      <c r="D5" s="92"/>
      <c r="E5" s="92"/>
      <c r="F5" s="92"/>
      <c r="G5" s="92"/>
      <c r="H5" s="92"/>
      <c r="I5" s="92"/>
      <c r="J5" s="105"/>
      <c r="K5" s="105"/>
    </row>
    <row r="6" spans="1:11" ht="14.25" customHeight="1">
      <c r="A6" s="4"/>
      <c r="B6" s="4"/>
      <c r="C6" s="4"/>
      <c r="D6" s="5"/>
      <c r="E6" s="5"/>
      <c r="F6" s="5"/>
      <c r="G6" s="5"/>
      <c r="H6" s="5"/>
    </row>
    <row r="7" spans="1:11" ht="18.95" customHeight="1">
      <c r="A7" s="103" t="s">
        <v>0</v>
      </c>
      <c r="B7" s="103" t="s">
        <v>38</v>
      </c>
      <c r="C7" s="93" t="s">
        <v>49</v>
      </c>
      <c r="D7" s="94"/>
      <c r="E7" s="94"/>
      <c r="F7" s="94"/>
      <c r="G7" s="94"/>
      <c r="H7" s="94"/>
      <c r="I7" s="94"/>
      <c r="J7" s="95"/>
      <c r="K7" s="96"/>
    </row>
    <row r="8" spans="1:11" ht="25.5" customHeight="1">
      <c r="A8" s="104"/>
      <c r="B8" s="104"/>
      <c r="C8" s="97" t="s">
        <v>52</v>
      </c>
      <c r="D8" s="98"/>
      <c r="E8" s="98"/>
      <c r="F8" s="99" t="s">
        <v>53</v>
      </c>
      <c r="G8" s="100"/>
      <c r="H8" s="101"/>
      <c r="I8" s="98" t="s">
        <v>54</v>
      </c>
      <c r="J8" s="98"/>
      <c r="K8" s="102"/>
    </row>
    <row r="9" spans="1:11" ht="39.75" customHeight="1">
      <c r="A9" s="106"/>
      <c r="B9" s="106"/>
      <c r="C9" s="31" t="s">
        <v>63</v>
      </c>
      <c r="D9" s="71" t="s">
        <v>55</v>
      </c>
      <c r="E9" s="71" t="s">
        <v>56</v>
      </c>
      <c r="F9" s="31" t="s">
        <v>63</v>
      </c>
      <c r="G9" s="32" t="s">
        <v>55</v>
      </c>
      <c r="H9" s="70" t="s">
        <v>56</v>
      </c>
      <c r="I9" s="80" t="s">
        <v>63</v>
      </c>
      <c r="J9" s="32" t="s">
        <v>55</v>
      </c>
      <c r="K9" s="70" t="s">
        <v>56</v>
      </c>
    </row>
    <row r="10" spans="1:11">
      <c r="A10" s="6">
        <v>1</v>
      </c>
      <c r="B10" s="6">
        <v>2</v>
      </c>
      <c r="C10" s="38">
        <v>3</v>
      </c>
      <c r="D10" s="46">
        <v>4</v>
      </c>
      <c r="E10" s="46">
        <v>5</v>
      </c>
      <c r="F10" s="38">
        <v>6</v>
      </c>
      <c r="G10" s="39">
        <v>7</v>
      </c>
      <c r="H10" s="40">
        <v>8</v>
      </c>
      <c r="I10" s="81">
        <v>9</v>
      </c>
      <c r="J10" s="39">
        <v>10</v>
      </c>
      <c r="K10" s="40">
        <v>11</v>
      </c>
    </row>
    <row r="11" spans="1:11" ht="28.15" customHeight="1">
      <c r="A11" s="33" t="s">
        <v>1</v>
      </c>
      <c r="B11" s="34" t="s">
        <v>2</v>
      </c>
      <c r="C11" s="35">
        <f>C12-C14</f>
        <v>7335599.5</v>
      </c>
      <c r="D11" s="47">
        <f>D12-D14</f>
        <v>0</v>
      </c>
      <c r="E11" s="47">
        <f>E12-E14</f>
        <v>7335599.5</v>
      </c>
      <c r="F11" s="35">
        <f t="shared" ref="F11:I11" si="0">F12-F14</f>
        <v>2993851.6999999993</v>
      </c>
      <c r="G11" s="36">
        <f>G12-G14</f>
        <v>0</v>
      </c>
      <c r="H11" s="37">
        <f>H12-H14</f>
        <v>2993851.6999999993</v>
      </c>
      <c r="I11" s="82">
        <f t="shared" si="0"/>
        <v>2234700</v>
      </c>
      <c r="J11" s="36">
        <f>J12-J14</f>
        <v>0</v>
      </c>
      <c r="K11" s="37">
        <f>K12-K14</f>
        <v>2234700</v>
      </c>
    </row>
    <row r="12" spans="1:11" ht="21" customHeight="1">
      <c r="A12" s="20" t="s">
        <v>3</v>
      </c>
      <c r="B12" s="7" t="s">
        <v>4</v>
      </c>
      <c r="C12" s="25">
        <f>C13</f>
        <v>22835599.5</v>
      </c>
      <c r="D12" s="48">
        <f>D13</f>
        <v>0</v>
      </c>
      <c r="E12" s="48">
        <f>E13</f>
        <v>22835599.5</v>
      </c>
      <c r="F12" s="25">
        <f t="shared" ref="F12:I12" si="1">F13</f>
        <v>16093795.699999999</v>
      </c>
      <c r="G12" s="26">
        <f>G13</f>
        <v>0</v>
      </c>
      <c r="H12" s="2">
        <f>H13</f>
        <v>16093795.699999999</v>
      </c>
      <c r="I12" s="83">
        <f t="shared" si="1"/>
        <v>4734700</v>
      </c>
      <c r="J12" s="26">
        <f>J13</f>
        <v>0</v>
      </c>
      <c r="K12" s="2">
        <f>K13</f>
        <v>4734700</v>
      </c>
    </row>
    <row r="13" spans="1:11" ht="28.5" customHeight="1">
      <c r="A13" s="8" t="s">
        <v>39</v>
      </c>
      <c r="B13" s="7" t="s">
        <v>5</v>
      </c>
      <c r="C13" s="25">
        <v>22835599.5</v>
      </c>
      <c r="D13" s="48"/>
      <c r="E13" s="48">
        <f>C13+D13</f>
        <v>22835599.5</v>
      </c>
      <c r="F13" s="25">
        <v>16093795.699999999</v>
      </c>
      <c r="G13" s="26"/>
      <c r="H13" s="2">
        <f>F13+G13</f>
        <v>16093795.699999999</v>
      </c>
      <c r="I13" s="83">
        <v>4734700</v>
      </c>
      <c r="J13" s="26"/>
      <c r="K13" s="2">
        <f>I13+J13</f>
        <v>4734700</v>
      </c>
    </row>
    <row r="14" spans="1:11" ht="30.75" customHeight="1">
      <c r="A14" s="20" t="s">
        <v>6</v>
      </c>
      <c r="B14" s="7" t="s">
        <v>7</v>
      </c>
      <c r="C14" s="25">
        <f>C15</f>
        <v>15500000</v>
      </c>
      <c r="D14" s="48">
        <f>D15</f>
        <v>0</v>
      </c>
      <c r="E14" s="48">
        <f>E15</f>
        <v>15500000</v>
      </c>
      <c r="F14" s="25">
        <f t="shared" ref="F14:I14" si="2">F15</f>
        <v>13099944</v>
      </c>
      <c r="G14" s="26">
        <f>G15</f>
        <v>0</v>
      </c>
      <c r="H14" s="2">
        <f>H15</f>
        <v>13099944</v>
      </c>
      <c r="I14" s="83">
        <f t="shared" si="2"/>
        <v>2500000</v>
      </c>
      <c r="J14" s="26">
        <f>J15</f>
        <v>0</v>
      </c>
      <c r="K14" s="2">
        <f>K15</f>
        <v>2500000</v>
      </c>
    </row>
    <row r="15" spans="1:11" ht="30" customHeight="1">
      <c r="A15" s="67" t="s">
        <v>40</v>
      </c>
      <c r="B15" s="12" t="s">
        <v>8</v>
      </c>
      <c r="C15" s="51">
        <v>15500000</v>
      </c>
      <c r="D15" s="68"/>
      <c r="E15" s="68">
        <f>C15+D15</f>
        <v>15500000</v>
      </c>
      <c r="F15" s="51">
        <v>13099944</v>
      </c>
      <c r="G15" s="41"/>
      <c r="H15" s="42">
        <f>F15+G15</f>
        <v>13099944</v>
      </c>
      <c r="I15" s="84">
        <v>2500000</v>
      </c>
      <c r="J15" s="41"/>
      <c r="K15" s="42">
        <f>I15+J15</f>
        <v>2500000</v>
      </c>
    </row>
    <row r="16" spans="1:11" ht="25.5" customHeight="1">
      <c r="A16" s="18" t="s">
        <v>57</v>
      </c>
      <c r="B16" s="21" t="s">
        <v>9</v>
      </c>
      <c r="C16" s="52">
        <f>C18-C21</f>
        <v>-1154948.299999997</v>
      </c>
      <c r="D16" s="69">
        <f>D18-D21</f>
        <v>0</v>
      </c>
      <c r="E16" s="69">
        <f>E18-E21</f>
        <v>-1154948.299999997</v>
      </c>
      <c r="F16" s="52">
        <f t="shared" ref="F16:I16" si="3">F18-F21</f>
        <v>-2309896.5999999978</v>
      </c>
      <c r="G16" s="53">
        <f>G18-G21</f>
        <v>0</v>
      </c>
      <c r="H16" s="54">
        <f>H18-H21</f>
        <v>-2309896.5999999978</v>
      </c>
      <c r="I16" s="85">
        <f t="shared" si="3"/>
        <v>-2309896.5999999978</v>
      </c>
      <c r="J16" s="53">
        <f>J18-J21</f>
        <v>0</v>
      </c>
      <c r="K16" s="54">
        <f>K18-K21</f>
        <v>-2309896.5999999978</v>
      </c>
    </row>
    <row r="17" spans="1:11" ht="32.25" customHeight="1">
      <c r="A17" s="20" t="s">
        <v>58</v>
      </c>
      <c r="B17" s="7" t="s">
        <v>33</v>
      </c>
      <c r="C17" s="27">
        <f>C18-C21</f>
        <v>-1154948.299999997</v>
      </c>
      <c r="D17" s="49">
        <f>D18-D21</f>
        <v>0</v>
      </c>
      <c r="E17" s="49">
        <f>E18-E21</f>
        <v>-1154948.299999997</v>
      </c>
      <c r="F17" s="27">
        <f t="shared" ref="F17:I17" si="4">F18-F21</f>
        <v>-2309896.5999999978</v>
      </c>
      <c r="G17" s="28">
        <f>G18-G21</f>
        <v>0</v>
      </c>
      <c r="H17" s="22">
        <f>H18-H21</f>
        <v>-2309896.5999999978</v>
      </c>
      <c r="I17" s="86">
        <f t="shared" si="4"/>
        <v>-2309896.5999999978</v>
      </c>
      <c r="J17" s="28">
        <f>J18-J21</f>
        <v>0</v>
      </c>
      <c r="K17" s="22">
        <f>K18-K21</f>
        <v>-2309896.5999999978</v>
      </c>
    </row>
    <row r="18" spans="1:11" ht="33" customHeight="1">
      <c r="A18" s="20" t="s">
        <v>59</v>
      </c>
      <c r="B18" s="7" t="s">
        <v>34</v>
      </c>
      <c r="C18" s="25">
        <f t="shared" ref="C18:E19" si="5">C19</f>
        <v>25904950.800000001</v>
      </c>
      <c r="D18" s="48">
        <f t="shared" si="5"/>
        <v>0</v>
      </c>
      <c r="E18" s="48">
        <f t="shared" si="5"/>
        <v>25904950.800000001</v>
      </c>
      <c r="F18" s="25">
        <f t="shared" ref="F18:I19" si="6">F19</f>
        <v>27944558.5</v>
      </c>
      <c r="G18" s="26">
        <f>G19</f>
        <v>0</v>
      </c>
      <c r="H18" s="2">
        <f>H19</f>
        <v>27944558.5</v>
      </c>
      <c r="I18" s="83">
        <f t="shared" si="6"/>
        <v>30343515.100000001</v>
      </c>
      <c r="J18" s="26">
        <f>J19</f>
        <v>0</v>
      </c>
      <c r="K18" s="2">
        <f>K19</f>
        <v>30343515.100000001</v>
      </c>
    </row>
    <row r="19" spans="1:11" ht="30.75" customHeight="1">
      <c r="A19" s="8" t="s">
        <v>60</v>
      </c>
      <c r="B19" s="7" t="s">
        <v>35</v>
      </c>
      <c r="C19" s="25">
        <f t="shared" si="5"/>
        <v>25904950.800000001</v>
      </c>
      <c r="D19" s="48">
        <f t="shared" si="5"/>
        <v>0</v>
      </c>
      <c r="E19" s="48">
        <f t="shared" si="5"/>
        <v>25904950.800000001</v>
      </c>
      <c r="F19" s="25">
        <f t="shared" si="6"/>
        <v>27944558.5</v>
      </c>
      <c r="G19" s="26">
        <f>G20</f>
        <v>0</v>
      </c>
      <c r="H19" s="2">
        <f>H20</f>
        <v>27944558.5</v>
      </c>
      <c r="I19" s="83">
        <f t="shared" si="6"/>
        <v>30343515.100000001</v>
      </c>
      <c r="J19" s="26">
        <f>J20</f>
        <v>0</v>
      </c>
      <c r="K19" s="2">
        <f>K20</f>
        <v>30343515.100000001</v>
      </c>
    </row>
    <row r="20" spans="1:11" ht="30" customHeight="1">
      <c r="A20" s="11" t="s">
        <v>50</v>
      </c>
      <c r="B20" s="7"/>
      <c r="C20" s="25">
        <v>25904950.800000001</v>
      </c>
      <c r="D20" s="48"/>
      <c r="E20" s="48">
        <f>C20+D20</f>
        <v>25904950.800000001</v>
      </c>
      <c r="F20" s="25">
        <v>27944558.5</v>
      </c>
      <c r="G20" s="26"/>
      <c r="H20" s="2">
        <f>F20+G20</f>
        <v>27944558.5</v>
      </c>
      <c r="I20" s="83">
        <v>30343515.100000001</v>
      </c>
      <c r="J20" s="26"/>
      <c r="K20" s="2">
        <f>I20+J20</f>
        <v>30343515.100000001</v>
      </c>
    </row>
    <row r="21" spans="1:11" ht="30.75" customHeight="1">
      <c r="A21" s="20" t="s">
        <v>61</v>
      </c>
      <c r="B21" s="7" t="s">
        <v>36</v>
      </c>
      <c r="C21" s="25">
        <f>C22</f>
        <v>27059899.099999998</v>
      </c>
      <c r="D21" s="48">
        <f>D22</f>
        <v>0</v>
      </c>
      <c r="E21" s="48">
        <f>E22</f>
        <v>27059899.099999998</v>
      </c>
      <c r="F21" s="25">
        <f t="shared" ref="F21:I21" si="7">F22</f>
        <v>30254455.099999998</v>
      </c>
      <c r="G21" s="26">
        <f>G22</f>
        <v>0</v>
      </c>
      <c r="H21" s="2">
        <f>H22</f>
        <v>30254455.099999998</v>
      </c>
      <c r="I21" s="83">
        <f t="shared" si="7"/>
        <v>32653411.699999999</v>
      </c>
      <c r="J21" s="26">
        <f>J22</f>
        <v>0</v>
      </c>
      <c r="K21" s="2">
        <f>K22</f>
        <v>32653411.699999999</v>
      </c>
    </row>
    <row r="22" spans="1:11" ht="31.5" customHeight="1">
      <c r="A22" s="8" t="s">
        <v>62</v>
      </c>
      <c r="B22" s="7" t="s">
        <v>37</v>
      </c>
      <c r="C22" s="25">
        <f>C23+C24+C25+C26+C27</f>
        <v>27059899.099999998</v>
      </c>
      <c r="D22" s="48">
        <f>D23+D24+D25+D26+D27</f>
        <v>0</v>
      </c>
      <c r="E22" s="48">
        <f>E23+E24+E25+E26+E27</f>
        <v>27059899.099999998</v>
      </c>
      <c r="F22" s="25">
        <f t="shared" ref="F22:I22" si="8">F23+F24+F25+F26+F27</f>
        <v>30254455.099999998</v>
      </c>
      <c r="G22" s="26">
        <f>G23+G24+G25+G26+G27</f>
        <v>0</v>
      </c>
      <c r="H22" s="2">
        <f>H23+H24+H25+H26+H27</f>
        <v>30254455.099999998</v>
      </c>
      <c r="I22" s="83">
        <f t="shared" si="8"/>
        <v>32653411.699999999</v>
      </c>
      <c r="J22" s="26">
        <f>J23+J24+J25+J26+J27</f>
        <v>0</v>
      </c>
      <c r="K22" s="2">
        <f>K23+K24+K25+K26+K27</f>
        <v>32653411.699999999</v>
      </c>
    </row>
    <row r="23" spans="1:11" ht="30" customHeight="1">
      <c r="A23" s="11" t="s">
        <v>51</v>
      </c>
      <c r="B23" s="7"/>
      <c r="C23" s="25">
        <f>C20</f>
        <v>25904950.800000001</v>
      </c>
      <c r="D23" s="48">
        <f>D20</f>
        <v>0</v>
      </c>
      <c r="E23" s="48">
        <f>E20</f>
        <v>25904950.800000001</v>
      </c>
      <c r="F23" s="25">
        <f t="shared" ref="F23:I23" si="9">F20</f>
        <v>27944558.5</v>
      </c>
      <c r="G23" s="26">
        <f>G20</f>
        <v>0</v>
      </c>
      <c r="H23" s="2">
        <f>H20</f>
        <v>27944558.5</v>
      </c>
      <c r="I23" s="83">
        <f t="shared" si="9"/>
        <v>30343515.100000001</v>
      </c>
      <c r="J23" s="26">
        <f>J20</f>
        <v>0</v>
      </c>
      <c r="K23" s="2">
        <f>K20</f>
        <v>30343515.100000001</v>
      </c>
    </row>
    <row r="24" spans="1:11" ht="69.75" customHeight="1">
      <c r="A24" s="11" t="s">
        <v>45</v>
      </c>
      <c r="B24" s="7"/>
      <c r="C24" s="29">
        <v>30000</v>
      </c>
      <c r="D24" s="50"/>
      <c r="E24" s="50">
        <f>C24+D24</f>
        <v>30000</v>
      </c>
      <c r="F24" s="29">
        <v>60000</v>
      </c>
      <c r="G24" s="30"/>
      <c r="H24" s="16">
        <f>F24+G24</f>
        <v>60000</v>
      </c>
      <c r="I24" s="87">
        <v>60000</v>
      </c>
      <c r="J24" s="30"/>
      <c r="K24" s="16">
        <f>I24+J24</f>
        <v>60000</v>
      </c>
    </row>
    <row r="25" spans="1:11" ht="68.25" customHeight="1">
      <c r="A25" s="11" t="s">
        <v>46</v>
      </c>
      <c r="B25" s="7"/>
      <c r="C25" s="29">
        <v>507648.4</v>
      </c>
      <c r="D25" s="50"/>
      <c r="E25" s="50">
        <f t="shared" ref="E25:E27" si="10">C25+D25</f>
        <v>507648.4</v>
      </c>
      <c r="F25" s="29">
        <v>1015296.8</v>
      </c>
      <c r="G25" s="30"/>
      <c r="H25" s="16">
        <f t="shared" ref="H25:H27" si="11">F25+G25</f>
        <v>1015296.8</v>
      </c>
      <c r="I25" s="87">
        <v>1015296.8</v>
      </c>
      <c r="J25" s="30"/>
      <c r="K25" s="16">
        <f t="shared" ref="K25:K27" si="12">I25+J25</f>
        <v>1015296.8</v>
      </c>
    </row>
    <row r="26" spans="1:11" ht="72" customHeight="1">
      <c r="A26" s="11" t="s">
        <v>47</v>
      </c>
      <c r="B26" s="7"/>
      <c r="C26" s="29">
        <v>579939.19999999995</v>
      </c>
      <c r="D26" s="50"/>
      <c r="E26" s="50">
        <f t="shared" si="10"/>
        <v>579939.19999999995</v>
      </c>
      <c r="F26" s="29">
        <v>1159878.3999999999</v>
      </c>
      <c r="G26" s="30"/>
      <c r="H26" s="16">
        <f t="shared" si="11"/>
        <v>1159878.3999999999</v>
      </c>
      <c r="I26" s="87">
        <v>1159878.3999999999</v>
      </c>
      <c r="J26" s="30"/>
      <c r="K26" s="16">
        <f t="shared" si="12"/>
        <v>1159878.3999999999</v>
      </c>
    </row>
    <row r="27" spans="1:11" ht="67.5" customHeight="1">
      <c r="A27" s="11" t="s">
        <v>48</v>
      </c>
      <c r="B27" s="7"/>
      <c r="C27" s="55">
        <v>37360.699999999997</v>
      </c>
      <c r="D27" s="61"/>
      <c r="E27" s="61">
        <f t="shared" si="10"/>
        <v>37360.699999999997</v>
      </c>
      <c r="F27" s="55">
        <v>74721.399999999994</v>
      </c>
      <c r="G27" s="56"/>
      <c r="H27" s="57">
        <f t="shared" si="11"/>
        <v>74721.399999999994</v>
      </c>
      <c r="I27" s="88">
        <v>74721.399999999994</v>
      </c>
      <c r="J27" s="56"/>
      <c r="K27" s="57">
        <f t="shared" si="12"/>
        <v>74721.399999999994</v>
      </c>
    </row>
    <row r="28" spans="1:11" ht="23.25" customHeight="1">
      <c r="A28" s="18" t="s">
        <v>41</v>
      </c>
      <c r="B28" s="19" t="s">
        <v>10</v>
      </c>
      <c r="C28" s="35">
        <f>C33-C29</f>
        <v>829796.70000001788</v>
      </c>
      <c r="D28" s="47">
        <f>D33-D29</f>
        <v>5047733.5</v>
      </c>
      <c r="E28" s="47">
        <f>E33-E29</f>
        <v>5877530.2000000179</v>
      </c>
      <c r="F28" s="35">
        <f t="shared" ref="F28:I28" si="13">F33-F29</f>
        <v>773940.79999998212</v>
      </c>
      <c r="G28" s="36">
        <f>G33-G29</f>
        <v>0</v>
      </c>
      <c r="H28" s="37">
        <f>H33-H29</f>
        <v>773940.79999998212</v>
      </c>
      <c r="I28" s="82">
        <f t="shared" si="13"/>
        <v>0</v>
      </c>
      <c r="J28" s="36">
        <f>J33-J29</f>
        <v>0</v>
      </c>
      <c r="K28" s="37">
        <f>K33-K29</f>
        <v>0</v>
      </c>
    </row>
    <row r="29" spans="1:11" ht="15.75" customHeight="1">
      <c r="A29" s="20" t="s">
        <v>11</v>
      </c>
      <c r="B29" s="23" t="s">
        <v>12</v>
      </c>
      <c r="C29" s="25">
        <f t="shared" ref="C29:K31" si="14">C30</f>
        <v>143277897.90000001</v>
      </c>
      <c r="D29" s="48">
        <f t="shared" si="14"/>
        <v>1032644.5</v>
      </c>
      <c r="E29" s="48">
        <f t="shared" si="14"/>
        <v>144310542.40000001</v>
      </c>
      <c r="F29" s="25">
        <f t="shared" si="14"/>
        <v>141431705.70000002</v>
      </c>
      <c r="G29" s="26">
        <f t="shared" si="14"/>
        <v>779999.7</v>
      </c>
      <c r="H29" s="2">
        <f t="shared" si="14"/>
        <v>142211705.40000001</v>
      </c>
      <c r="I29" s="83">
        <f t="shared" si="14"/>
        <v>138305640.10000002</v>
      </c>
      <c r="J29" s="26">
        <f t="shared" si="14"/>
        <v>880000</v>
      </c>
      <c r="K29" s="2">
        <f t="shared" si="14"/>
        <v>139185640.10000002</v>
      </c>
    </row>
    <row r="30" spans="1:11" ht="16.5" customHeight="1">
      <c r="A30" s="20" t="s">
        <v>13</v>
      </c>
      <c r="B30" s="7" t="s">
        <v>14</v>
      </c>
      <c r="C30" s="25">
        <f t="shared" si="14"/>
        <v>143277897.90000001</v>
      </c>
      <c r="D30" s="48">
        <f t="shared" si="14"/>
        <v>1032644.5</v>
      </c>
      <c r="E30" s="48">
        <f t="shared" si="14"/>
        <v>144310542.40000001</v>
      </c>
      <c r="F30" s="25">
        <f t="shared" si="14"/>
        <v>141431705.70000002</v>
      </c>
      <c r="G30" s="26">
        <f t="shared" si="14"/>
        <v>779999.7</v>
      </c>
      <c r="H30" s="2">
        <f t="shared" si="14"/>
        <v>142211705.40000001</v>
      </c>
      <c r="I30" s="83">
        <f t="shared" si="14"/>
        <v>138305640.10000002</v>
      </c>
      <c r="J30" s="26">
        <f t="shared" si="14"/>
        <v>880000</v>
      </c>
      <c r="K30" s="2">
        <f t="shared" si="14"/>
        <v>139185640.10000002</v>
      </c>
    </row>
    <row r="31" spans="1:11" ht="15" customHeight="1">
      <c r="A31" s="20" t="s">
        <v>15</v>
      </c>
      <c r="B31" s="7" t="s">
        <v>16</v>
      </c>
      <c r="C31" s="25">
        <f t="shared" si="14"/>
        <v>143277897.90000001</v>
      </c>
      <c r="D31" s="48">
        <f t="shared" si="14"/>
        <v>1032644.5</v>
      </c>
      <c r="E31" s="48">
        <f t="shared" si="14"/>
        <v>144310542.40000001</v>
      </c>
      <c r="F31" s="25">
        <f t="shared" si="14"/>
        <v>141431705.70000002</v>
      </c>
      <c r="G31" s="26">
        <f t="shared" si="14"/>
        <v>779999.7</v>
      </c>
      <c r="H31" s="2">
        <f t="shared" si="14"/>
        <v>142211705.40000001</v>
      </c>
      <c r="I31" s="83">
        <f t="shared" si="14"/>
        <v>138305640.10000002</v>
      </c>
      <c r="J31" s="26">
        <f t="shared" si="14"/>
        <v>880000</v>
      </c>
      <c r="K31" s="2">
        <f t="shared" si="14"/>
        <v>139185640.10000002</v>
      </c>
    </row>
    <row r="32" spans="1:11" ht="27" customHeight="1">
      <c r="A32" s="8" t="s">
        <v>42</v>
      </c>
      <c r="B32" s="7" t="s">
        <v>17</v>
      </c>
      <c r="C32" s="25">
        <v>143277897.90000001</v>
      </c>
      <c r="D32" s="48">
        <f>206994.2+811269.2+25000+9830.6-20449.5+D13+D18+D38</f>
        <v>1032644.5</v>
      </c>
      <c r="E32" s="48">
        <f>C32+D32</f>
        <v>144310542.40000001</v>
      </c>
      <c r="F32" s="25">
        <v>141431705.70000002</v>
      </c>
      <c r="G32" s="26">
        <f>780000-0.3+G13+G18+G38</f>
        <v>779999.7</v>
      </c>
      <c r="H32" s="2">
        <f>F32+G32</f>
        <v>142211705.40000001</v>
      </c>
      <c r="I32" s="83">
        <v>138305640.10000002</v>
      </c>
      <c r="J32" s="26">
        <f>880000+J13+J18+J38</f>
        <v>880000</v>
      </c>
      <c r="K32" s="2">
        <f>I32+J32</f>
        <v>139185640.10000002</v>
      </c>
    </row>
    <row r="33" spans="1:12" ht="16.5" customHeight="1">
      <c r="A33" s="20" t="s">
        <v>18</v>
      </c>
      <c r="B33" s="7" t="s">
        <v>19</v>
      </c>
      <c r="C33" s="25">
        <f t="shared" ref="C33:K35" si="15">C34</f>
        <v>144107694.60000002</v>
      </c>
      <c r="D33" s="48">
        <f t="shared" si="15"/>
        <v>6080378</v>
      </c>
      <c r="E33" s="48">
        <f t="shared" si="15"/>
        <v>150188072.60000002</v>
      </c>
      <c r="F33" s="25">
        <f t="shared" si="15"/>
        <v>142205646.5</v>
      </c>
      <c r="G33" s="26">
        <f t="shared" si="15"/>
        <v>779999.7</v>
      </c>
      <c r="H33" s="2">
        <f t="shared" si="15"/>
        <v>142985646.19999999</v>
      </c>
      <c r="I33" s="83">
        <f t="shared" si="15"/>
        <v>138305640.09999999</v>
      </c>
      <c r="J33" s="26">
        <f t="shared" si="15"/>
        <v>880000</v>
      </c>
      <c r="K33" s="2">
        <f t="shared" si="15"/>
        <v>139185640.09999999</v>
      </c>
    </row>
    <row r="34" spans="1:12" ht="17.25" customHeight="1">
      <c r="A34" s="20" t="s">
        <v>20</v>
      </c>
      <c r="B34" s="7" t="s">
        <v>21</v>
      </c>
      <c r="C34" s="25">
        <f t="shared" si="15"/>
        <v>144107694.60000002</v>
      </c>
      <c r="D34" s="48">
        <f t="shared" si="15"/>
        <v>6080378</v>
      </c>
      <c r="E34" s="48">
        <f t="shared" si="15"/>
        <v>150188072.60000002</v>
      </c>
      <c r="F34" s="25">
        <f t="shared" si="15"/>
        <v>142205646.5</v>
      </c>
      <c r="G34" s="26">
        <f t="shared" si="15"/>
        <v>779999.7</v>
      </c>
      <c r="H34" s="2">
        <f t="shared" si="15"/>
        <v>142985646.19999999</v>
      </c>
      <c r="I34" s="83">
        <f t="shared" si="15"/>
        <v>138305640.09999999</v>
      </c>
      <c r="J34" s="26">
        <f t="shared" si="15"/>
        <v>880000</v>
      </c>
      <c r="K34" s="2">
        <f t="shared" si="15"/>
        <v>139185640.09999999</v>
      </c>
    </row>
    <row r="35" spans="1:12" ht="18" customHeight="1">
      <c r="A35" s="20" t="s">
        <v>22</v>
      </c>
      <c r="B35" s="7" t="s">
        <v>23</v>
      </c>
      <c r="C35" s="25">
        <f t="shared" si="15"/>
        <v>144107694.60000002</v>
      </c>
      <c r="D35" s="48">
        <f t="shared" si="15"/>
        <v>6080378</v>
      </c>
      <c r="E35" s="48">
        <f t="shared" si="15"/>
        <v>150188072.60000002</v>
      </c>
      <c r="F35" s="25">
        <f t="shared" si="15"/>
        <v>142205646.5</v>
      </c>
      <c r="G35" s="26">
        <f t="shared" si="15"/>
        <v>779999.7</v>
      </c>
      <c r="H35" s="2">
        <f t="shared" si="15"/>
        <v>142985646.19999999</v>
      </c>
      <c r="I35" s="83">
        <f t="shared" si="15"/>
        <v>138305640.09999999</v>
      </c>
      <c r="J35" s="26">
        <f t="shared" si="15"/>
        <v>880000</v>
      </c>
      <c r="K35" s="2">
        <f t="shared" si="15"/>
        <v>139185640.09999999</v>
      </c>
    </row>
    <row r="36" spans="1:12" ht="29.25" customHeight="1">
      <c r="A36" s="9" t="s">
        <v>43</v>
      </c>
      <c r="B36" s="10" t="s">
        <v>24</v>
      </c>
      <c r="C36" s="55">
        <v>144107694.60000002</v>
      </c>
      <c r="D36" s="61">
        <f>4945950.8+811269.2+25000+9830.6-20449.5+D14+D21-D41</f>
        <v>6080378</v>
      </c>
      <c r="E36" s="61">
        <f>C36+D36</f>
        <v>150188072.60000002</v>
      </c>
      <c r="F36" s="55">
        <v>142205646.5</v>
      </c>
      <c r="G36" s="56">
        <f>780000-0.3+G14+G21-G41</f>
        <v>779999.7</v>
      </c>
      <c r="H36" s="57">
        <f>F36+G36</f>
        <v>142985646.19999999</v>
      </c>
      <c r="I36" s="88">
        <v>138305640.09999999</v>
      </c>
      <c r="J36" s="56">
        <f>880000+J14+J21-J41</f>
        <v>880000</v>
      </c>
      <c r="K36" s="57">
        <f>I36+J36</f>
        <v>139185640.09999999</v>
      </c>
    </row>
    <row r="37" spans="1:12" ht="21.75" customHeight="1">
      <c r="A37" s="58" t="s">
        <v>25</v>
      </c>
      <c r="B37" s="65" t="s">
        <v>26</v>
      </c>
      <c r="C37" s="43">
        <f>C38+C41</f>
        <v>1282495</v>
      </c>
      <c r="D37" s="66">
        <f t="shared" ref="D37:K37" si="16">D38+D41</f>
        <v>-308776.90000000002</v>
      </c>
      <c r="E37" s="66">
        <f t="shared" si="16"/>
        <v>973718.1</v>
      </c>
      <c r="F37" s="91">
        <f t="shared" si="16"/>
        <v>0</v>
      </c>
      <c r="G37" s="59">
        <f t="shared" si="16"/>
        <v>0</v>
      </c>
      <c r="H37" s="60">
        <f t="shared" si="16"/>
        <v>0</v>
      </c>
      <c r="I37" s="89">
        <f t="shared" si="16"/>
        <v>0</v>
      </c>
      <c r="J37" s="59">
        <f t="shared" si="16"/>
        <v>0</v>
      </c>
      <c r="K37" s="60">
        <f t="shared" si="16"/>
        <v>0</v>
      </c>
    </row>
    <row r="38" spans="1:12" ht="31.5" customHeight="1">
      <c r="A38" s="18" t="s">
        <v>27</v>
      </c>
      <c r="B38" s="64" t="s">
        <v>28</v>
      </c>
      <c r="C38" s="35">
        <f t="shared" ref="C38:K39" si="17">C39</f>
        <v>1282495</v>
      </c>
      <c r="D38" s="47">
        <f t="shared" si="17"/>
        <v>0</v>
      </c>
      <c r="E38" s="47">
        <f t="shared" si="17"/>
        <v>1282495</v>
      </c>
      <c r="F38" s="35">
        <f t="shared" si="17"/>
        <v>0</v>
      </c>
      <c r="G38" s="36">
        <f t="shared" si="17"/>
        <v>0</v>
      </c>
      <c r="H38" s="37">
        <f t="shared" si="17"/>
        <v>0</v>
      </c>
      <c r="I38" s="82">
        <f t="shared" si="17"/>
        <v>0</v>
      </c>
      <c r="J38" s="36">
        <f t="shared" si="17"/>
        <v>0</v>
      </c>
      <c r="K38" s="37">
        <f t="shared" si="17"/>
        <v>0</v>
      </c>
    </row>
    <row r="39" spans="1:12" ht="34.5" customHeight="1">
      <c r="A39" s="24" t="s">
        <v>29</v>
      </c>
      <c r="B39" s="12" t="s">
        <v>30</v>
      </c>
      <c r="C39" s="25">
        <f t="shared" si="17"/>
        <v>1282495</v>
      </c>
      <c r="D39" s="48">
        <f t="shared" si="17"/>
        <v>0</v>
      </c>
      <c r="E39" s="48">
        <f t="shared" si="17"/>
        <v>1282495</v>
      </c>
      <c r="F39" s="25">
        <f t="shared" si="17"/>
        <v>0</v>
      </c>
      <c r="G39" s="26">
        <f t="shared" si="17"/>
        <v>0</v>
      </c>
      <c r="H39" s="2">
        <f t="shared" si="17"/>
        <v>0</v>
      </c>
      <c r="I39" s="83">
        <f t="shared" si="17"/>
        <v>0</v>
      </c>
      <c r="J39" s="26">
        <f t="shared" si="17"/>
        <v>0</v>
      </c>
      <c r="K39" s="2">
        <f t="shared" si="17"/>
        <v>0</v>
      </c>
    </row>
    <row r="40" spans="1:12" ht="30" customHeight="1">
      <c r="A40" s="67" t="s">
        <v>44</v>
      </c>
      <c r="B40" s="12" t="s">
        <v>31</v>
      </c>
      <c r="C40" s="25">
        <v>1282495</v>
      </c>
      <c r="D40" s="48"/>
      <c r="E40" s="48">
        <f>C40+D40</f>
        <v>1282495</v>
      </c>
      <c r="F40" s="25">
        <v>0</v>
      </c>
      <c r="G40" s="26"/>
      <c r="H40" s="2">
        <f>F40+G40</f>
        <v>0</v>
      </c>
      <c r="I40" s="83">
        <v>0</v>
      </c>
      <c r="J40" s="26"/>
      <c r="K40" s="2">
        <f>I40+J40</f>
        <v>0</v>
      </c>
    </row>
    <row r="41" spans="1:12" ht="30" customHeight="1">
      <c r="A41" s="78" t="s">
        <v>66</v>
      </c>
      <c r="B41" s="79" t="s">
        <v>67</v>
      </c>
      <c r="C41" s="25">
        <f>C42</f>
        <v>0</v>
      </c>
      <c r="D41" s="48">
        <f t="shared" ref="D41:K41" si="18">D42</f>
        <v>-308776.90000000002</v>
      </c>
      <c r="E41" s="48">
        <f t="shared" si="18"/>
        <v>-308776.90000000002</v>
      </c>
      <c r="F41" s="25">
        <f t="shared" si="18"/>
        <v>0</v>
      </c>
      <c r="G41" s="26">
        <f t="shared" si="18"/>
        <v>0</v>
      </c>
      <c r="H41" s="2">
        <f t="shared" si="18"/>
        <v>0</v>
      </c>
      <c r="I41" s="83">
        <f t="shared" si="18"/>
        <v>0</v>
      </c>
      <c r="J41" s="26">
        <f t="shared" si="18"/>
        <v>0</v>
      </c>
      <c r="K41" s="2">
        <f t="shared" si="18"/>
        <v>0</v>
      </c>
    </row>
    <row r="42" spans="1:12" ht="42" customHeight="1">
      <c r="A42" s="72" t="s">
        <v>68</v>
      </c>
      <c r="B42" s="73" t="s">
        <v>69</v>
      </c>
      <c r="C42" s="25">
        <f>C43</f>
        <v>0</v>
      </c>
      <c r="D42" s="48">
        <f t="shared" ref="D42:K42" si="19">D43</f>
        <v>-308776.90000000002</v>
      </c>
      <c r="E42" s="48">
        <f t="shared" si="19"/>
        <v>-308776.90000000002</v>
      </c>
      <c r="F42" s="25">
        <f t="shared" si="19"/>
        <v>0</v>
      </c>
      <c r="G42" s="26">
        <f t="shared" si="19"/>
        <v>0</v>
      </c>
      <c r="H42" s="2">
        <f t="shared" si="19"/>
        <v>0</v>
      </c>
      <c r="I42" s="83">
        <f t="shared" si="19"/>
        <v>0</v>
      </c>
      <c r="J42" s="26">
        <f t="shared" si="19"/>
        <v>0</v>
      </c>
      <c r="K42" s="2">
        <f t="shared" si="19"/>
        <v>0</v>
      </c>
    </row>
    <row r="43" spans="1:12" ht="36" customHeight="1">
      <c r="A43" s="9" t="s">
        <v>70</v>
      </c>
      <c r="B43" s="74" t="s">
        <v>71</v>
      </c>
      <c r="C43" s="25"/>
      <c r="D43" s="48">
        <v>-308776.90000000002</v>
      </c>
      <c r="E43" s="48">
        <f>C43+D43</f>
        <v>-308776.90000000002</v>
      </c>
      <c r="F43" s="25"/>
      <c r="G43" s="26"/>
      <c r="H43" s="2">
        <f>F43+G43</f>
        <v>0</v>
      </c>
      <c r="I43" s="83"/>
      <c r="J43" s="26"/>
      <c r="K43" s="2">
        <f>I43+J43</f>
        <v>0</v>
      </c>
    </row>
    <row r="44" spans="1:12" ht="25.5" customHeight="1">
      <c r="A44" s="1" t="s">
        <v>32</v>
      </c>
      <c r="B44" s="13"/>
      <c r="C44" s="43">
        <f>C11+C16+C28+C37</f>
        <v>8292942.9000000209</v>
      </c>
      <c r="D44" s="66">
        <f>D11+D16+D28+D37</f>
        <v>4738956.5999999996</v>
      </c>
      <c r="E44" s="66">
        <f>E11+E16+E28+E37</f>
        <v>13031899.50000002</v>
      </c>
      <c r="F44" s="43">
        <f t="shared" ref="F44:I44" si="20">F11+F16+F28+F37</f>
        <v>1457895.8999999836</v>
      </c>
      <c r="G44" s="44">
        <f>G11+G16+G28+G37</f>
        <v>0</v>
      </c>
      <c r="H44" s="45">
        <f>H11+H16+H28+H37</f>
        <v>1457895.8999999836</v>
      </c>
      <c r="I44" s="90">
        <f t="shared" si="20"/>
        <v>-75196.599999997765</v>
      </c>
      <c r="J44" s="44">
        <f>J11+J16+J28+J37</f>
        <v>0</v>
      </c>
      <c r="K44" s="45">
        <f>K11+K16+K28+K37</f>
        <v>-75196.599999997765</v>
      </c>
      <c r="L44" s="63" t="s">
        <v>64</v>
      </c>
    </row>
    <row r="48" spans="1:12">
      <c r="A48" s="77"/>
    </row>
    <row r="49" spans="1:1">
      <c r="A49" s="76"/>
    </row>
    <row r="50" spans="1:1">
      <c r="A50" s="75"/>
    </row>
    <row r="51" spans="1:1">
      <c r="A51" s="76"/>
    </row>
    <row r="52" spans="1:1">
      <c r="A52" s="76"/>
    </row>
  </sheetData>
  <mergeCells count="7">
    <mergeCell ref="A5:K5"/>
    <mergeCell ref="C7:K7"/>
    <mergeCell ref="C8:E8"/>
    <mergeCell ref="F8:H8"/>
    <mergeCell ref="I8:K8"/>
    <mergeCell ref="A7:A9"/>
    <mergeCell ref="B7:B9"/>
  </mergeCells>
  <phoneticPr fontId="1" type="noConversion"/>
  <pageMargins left="0.59055118110236227" right="0.39370078740157483" top="0.78740157480314965" bottom="0.78740157480314965" header="0.62992125984251968" footer="0.51181102362204722"/>
  <pageSetup paperSize="9" scale="53" fitToWidth="0" fitToHeight="0" orientation="landscape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minfin user</cp:lastModifiedBy>
  <cp:lastPrinted>2020-03-06T11:00:17Z</cp:lastPrinted>
  <dcterms:created xsi:type="dcterms:W3CDTF">1996-10-08T23:32:33Z</dcterms:created>
  <dcterms:modified xsi:type="dcterms:W3CDTF">2020-03-10T06:27:38Z</dcterms:modified>
</cp:coreProperties>
</file>