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6380" windowHeight="8385"/>
  </bookViews>
  <sheets>
    <sheet name="прогноз СЭР" sheetId="6" r:id="rId1"/>
    <sheet name="КБ" sheetId="2" r:id="rId2"/>
    <sheet name="ОБ" sheetId="3" r:id="rId3"/>
  </sheets>
  <definedNames>
    <definedName name="_xlnm.Print_Area" localSheetId="1">КБ!$A$1:$O$24</definedName>
    <definedName name="_xlnm.Print_Area" localSheetId="2">ОБ!$A$1:$O$35</definedName>
    <definedName name="_xlnm.Print_Area" localSheetId="0">'прогноз СЭР'!$A$1:$O$24</definedName>
  </definedNames>
  <calcPr calcId="125725"/>
</workbook>
</file>

<file path=xl/calcChain.xml><?xml version="1.0" encoding="utf-8"?>
<calcChain xmlns="http://schemas.openxmlformats.org/spreadsheetml/2006/main">
  <c r="J20" i="2"/>
  <c r="I20"/>
  <c r="H20"/>
  <c r="J18"/>
  <c r="I18"/>
  <c r="H18"/>
  <c r="J33" i="3"/>
  <c r="I33"/>
  <c r="H33"/>
  <c r="J31"/>
  <c r="I31"/>
  <c r="H31"/>
  <c r="J26"/>
  <c r="I26"/>
  <c r="H26"/>
  <c r="J25"/>
  <c r="I25"/>
  <c r="H25"/>
  <c r="J23"/>
  <c r="I23"/>
  <c r="H23"/>
  <c r="J24"/>
  <c r="I24"/>
  <c r="H24"/>
  <c r="J20"/>
  <c r="I20"/>
  <c r="H20"/>
  <c r="F20"/>
  <c r="E31" l="1"/>
  <c r="E15" i="2"/>
  <c r="E33" i="3" l="1"/>
  <c r="D33"/>
  <c r="F33"/>
  <c r="D31"/>
  <c r="D27" s="1"/>
  <c r="F27"/>
  <c r="E27"/>
  <c r="F24"/>
  <c r="F23" s="1"/>
  <c r="E20"/>
  <c r="E24" s="1"/>
  <c r="E23" s="1"/>
  <c r="D20"/>
  <c r="D24" s="1"/>
  <c r="D23" s="1"/>
  <c r="F14"/>
  <c r="F25" s="1"/>
  <c r="F26" s="1"/>
  <c r="E14"/>
  <c r="E25" s="1"/>
  <c r="E26" s="1"/>
  <c r="D14"/>
  <c r="D25" s="1"/>
  <c r="D26" s="1"/>
  <c r="F20" i="2"/>
  <c r="E20"/>
  <c r="D20"/>
  <c r="C33" i="3" l="1"/>
  <c r="B33"/>
  <c r="C27"/>
  <c r="B27"/>
  <c r="C24"/>
  <c r="B24"/>
  <c r="C14"/>
  <c r="C25" s="1"/>
  <c r="C26" s="1"/>
  <c r="B14"/>
  <c r="B25" s="1"/>
  <c r="B26" s="1"/>
  <c r="C15" i="2"/>
  <c r="C20" s="1"/>
  <c r="B15"/>
  <c r="B20" s="1"/>
  <c r="M33" i="3" l="1"/>
  <c r="N14"/>
  <c r="N25" s="1"/>
  <c r="N26" s="1"/>
  <c r="K27"/>
  <c r="O27"/>
  <c r="L27"/>
  <c r="M27"/>
  <c r="N27"/>
  <c r="K24"/>
  <c r="L24"/>
  <c r="M24"/>
  <c r="N24"/>
  <c r="O24"/>
  <c r="O14"/>
  <c r="O25" s="1"/>
  <c r="O26" s="1"/>
  <c r="M14"/>
  <c r="M25" s="1"/>
  <c r="M26" s="1"/>
  <c r="L14"/>
  <c r="L25" s="1"/>
  <c r="L26" s="1"/>
  <c r="K14"/>
  <c r="K25" s="1"/>
  <c r="K26" s="1"/>
  <c r="K15" i="2"/>
  <c r="K20" s="1"/>
  <c r="L15"/>
  <c r="L20" s="1"/>
  <c r="M15"/>
  <c r="M20" s="1"/>
  <c r="N15"/>
  <c r="N20" s="1"/>
  <c r="O15"/>
  <c r="O20" s="1"/>
  <c r="K33" i="3"/>
  <c r="L33"/>
  <c r="N33"/>
  <c r="O33"/>
</calcChain>
</file>

<file path=xl/sharedStrings.xml><?xml version="1.0" encoding="utf-8"?>
<sst xmlns="http://schemas.openxmlformats.org/spreadsheetml/2006/main" count="113" uniqueCount="66">
  <si>
    <t>Показатель</t>
  </si>
  <si>
    <t>1. Численность постоянного населения (среднегодовая), тыс. человек</t>
  </si>
  <si>
    <t>6. Прибыль прибыльных организаций, млрд. рублей</t>
  </si>
  <si>
    <t>ОСНОВНЫЕ ПАРАМЕТРЫ</t>
  </si>
  <si>
    <t xml:space="preserve">прогноза социально-экономического развития  </t>
  </si>
  <si>
    <t>Архангельской области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</si>
  <si>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</si>
  <si>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</si>
  <si>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</si>
  <si>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</si>
  <si>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</si>
  <si>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</si>
  <si>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</si>
  <si>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</si>
  <si>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</si>
  <si>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</si>
  <si>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</si>
  <si>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</si>
  <si>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</si>
  <si>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</si>
  <si>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5. Объем инвестиций (в основной капитал), млрд. рублей</t>
  </si>
  <si>
    <t>7. Фонд начисленной заработной платы всех работников, млрд. рублей</t>
  </si>
  <si>
    <t>8. Среднемесячная заработная плата одного работника, рублей</t>
  </si>
  <si>
    <t>Доходы</t>
  </si>
  <si>
    <t>в том числе:</t>
  </si>
  <si>
    <t>безвозмездные поступления</t>
  </si>
  <si>
    <t>Расходы</t>
  </si>
  <si>
    <t>налоговые и неналоговые доходы</t>
  </si>
  <si>
    <t xml:space="preserve">ПРОГНОЗ </t>
  </si>
  <si>
    <t xml:space="preserve">основных параметров консолидированного бюджета </t>
  </si>
  <si>
    <t>дотации из федерального бюджета (за исключением дотаций для закрытого административно-территориального образования «Мирный»)</t>
  </si>
  <si>
    <t>целевые поступления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</si>
  <si>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Источники финансирования дефицита/ направление профицита областного бюджета</t>
  </si>
  <si>
    <t>кредиты кредитных организаций</t>
  </si>
  <si>
    <t>бюджетные кредиты</t>
  </si>
  <si>
    <t>иные источники</t>
  </si>
  <si>
    <t>Государственный долг Архангельской области на конец года</t>
  </si>
  <si>
    <t>расходы областного бюджета без учета расходов, осуществляемых за счет целевых поступлений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</si>
  <si>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расходы областного бюджета за счет целевых поступлений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</si>
  <si>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Дефицит (–)/профицит (+)</t>
  </si>
  <si>
    <t xml:space="preserve">основных параметров областного бюджета </t>
  </si>
  <si>
    <t>2015 год (оценка)</t>
  </si>
  <si>
    <t>2. Валовой региональный продукт, млрд. рублей</t>
  </si>
  <si>
    <t>3. Индекс промышленного производства, процентов к предыдущему году</t>
  </si>
  <si>
    <t xml:space="preserve">   из них:</t>
  </si>
  <si>
    <t>____________________</t>
  </si>
  <si>
    <t>_________________</t>
  </si>
  <si>
    <t>4. Индекс потребительских цен (среднегодовой) к соответствующему периоду предыдущего года, процентов</t>
  </si>
  <si>
    <t xml:space="preserve">к бюджетному  прогнозу Архангельской </t>
  </si>
  <si>
    <t>области на период до 2028 года</t>
  </si>
  <si>
    <t xml:space="preserve">ПРИЛОЖЕНИЕ № 1                      </t>
  </si>
  <si>
    <t xml:space="preserve">     области на период до 2028 года</t>
  </si>
  <si>
    <t xml:space="preserve">к бюджетному  прогнозу Архангельской     </t>
  </si>
  <si>
    <t>(млн. рублей)</t>
  </si>
  <si>
    <t xml:space="preserve">ПРИЛОЖЕНИЕ № 2                 </t>
  </si>
  <si>
    <t xml:space="preserve">области на период до 2028 года        </t>
  </si>
  <si>
    <t xml:space="preserve">ПРИЛОЖЕНИЕ № 3                </t>
  </si>
  <si>
    <t>Уровень дефицита (–)/профицита (+), процентов</t>
  </si>
  <si>
    <t>Уровень государственного долга, процентов</t>
  </si>
  <si>
    <t>ПРИЛОЖЕНИЕ № 1</t>
  </si>
  <si>
    <t>к распоряжению Правительства</t>
  </si>
  <si>
    <t>ПРИЛОЖЕНИЕ № 2</t>
  </si>
  <si>
    <t>ПРИЛОЖЕНИЕ № 3</t>
  </si>
  <si>
    <t>от __  ___________ № __-рп</t>
  </si>
  <si>
    <t>от __  ____________г. № __-рп</t>
  </si>
  <si>
    <t>от __  _____________г. № __-рп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</si>
</sst>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#,##0.0"/>
    <numFmt numFmtId="166" formatCode="0.0%"/>
  </numFmts>
  <fonts count="23">
    <font>
      <sz val="11"/>
      <color theme="1"/>
      <name val="Calibri"/>
      <family val="2"/>
      <charset val="204"/>
      <scheme val="minor"/>
    </font>
    <font>
      <b/>
      <sz val="9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8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/>
    <xf numFmtId="0" fontId="8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indent="5"/>
    </xf>
    <xf numFmtId="0" fontId="9" fillId="0" borderId="2" xfId="0" applyFont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/>
    <xf numFmtId="0" fontId="8" fillId="0" borderId="1" xfId="0" applyFont="1" applyBorder="1" applyAlignment="1">
      <alignment horizontal="left" vertical="center" wrapText="1"/>
    </xf>
    <xf numFmtId="4" fontId="11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1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0" fillId="0" borderId="3" xfId="4" applyNumberFormat="1" applyFont="1" applyBorder="1" applyAlignment="1">
      <alignment horizontal="right" vertical="center" wrapText="1"/>
    </xf>
    <xf numFmtId="165" fontId="8" fillId="0" borderId="4" xfId="0" applyNumberFormat="1" applyFont="1" applyBorder="1" applyAlignment="1">
      <alignment horizontal="right" vertical="center" wrapText="1"/>
    </xf>
    <xf numFmtId="165" fontId="8" fillId="0" borderId="5" xfId="4" applyNumberFormat="1" applyFont="1" applyBorder="1" applyAlignment="1">
      <alignment horizontal="right" vertical="center" wrapText="1"/>
    </xf>
    <xf numFmtId="165" fontId="8" fillId="0" borderId="2" xfId="4" applyNumberFormat="1" applyFont="1" applyBorder="1" applyAlignment="1">
      <alignment horizontal="right" vertical="center" wrapText="1"/>
    </xf>
    <xf numFmtId="165" fontId="10" fillId="0" borderId="2" xfId="4" applyNumberFormat="1" applyFont="1" applyBorder="1" applyAlignment="1">
      <alignment horizontal="right" vertical="center" wrapText="1"/>
    </xf>
    <xf numFmtId="165" fontId="10" fillId="0" borderId="6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4" fontId="11" fillId="3" borderId="1" xfId="2" applyNumberFormat="1" applyFont="1" applyFill="1" applyBorder="1" applyAlignment="1" applyProtection="1">
      <alignment horizontal="right" vertical="center" wrapText="1"/>
      <protection locked="0"/>
    </xf>
    <xf numFmtId="165" fontId="11" fillId="3" borderId="1" xfId="2" applyNumberFormat="1" applyFont="1" applyFill="1" applyBorder="1" applyAlignment="1" applyProtection="1">
      <alignment horizontal="right" vertical="center" wrapText="1"/>
      <protection locked="0"/>
    </xf>
    <xf numFmtId="165" fontId="15" fillId="3" borderId="3" xfId="4" applyNumberFormat="1" applyFont="1" applyFill="1" applyBorder="1" applyAlignment="1">
      <alignment horizontal="right" vertical="center" wrapText="1"/>
    </xf>
    <xf numFmtId="165" fontId="11" fillId="3" borderId="4" xfId="0" applyNumberFormat="1" applyFont="1" applyFill="1" applyBorder="1" applyAlignment="1">
      <alignment horizontal="right" vertical="center" wrapText="1"/>
    </xf>
    <xf numFmtId="165" fontId="11" fillId="3" borderId="5" xfId="4" applyNumberFormat="1" applyFont="1" applyFill="1" applyBorder="1" applyAlignment="1">
      <alignment horizontal="right" vertical="center" wrapText="1"/>
    </xf>
    <xf numFmtId="165" fontId="11" fillId="3" borderId="2" xfId="4" applyNumberFormat="1" applyFont="1" applyFill="1" applyBorder="1" applyAlignment="1">
      <alignment horizontal="right" vertical="center" wrapText="1"/>
    </xf>
    <xf numFmtId="165" fontId="15" fillId="3" borderId="2" xfId="4" applyNumberFormat="1" applyFont="1" applyFill="1" applyBorder="1" applyAlignment="1">
      <alignment horizontal="right" vertical="center" wrapText="1"/>
    </xf>
    <xf numFmtId="165" fontId="15" fillId="3" borderId="6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165" fontId="10" fillId="0" borderId="3" xfId="4" applyNumberFormat="1" applyFont="1" applyFill="1" applyBorder="1" applyAlignment="1">
      <alignment horizontal="right" vertical="center" wrapText="1"/>
    </xf>
    <xf numFmtId="165" fontId="11" fillId="0" borderId="4" xfId="0" applyNumberFormat="1" applyFont="1" applyFill="1" applyBorder="1" applyAlignment="1">
      <alignment horizontal="right" vertical="center" wrapText="1"/>
    </xf>
    <xf numFmtId="165" fontId="8" fillId="0" borderId="4" xfId="0" applyNumberFormat="1" applyFont="1" applyFill="1" applyBorder="1" applyAlignment="1">
      <alignment horizontal="right" vertical="center" wrapText="1"/>
    </xf>
    <xf numFmtId="165" fontId="11" fillId="0" borderId="5" xfId="4" applyNumberFormat="1" applyFont="1" applyFill="1" applyBorder="1" applyAlignment="1">
      <alignment horizontal="right" vertical="center" wrapText="1"/>
    </xf>
    <xf numFmtId="165" fontId="8" fillId="0" borderId="5" xfId="4" applyNumberFormat="1" applyFont="1" applyFill="1" applyBorder="1" applyAlignment="1">
      <alignment horizontal="right" vertical="center" wrapText="1"/>
    </xf>
    <xf numFmtId="165" fontId="11" fillId="0" borderId="2" xfId="4" applyNumberFormat="1" applyFont="1" applyFill="1" applyBorder="1" applyAlignment="1">
      <alignment horizontal="right" vertical="center" wrapText="1"/>
    </xf>
    <xf numFmtId="165" fontId="8" fillId="0" borderId="2" xfId="4" applyNumberFormat="1" applyFont="1" applyFill="1" applyBorder="1" applyAlignment="1">
      <alignment horizontal="right" vertical="center" wrapText="1"/>
    </xf>
    <xf numFmtId="165" fontId="15" fillId="0" borderId="2" xfId="4" applyNumberFormat="1" applyFont="1" applyFill="1" applyBorder="1" applyAlignment="1">
      <alignment horizontal="right" vertical="center" wrapText="1"/>
    </xf>
    <xf numFmtId="165" fontId="10" fillId="0" borderId="2" xfId="4" applyNumberFormat="1" applyFont="1" applyFill="1" applyBorder="1" applyAlignment="1">
      <alignment horizontal="right" vertical="center" wrapText="1"/>
    </xf>
    <xf numFmtId="165" fontId="15" fillId="0" borderId="6" xfId="0" applyNumberFormat="1" applyFont="1" applyFill="1" applyBorder="1" applyAlignment="1">
      <alignment horizontal="right" vertical="center" wrapText="1"/>
    </xf>
    <xf numFmtId="165" fontId="10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0" fillId="0" borderId="0" xfId="0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vertical="center" wrapText="1"/>
    </xf>
    <xf numFmtId="165" fontId="20" fillId="0" borderId="1" xfId="0" applyNumberFormat="1" applyFont="1" applyBorder="1" applyAlignment="1">
      <alignment horizontal="right" vertical="center" wrapText="1"/>
    </xf>
    <xf numFmtId="165" fontId="21" fillId="3" borderId="1" xfId="0" applyNumberFormat="1" applyFont="1" applyFill="1" applyBorder="1" applyAlignment="1">
      <alignment horizontal="right" vertical="center" wrapText="1"/>
    </xf>
    <xf numFmtId="165" fontId="21" fillId="0" borderId="1" xfId="0" applyNumberFormat="1" applyFont="1" applyFill="1" applyBorder="1" applyAlignment="1">
      <alignment horizontal="right" vertical="center" wrapText="1"/>
    </xf>
    <xf numFmtId="165" fontId="20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165" fontId="19" fillId="0" borderId="1" xfId="0" applyNumberFormat="1" applyFont="1" applyBorder="1" applyAlignment="1">
      <alignment horizontal="right" vertical="center" wrapText="1"/>
    </xf>
    <xf numFmtId="165" fontId="22" fillId="3" borderId="1" xfId="0" applyNumberFormat="1" applyFont="1" applyFill="1" applyBorder="1" applyAlignment="1">
      <alignment horizontal="right" vertical="center" wrapText="1"/>
    </xf>
    <xf numFmtId="165" fontId="22" fillId="0" borderId="1" xfId="0" applyNumberFormat="1" applyFont="1" applyFill="1" applyBorder="1" applyAlignment="1">
      <alignment horizontal="right" vertical="center" wrapText="1"/>
    </xf>
    <xf numFmtId="165" fontId="19" fillId="0" borderId="1" xfId="0" applyNumberFormat="1" applyFont="1" applyFill="1" applyBorder="1" applyAlignment="1">
      <alignment horizontal="right" vertical="center" wrapText="1"/>
    </xf>
    <xf numFmtId="165" fontId="19" fillId="0" borderId="1" xfId="4" applyNumberFormat="1" applyFont="1" applyBorder="1" applyAlignment="1">
      <alignment horizontal="right" vertical="center" wrapText="1"/>
    </xf>
    <xf numFmtId="165" fontId="22" fillId="3" borderId="1" xfId="4" applyNumberFormat="1" applyFont="1" applyFill="1" applyBorder="1" applyAlignment="1">
      <alignment horizontal="right" vertical="center" wrapText="1"/>
    </xf>
    <xf numFmtId="165" fontId="22" fillId="0" borderId="1" xfId="4" applyNumberFormat="1" applyFont="1" applyFill="1" applyBorder="1" applyAlignment="1">
      <alignment horizontal="right" vertical="center" wrapText="1"/>
    </xf>
    <xf numFmtId="165" fontId="19" fillId="0" borderId="1" xfId="4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 indent="1"/>
    </xf>
    <xf numFmtId="165" fontId="20" fillId="0" borderId="1" xfId="4" applyNumberFormat="1" applyFont="1" applyBorder="1" applyAlignment="1">
      <alignment horizontal="right" vertical="center" wrapText="1"/>
    </xf>
    <xf numFmtId="165" fontId="21" fillId="3" borderId="1" xfId="4" applyNumberFormat="1" applyFont="1" applyFill="1" applyBorder="1" applyAlignment="1">
      <alignment horizontal="right" vertical="center" wrapText="1"/>
    </xf>
    <xf numFmtId="165" fontId="21" fillId="0" borderId="1" xfId="4" applyNumberFormat="1" applyFont="1" applyFill="1" applyBorder="1" applyAlignment="1">
      <alignment horizontal="right" vertical="center" wrapText="1"/>
    </xf>
    <xf numFmtId="165" fontId="20" fillId="0" borderId="1" xfId="4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 indent="1"/>
    </xf>
    <xf numFmtId="0" fontId="20" fillId="2" borderId="1" xfId="0" applyFont="1" applyFill="1" applyBorder="1" applyAlignment="1">
      <alignment vertical="center" wrapText="1"/>
    </xf>
    <xf numFmtId="165" fontId="20" fillId="2" borderId="1" xfId="0" applyNumberFormat="1" applyFont="1" applyFill="1" applyBorder="1" applyAlignment="1">
      <alignment horizontal="right" vertical="center" wrapText="1"/>
    </xf>
    <xf numFmtId="165" fontId="20" fillId="3" borderId="1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vertical="center" wrapText="1"/>
    </xf>
    <xf numFmtId="166" fontId="19" fillId="2" borderId="1" xfId="3" applyNumberFormat="1" applyFont="1" applyFill="1" applyBorder="1" applyAlignment="1">
      <alignment vertical="center" wrapText="1"/>
    </xf>
    <xf numFmtId="166" fontId="19" fillId="3" borderId="1" xfId="3" applyNumberFormat="1" applyFont="1" applyFill="1" applyBorder="1" applyAlignment="1">
      <alignment vertical="center" wrapText="1"/>
    </xf>
    <xf numFmtId="166" fontId="19" fillId="0" borderId="1" xfId="3" applyNumberFormat="1" applyFont="1" applyFill="1" applyBorder="1" applyAlignment="1">
      <alignment vertical="center" wrapText="1"/>
    </xf>
    <xf numFmtId="165" fontId="19" fillId="3" borderId="1" xfId="0" applyNumberFormat="1" applyFont="1" applyFill="1" applyBorder="1" applyAlignment="1">
      <alignment horizontal="right" vertical="center" wrapText="1"/>
    </xf>
    <xf numFmtId="166" fontId="19" fillId="2" borderId="1" xfId="3" applyNumberFormat="1" applyFont="1" applyFill="1" applyBorder="1" applyAlignment="1">
      <alignment vertical="center"/>
    </xf>
    <xf numFmtId="166" fontId="19" fillId="3" borderId="1" xfId="3" applyNumberFormat="1" applyFont="1" applyFill="1" applyBorder="1" applyAlignment="1">
      <alignment vertical="center"/>
    </xf>
    <xf numFmtId="166" fontId="19" fillId="0" borderId="1" xfId="3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7" fillId="0" borderId="0" xfId="0" applyFont="1"/>
    <xf numFmtId="0" fontId="18" fillId="0" borderId="0" xfId="0" applyFont="1" applyAlignment="1"/>
    <xf numFmtId="0" fontId="0" fillId="0" borderId="0" xfId="0" applyAlignment="1">
      <alignment horizontal="center"/>
    </xf>
  </cellXfs>
  <cellStyles count="5">
    <cellStyle name="Денежный 3" xfId="1"/>
    <cellStyle name="Обычный" xfId="0" builtinId="0"/>
    <cellStyle name="Обычный 2" xfId="2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tabSelected="1" topLeftCell="A7" workbookViewId="0">
      <selection activeCell="H24" sqref="H24"/>
    </sheetView>
  </sheetViews>
  <sheetFormatPr defaultRowHeight="15"/>
  <cols>
    <col min="1" max="1" width="30.5703125" customWidth="1"/>
    <col min="2" max="15" width="10.7109375" customWidth="1"/>
  </cols>
  <sheetData>
    <row r="1" spans="1:15" s="61" customFormat="1" ht="18.75">
      <c r="L1" s="106" t="s">
        <v>59</v>
      </c>
      <c r="M1" s="106"/>
      <c r="N1" s="106"/>
      <c r="O1" s="106"/>
    </row>
    <row r="2" spans="1:15" s="61" customFormat="1" ht="18.75">
      <c r="L2" s="106" t="s">
        <v>60</v>
      </c>
      <c r="M2" s="106"/>
      <c r="N2" s="106"/>
      <c r="O2" s="106"/>
    </row>
    <row r="3" spans="1:15" s="61" customFormat="1" ht="18.75">
      <c r="L3" s="106" t="s">
        <v>5</v>
      </c>
      <c r="M3" s="106"/>
      <c r="N3" s="106"/>
      <c r="O3" s="106"/>
    </row>
    <row r="4" spans="1:15" s="61" customFormat="1" ht="18.75">
      <c r="L4" s="106" t="s">
        <v>63</v>
      </c>
      <c r="M4" s="106"/>
      <c r="N4" s="106"/>
      <c r="O4" s="106"/>
    </row>
    <row r="5" spans="1:15" ht="36.75" customHeight="1">
      <c r="A5" s="107" t="s">
        <v>50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ht="18.75">
      <c r="A6" s="2"/>
      <c r="B6" s="3"/>
      <c r="C6" s="3"/>
      <c r="D6" s="3"/>
      <c r="E6" s="3"/>
      <c r="F6" s="3"/>
      <c r="G6" s="3"/>
      <c r="H6" s="3"/>
      <c r="I6" s="3"/>
      <c r="J6" s="42"/>
      <c r="K6" s="44"/>
      <c r="L6" s="44"/>
      <c r="M6" s="44"/>
      <c r="N6" s="44"/>
      <c r="O6" s="43" t="s">
        <v>52</v>
      </c>
    </row>
    <row r="7" spans="1:15" ht="18.75">
      <c r="A7" s="2"/>
      <c r="B7" s="3"/>
      <c r="C7" s="3"/>
      <c r="D7" s="3"/>
      <c r="E7" s="3"/>
      <c r="F7" s="3"/>
      <c r="G7" s="3"/>
      <c r="H7" s="3"/>
      <c r="I7" s="3"/>
      <c r="J7" s="42"/>
      <c r="K7" s="105" t="s">
        <v>51</v>
      </c>
      <c r="L7" s="105"/>
      <c r="M7" s="105"/>
      <c r="N7" s="105"/>
      <c r="O7" s="105"/>
    </row>
    <row r="8" spans="1:15" ht="18.75">
      <c r="A8" s="2"/>
      <c r="B8" s="3"/>
      <c r="C8" s="3"/>
      <c r="D8" s="3"/>
      <c r="E8" s="3"/>
      <c r="F8" s="3"/>
      <c r="G8" s="3"/>
      <c r="H8" s="3"/>
      <c r="I8" s="3"/>
      <c r="J8" s="42"/>
      <c r="K8" s="42"/>
      <c r="L8" s="42"/>
      <c r="M8" s="42"/>
      <c r="N8" s="42"/>
      <c r="O8" s="41"/>
    </row>
    <row r="9" spans="1:15" ht="18.75">
      <c r="A9" s="103" t="s">
        <v>3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ht="18.75">
      <c r="A10" s="103" t="s">
        <v>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ht="18.75">
      <c r="A11" s="103" t="s">
        <v>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1:15" ht="18.7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48" customHeight="1">
      <c r="A13" s="6" t="s">
        <v>0</v>
      </c>
      <c r="B13" s="6" t="s">
        <v>41</v>
      </c>
      <c r="C13" s="6" t="s">
        <v>7</v>
      </c>
      <c r="D13" s="38" t="s">
        <v>8</v>
      </c>
      <c r="E13" s="38" t="s">
        <v>9</v>
      </c>
      <c r="F13" s="46" t="s">
        <v>10</v>
      </c>
      <c r="G13" s="46" t="s">
        <v>11</v>
      </c>
      <c r="H13" s="46" t="s">
        <v>12</v>
      </c>
      <c r="I13" s="46" t="s">
        <v>13</v>
      </c>
      <c r="J13" s="46" t="s">
        <v>14</v>
      </c>
      <c r="K13" s="6" t="s">
        <v>15</v>
      </c>
      <c r="L13" s="6" t="s">
        <v>16</v>
      </c>
      <c r="M13" s="6" t="s">
        <v>17</v>
      </c>
      <c r="N13" s="6" t="s">
        <v>18</v>
      </c>
      <c r="O13" s="6" t="s">
        <v>19</v>
      </c>
    </row>
    <row r="14" spans="1:15">
      <c r="A14" s="7">
        <v>1</v>
      </c>
      <c r="B14" s="7">
        <v>2</v>
      </c>
      <c r="C14" s="7">
        <v>3</v>
      </c>
      <c r="D14" s="39">
        <v>4</v>
      </c>
      <c r="E14" s="39">
        <v>5</v>
      </c>
      <c r="F14" s="47">
        <v>6</v>
      </c>
      <c r="G14" s="47">
        <v>7</v>
      </c>
      <c r="H14" s="47">
        <v>8</v>
      </c>
      <c r="I14" s="47">
        <v>9</v>
      </c>
      <c r="J14" s="4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</row>
    <row r="15" spans="1:15" ht="57.75" customHeight="1">
      <c r="A15" s="12" t="s">
        <v>1</v>
      </c>
      <c r="B15" s="13">
        <v>1135.1600000000001</v>
      </c>
      <c r="C15" s="13">
        <v>1125.8</v>
      </c>
      <c r="D15" s="30">
        <v>1117.3500000000001</v>
      </c>
      <c r="E15" s="30">
        <v>1109.51</v>
      </c>
      <c r="F15" s="13">
        <v>1096.95</v>
      </c>
      <c r="G15" s="13">
        <v>1084.8599999999999</v>
      </c>
      <c r="H15" s="13">
        <v>1081.48</v>
      </c>
      <c r="I15" s="13">
        <v>1074.3399999999999</v>
      </c>
      <c r="J15" s="13">
        <v>1067.43</v>
      </c>
      <c r="K15" s="13">
        <v>1059.97</v>
      </c>
      <c r="L15" s="13">
        <v>1052.75</v>
      </c>
      <c r="M15" s="13">
        <v>1045.72</v>
      </c>
      <c r="N15" s="13">
        <v>1038.8800000000001</v>
      </c>
      <c r="O15" s="13">
        <v>1032.24</v>
      </c>
    </row>
    <row r="16" spans="1:15" ht="42" customHeight="1">
      <c r="A16" s="12" t="s">
        <v>42</v>
      </c>
      <c r="B16" s="14">
        <v>401.1</v>
      </c>
      <c r="C16" s="14">
        <v>431.8</v>
      </c>
      <c r="D16" s="31">
        <v>480.3</v>
      </c>
      <c r="E16" s="31">
        <v>519</v>
      </c>
      <c r="F16" s="14">
        <v>538.6</v>
      </c>
      <c r="G16" s="14">
        <v>577.9</v>
      </c>
      <c r="H16" s="14">
        <v>604.4</v>
      </c>
      <c r="I16" s="14">
        <v>646.79999999999995</v>
      </c>
      <c r="J16" s="14">
        <v>684.2</v>
      </c>
      <c r="K16" s="14">
        <v>734.5</v>
      </c>
      <c r="L16" s="14">
        <v>772.1</v>
      </c>
      <c r="M16" s="14">
        <v>808.5</v>
      </c>
      <c r="N16" s="14">
        <v>849.9</v>
      </c>
      <c r="O16" s="14">
        <v>890.3</v>
      </c>
    </row>
    <row r="17" spans="1:15" ht="51.75" customHeight="1">
      <c r="A17" s="12" t="s">
        <v>43</v>
      </c>
      <c r="B17" s="13">
        <v>97.14</v>
      </c>
      <c r="C17" s="13">
        <v>97.51</v>
      </c>
      <c r="D17" s="30">
        <v>111.67</v>
      </c>
      <c r="E17" s="30">
        <v>92.23</v>
      </c>
      <c r="F17" s="13">
        <v>104.81</v>
      </c>
      <c r="G17" s="13">
        <v>109.29</v>
      </c>
      <c r="H17" s="13">
        <v>106.23</v>
      </c>
      <c r="I17" s="13">
        <v>103.67</v>
      </c>
      <c r="J17" s="13">
        <v>94.74</v>
      </c>
      <c r="K17" s="13">
        <v>100.71</v>
      </c>
      <c r="L17" s="13">
        <v>100.19</v>
      </c>
      <c r="M17" s="13">
        <v>99.3</v>
      </c>
      <c r="N17" s="13">
        <v>100.7</v>
      </c>
      <c r="O17" s="13">
        <v>100.07</v>
      </c>
    </row>
    <row r="18" spans="1:15" ht="71.25" customHeight="1">
      <c r="A18" s="12" t="s">
        <v>47</v>
      </c>
      <c r="B18" s="13">
        <v>115.75</v>
      </c>
      <c r="C18" s="13">
        <v>106.91</v>
      </c>
      <c r="D18" s="30">
        <v>105.68</v>
      </c>
      <c r="E18" s="30">
        <v>104.27</v>
      </c>
      <c r="F18" s="13">
        <v>103.93</v>
      </c>
      <c r="G18" s="13">
        <v>103</v>
      </c>
      <c r="H18" s="13">
        <v>103.36</v>
      </c>
      <c r="I18" s="13">
        <v>103.94</v>
      </c>
      <c r="J18" s="13">
        <v>103.95</v>
      </c>
      <c r="K18" s="13">
        <v>103.9</v>
      </c>
      <c r="L18" s="13">
        <v>103.9</v>
      </c>
      <c r="M18" s="13">
        <v>103.72</v>
      </c>
      <c r="N18" s="13">
        <v>103.57</v>
      </c>
      <c r="O18" s="13">
        <v>103.44</v>
      </c>
    </row>
    <row r="19" spans="1:15" ht="38.25" customHeight="1">
      <c r="A19" s="12" t="s">
        <v>20</v>
      </c>
      <c r="B19" s="14">
        <v>52.9</v>
      </c>
      <c r="C19" s="14">
        <v>49.1</v>
      </c>
      <c r="D19" s="31">
        <v>57.1</v>
      </c>
      <c r="E19" s="31">
        <v>90.9</v>
      </c>
      <c r="F19" s="14">
        <v>120.3</v>
      </c>
      <c r="G19" s="14">
        <v>104.5</v>
      </c>
      <c r="H19" s="14">
        <v>104.2</v>
      </c>
      <c r="I19" s="14">
        <v>115.4</v>
      </c>
      <c r="J19" s="14">
        <v>128.9</v>
      </c>
      <c r="K19" s="14">
        <v>70.8</v>
      </c>
      <c r="L19" s="14">
        <v>71.599999999999994</v>
      </c>
      <c r="M19" s="14">
        <v>65.3</v>
      </c>
      <c r="N19" s="14">
        <v>75.7</v>
      </c>
      <c r="O19" s="14">
        <v>67</v>
      </c>
    </row>
    <row r="20" spans="1:15" ht="41.25" customHeight="1">
      <c r="A20" s="12" t="s">
        <v>2</v>
      </c>
      <c r="B20" s="14">
        <v>49.2</v>
      </c>
      <c r="C20" s="14">
        <v>58.6</v>
      </c>
      <c r="D20" s="31">
        <v>46.5</v>
      </c>
      <c r="E20" s="31">
        <v>56.6</v>
      </c>
      <c r="F20" s="14">
        <v>66.5</v>
      </c>
      <c r="G20" s="14">
        <v>71.8</v>
      </c>
      <c r="H20" s="14">
        <v>65.8</v>
      </c>
      <c r="I20" s="14">
        <v>71.2</v>
      </c>
      <c r="J20" s="14">
        <v>73.8</v>
      </c>
      <c r="K20" s="14">
        <v>69.900000000000006</v>
      </c>
      <c r="L20" s="14">
        <v>70.599999999999994</v>
      </c>
      <c r="M20" s="14">
        <v>71.2</v>
      </c>
      <c r="N20" s="14">
        <v>71.900000000000006</v>
      </c>
      <c r="O20" s="14">
        <v>73</v>
      </c>
    </row>
    <row r="21" spans="1:15" ht="50.25" customHeight="1">
      <c r="A21" s="12" t="s">
        <v>21</v>
      </c>
      <c r="B21" s="14">
        <v>154.80000000000001</v>
      </c>
      <c r="C21" s="14">
        <v>160.4</v>
      </c>
      <c r="D21" s="31">
        <v>171.3</v>
      </c>
      <c r="E21" s="31">
        <v>182.4</v>
      </c>
      <c r="F21" s="14">
        <v>196.1</v>
      </c>
      <c r="G21" s="14">
        <v>215</v>
      </c>
      <c r="H21" s="14">
        <v>218.8</v>
      </c>
      <c r="I21" s="14">
        <v>232.4</v>
      </c>
      <c r="J21" s="14">
        <v>247.7</v>
      </c>
      <c r="K21" s="14">
        <v>280.7</v>
      </c>
      <c r="L21" s="14">
        <v>299.39999999999998</v>
      </c>
      <c r="M21" s="14">
        <v>318.89999999999998</v>
      </c>
      <c r="N21" s="14">
        <v>339.3</v>
      </c>
      <c r="O21" s="14">
        <v>360.5</v>
      </c>
    </row>
    <row r="22" spans="1:15" ht="41.25" customHeight="1">
      <c r="A22" s="12" t="s">
        <v>22</v>
      </c>
      <c r="B22" s="13">
        <v>35127.134572659714</v>
      </c>
      <c r="C22" s="13">
        <v>36539.257787844086</v>
      </c>
      <c r="D22" s="30">
        <v>39520.19</v>
      </c>
      <c r="E22" s="30">
        <v>42369.69</v>
      </c>
      <c r="F22" s="13">
        <v>46226.96</v>
      </c>
      <c r="G22" s="13">
        <v>51189.62</v>
      </c>
      <c r="H22" s="13">
        <v>54347.99</v>
      </c>
      <c r="I22" s="13">
        <v>57717.57</v>
      </c>
      <c r="J22" s="13">
        <v>61526.93</v>
      </c>
      <c r="K22" s="13">
        <v>64724.83</v>
      </c>
      <c r="L22" s="13">
        <v>69186.289999999994</v>
      </c>
      <c r="M22" s="13">
        <v>73904.710000000006</v>
      </c>
      <c r="N22" s="13">
        <v>78792.38</v>
      </c>
      <c r="O22" s="13">
        <v>83913.88</v>
      </c>
    </row>
    <row r="24" spans="1:15">
      <c r="F24" t="s">
        <v>46</v>
      </c>
    </row>
  </sheetData>
  <mergeCells count="9">
    <mergeCell ref="A9:O9"/>
    <mergeCell ref="A10:O10"/>
    <mergeCell ref="A11:O11"/>
    <mergeCell ref="K7:O7"/>
    <mergeCell ref="L1:O1"/>
    <mergeCell ref="L2:O2"/>
    <mergeCell ref="L3:O3"/>
    <mergeCell ref="L4:O4"/>
    <mergeCell ref="A5:O5"/>
  </mergeCells>
  <phoneticPr fontId="0" type="noConversion"/>
  <pageMargins left="0.9055118110236221" right="0.9055118110236221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selection activeCell="J15" sqref="J15"/>
    </sheetView>
  </sheetViews>
  <sheetFormatPr defaultRowHeight="15"/>
  <cols>
    <col min="1" max="1" width="30" customWidth="1"/>
    <col min="2" max="15" width="10.7109375" customWidth="1"/>
  </cols>
  <sheetData>
    <row r="1" spans="1:15" s="61" customFormat="1" ht="18.75">
      <c r="L1" s="106" t="s">
        <v>61</v>
      </c>
      <c r="M1" s="106"/>
      <c r="N1" s="106"/>
      <c r="O1" s="106"/>
    </row>
    <row r="2" spans="1:15" s="61" customFormat="1" ht="18.75">
      <c r="L2" s="106" t="s">
        <v>60</v>
      </c>
      <c r="M2" s="106"/>
      <c r="N2" s="106"/>
      <c r="O2" s="106"/>
    </row>
    <row r="3" spans="1:15" s="61" customFormat="1" ht="18.75">
      <c r="L3" s="106" t="s">
        <v>5</v>
      </c>
      <c r="M3" s="106"/>
      <c r="N3" s="106"/>
      <c r="O3" s="106"/>
    </row>
    <row r="4" spans="1:15" s="61" customFormat="1" ht="18.75">
      <c r="L4" s="106" t="s">
        <v>64</v>
      </c>
      <c r="M4" s="106"/>
      <c r="N4" s="106"/>
      <c r="O4" s="106"/>
    </row>
    <row r="5" spans="1:15" ht="32.25" customHeight="1">
      <c r="A5" s="107" t="s">
        <v>54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ht="18.7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 t="s">
        <v>48</v>
      </c>
    </row>
    <row r="7" spans="1:15" ht="18.75">
      <c r="A7" s="2"/>
      <c r="B7" s="3"/>
      <c r="C7" s="3"/>
      <c r="D7" s="3"/>
      <c r="E7" s="3"/>
      <c r="F7" s="3"/>
      <c r="G7" s="3"/>
      <c r="H7" s="3"/>
      <c r="I7" s="3"/>
      <c r="J7" s="3"/>
      <c r="K7" s="105" t="s">
        <v>49</v>
      </c>
      <c r="L7" s="105"/>
      <c r="M7" s="105"/>
      <c r="N7" s="105"/>
      <c r="O7" s="105"/>
    </row>
    <row r="8" spans="1:15" ht="18.7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/>
    </row>
    <row r="9" spans="1:15" ht="18.75">
      <c r="A9" s="103" t="s">
        <v>28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ht="18.75">
      <c r="A10" s="103" t="s">
        <v>29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ht="18.75">
      <c r="A11" s="103" t="s">
        <v>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1:15" ht="18.7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 t="s">
        <v>53</v>
      </c>
    </row>
    <row r="13" spans="1:15" ht="48" customHeight="1">
      <c r="A13" s="9" t="s">
        <v>0</v>
      </c>
      <c r="B13" s="9" t="s">
        <v>6</v>
      </c>
      <c r="C13" s="9" t="s">
        <v>7</v>
      </c>
      <c r="D13" s="40" t="s">
        <v>8</v>
      </c>
      <c r="E13" s="40" t="s">
        <v>9</v>
      </c>
      <c r="F13" s="48" t="s">
        <v>10</v>
      </c>
      <c r="G13" s="48" t="s">
        <v>11</v>
      </c>
      <c r="H13" s="48" t="s">
        <v>12</v>
      </c>
      <c r="I13" s="48" t="s">
        <v>13</v>
      </c>
      <c r="J13" s="48" t="s">
        <v>14</v>
      </c>
      <c r="K13" s="9" t="s">
        <v>15</v>
      </c>
      <c r="L13" s="9" t="s">
        <v>16</v>
      </c>
      <c r="M13" s="9" t="s">
        <v>17</v>
      </c>
      <c r="N13" s="9" t="s">
        <v>18</v>
      </c>
      <c r="O13" s="9" t="s">
        <v>19</v>
      </c>
    </row>
    <row r="14" spans="1:15">
      <c r="A14" s="7">
        <v>1</v>
      </c>
      <c r="B14" s="7">
        <v>2</v>
      </c>
      <c r="C14" s="7">
        <v>3</v>
      </c>
      <c r="D14" s="39">
        <v>4</v>
      </c>
      <c r="E14" s="39">
        <v>5</v>
      </c>
      <c r="F14" s="47">
        <v>6</v>
      </c>
      <c r="G14" s="47">
        <v>7</v>
      </c>
      <c r="H14" s="47">
        <v>8</v>
      </c>
      <c r="I14" s="47">
        <v>9</v>
      </c>
      <c r="J14" s="4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</row>
    <row r="15" spans="1:15" ht="31.5" customHeight="1">
      <c r="A15" s="21" t="s">
        <v>23</v>
      </c>
      <c r="B15" s="15">
        <f t="shared" ref="B15:C15" si="0">B17+B18</f>
        <v>78414.300968869997</v>
      </c>
      <c r="C15" s="15">
        <f t="shared" si="0"/>
        <v>74698.538670588227</v>
      </c>
      <c r="D15" s="32">
        <v>72317.3</v>
      </c>
      <c r="E15" s="15">
        <f t="shared" ref="E15:O15" si="1">E17+E18</f>
        <v>80342.399999999994</v>
      </c>
      <c r="F15" s="49">
        <v>91397</v>
      </c>
      <c r="G15" s="49">
        <v>107463.41200000001</v>
      </c>
      <c r="H15" s="49">
        <v>113088.6</v>
      </c>
      <c r="I15" s="49">
        <v>120714.7</v>
      </c>
      <c r="J15" s="49">
        <v>121040.7</v>
      </c>
      <c r="K15" s="15">
        <f t="shared" si="1"/>
        <v>107132.97424985</v>
      </c>
      <c r="L15" s="15">
        <f t="shared" si="1"/>
        <v>111054.6528030464</v>
      </c>
      <c r="M15" s="15">
        <f t="shared" si="1"/>
        <v>114775.5152562428</v>
      </c>
      <c r="N15" s="15">
        <f t="shared" si="1"/>
        <v>118844.68300943921</v>
      </c>
      <c r="O15" s="15">
        <f t="shared" si="1"/>
        <v>122912.61577823681</v>
      </c>
    </row>
    <row r="16" spans="1:15" ht="16.5" customHeight="1">
      <c r="A16" s="22" t="s">
        <v>24</v>
      </c>
      <c r="B16" s="16"/>
      <c r="C16" s="16"/>
      <c r="D16" s="33"/>
      <c r="E16" s="33"/>
      <c r="F16" s="50"/>
      <c r="G16" s="51"/>
      <c r="H16" s="51"/>
      <c r="I16" s="51"/>
      <c r="J16" s="51"/>
      <c r="K16" s="16"/>
      <c r="L16" s="16"/>
      <c r="M16" s="16"/>
      <c r="N16" s="16"/>
      <c r="O16" s="16"/>
    </row>
    <row r="17" spans="1:15" ht="31.5" customHeight="1">
      <c r="A17" s="23" t="s">
        <v>27</v>
      </c>
      <c r="B17" s="17">
        <v>59293.513081019999</v>
      </c>
      <c r="C17" s="17">
        <v>60061.264299999995</v>
      </c>
      <c r="D17" s="34">
        <v>59506.26</v>
      </c>
      <c r="E17" s="34">
        <v>65186.2</v>
      </c>
      <c r="F17" s="52">
        <v>71294.3</v>
      </c>
      <c r="G17" s="53">
        <v>78879.922000000006</v>
      </c>
      <c r="H17" s="53">
        <v>79109.7</v>
      </c>
      <c r="I17" s="53">
        <v>85891.4</v>
      </c>
      <c r="J17" s="53">
        <v>91180.1</v>
      </c>
      <c r="K17" s="17">
        <v>87781.901199999993</v>
      </c>
      <c r="L17" s="17">
        <v>91239.153999999995</v>
      </c>
      <c r="M17" s="17">
        <v>94495.590700000001</v>
      </c>
      <c r="N17" s="17">
        <v>98100.332699999999</v>
      </c>
      <c r="O17" s="17">
        <v>101858.6483</v>
      </c>
    </row>
    <row r="18" spans="1:15" ht="31.5" customHeight="1">
      <c r="A18" s="24" t="s">
        <v>25</v>
      </c>
      <c r="B18" s="18">
        <v>19120.787887850001</v>
      </c>
      <c r="C18" s="18">
        <v>14637.274370588235</v>
      </c>
      <c r="D18" s="35">
        <v>12811.087</v>
      </c>
      <c r="E18" s="35">
        <v>15156.2</v>
      </c>
      <c r="F18" s="54">
        <v>20102.7</v>
      </c>
      <c r="G18" s="55">
        <v>28583.49</v>
      </c>
      <c r="H18" s="55">
        <f>H15-H17</f>
        <v>33978.900000000009</v>
      </c>
      <c r="I18" s="55">
        <f t="shared" ref="I18:J18" si="2">I15-I17</f>
        <v>34823.300000000003</v>
      </c>
      <c r="J18" s="55">
        <f t="shared" si="2"/>
        <v>29860.599999999991</v>
      </c>
      <c r="K18" s="18">
        <v>19351.073049850005</v>
      </c>
      <c r="L18" s="18">
        <v>19815.498803046405</v>
      </c>
      <c r="M18" s="18">
        <v>20279.924556242804</v>
      </c>
      <c r="N18" s="18">
        <v>20744.350309439204</v>
      </c>
      <c r="O18" s="18">
        <v>21053.967478236806</v>
      </c>
    </row>
    <row r="19" spans="1:15" ht="31.5" customHeight="1">
      <c r="A19" s="25" t="s">
        <v>26</v>
      </c>
      <c r="B19" s="19">
        <v>81203.686335460006</v>
      </c>
      <c r="C19" s="19">
        <v>81131.488170588229</v>
      </c>
      <c r="D19" s="36">
        <v>75861.399999999994</v>
      </c>
      <c r="E19" s="36">
        <v>82862.7</v>
      </c>
      <c r="F19" s="56">
        <v>95680.5</v>
      </c>
      <c r="G19" s="57">
        <v>116823.7</v>
      </c>
      <c r="H19" s="57">
        <v>123683.7</v>
      </c>
      <c r="I19" s="57">
        <v>127727.6</v>
      </c>
      <c r="J19" s="57">
        <v>126399.2</v>
      </c>
      <c r="K19" s="19">
        <v>108438.65775385</v>
      </c>
      <c r="L19" s="19">
        <v>112246.74755964639</v>
      </c>
      <c r="M19" s="19">
        <v>115863.6729548428</v>
      </c>
      <c r="N19" s="19">
        <v>120098.1722149392</v>
      </c>
      <c r="O19" s="19">
        <v>124216.58457363681</v>
      </c>
    </row>
    <row r="20" spans="1:15" ht="31.5" customHeight="1">
      <c r="A20" s="26" t="s">
        <v>39</v>
      </c>
      <c r="B20" s="20">
        <f>B15-B19</f>
        <v>-2789.3853665900097</v>
      </c>
      <c r="C20" s="20">
        <f t="shared" ref="C20:F20" si="3">C15-C19</f>
        <v>-6432.9495000000024</v>
      </c>
      <c r="D20" s="37">
        <f t="shared" si="3"/>
        <v>-3544.0999999999913</v>
      </c>
      <c r="E20" s="37">
        <f t="shared" si="3"/>
        <v>-2520.3000000000029</v>
      </c>
      <c r="F20" s="58">
        <f t="shared" si="3"/>
        <v>-4283.5</v>
      </c>
      <c r="G20" s="59">
        <v>-9360.2879999999859</v>
      </c>
      <c r="H20" s="59">
        <f>H15-H19</f>
        <v>-10595.099999999991</v>
      </c>
      <c r="I20" s="59">
        <f t="shared" ref="I20:J20" si="4">I15-I19</f>
        <v>-7012.9000000000087</v>
      </c>
      <c r="J20" s="59">
        <f t="shared" si="4"/>
        <v>-5358.5</v>
      </c>
      <c r="K20" s="20">
        <f t="shared" ref="K20:O20" si="5">K15-K19</f>
        <v>-1305.6835040000005</v>
      </c>
      <c r="L20" s="20">
        <f t="shared" si="5"/>
        <v>-1192.0947565999959</v>
      </c>
      <c r="M20" s="20">
        <f t="shared" si="5"/>
        <v>-1088.1576986</v>
      </c>
      <c r="N20" s="20">
        <f t="shared" si="5"/>
        <v>-1253.4892054999946</v>
      </c>
      <c r="O20" s="20">
        <f t="shared" si="5"/>
        <v>-1303.9687953999965</v>
      </c>
    </row>
    <row r="24" spans="1:15">
      <c r="F24" s="45" t="s">
        <v>46</v>
      </c>
      <c r="G24" s="45"/>
      <c r="H24" s="45"/>
      <c r="I24" s="45"/>
    </row>
    <row r="25" spans="1:15">
      <c r="F25" s="45"/>
      <c r="G25" s="45"/>
      <c r="H25" s="45"/>
      <c r="I25" s="45"/>
    </row>
  </sheetData>
  <mergeCells count="9">
    <mergeCell ref="A9:O9"/>
    <mergeCell ref="A10:O10"/>
    <mergeCell ref="A11:O11"/>
    <mergeCell ref="A5:O5"/>
    <mergeCell ref="L1:O1"/>
    <mergeCell ref="L2:O2"/>
    <mergeCell ref="L3:O3"/>
    <mergeCell ref="L4:O4"/>
    <mergeCell ref="K7:O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zoomScale="90" workbookViewId="0">
      <selection activeCell="H23" sqref="H23"/>
    </sheetView>
  </sheetViews>
  <sheetFormatPr defaultRowHeight="15"/>
  <cols>
    <col min="1" max="1" width="58.140625" customWidth="1"/>
    <col min="2" max="15" width="14.7109375" customWidth="1"/>
  </cols>
  <sheetData>
    <row r="1" spans="1:15" s="61" customFormat="1" ht="18.75">
      <c r="L1" s="106" t="s">
        <v>62</v>
      </c>
      <c r="M1" s="106"/>
      <c r="N1" s="106"/>
      <c r="O1" s="106"/>
    </row>
    <row r="2" spans="1:15" s="61" customFormat="1" ht="18.75">
      <c r="L2" s="106" t="s">
        <v>60</v>
      </c>
      <c r="M2" s="106"/>
      <c r="N2" s="106"/>
      <c r="O2" s="106"/>
    </row>
    <row r="3" spans="1:15" s="61" customFormat="1" ht="18.75">
      <c r="L3" s="106" t="s">
        <v>5</v>
      </c>
      <c r="M3" s="106"/>
      <c r="N3" s="106"/>
      <c r="O3" s="106"/>
    </row>
    <row r="4" spans="1:15" s="61" customFormat="1" ht="18.75">
      <c r="L4" s="106" t="s">
        <v>65</v>
      </c>
      <c r="M4" s="106"/>
      <c r="N4" s="106"/>
      <c r="O4" s="106"/>
    </row>
    <row r="5" spans="1:15" ht="37.5" customHeight="1">
      <c r="A5" s="107" t="s">
        <v>56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5" ht="18.75">
      <c r="A6" s="60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0" t="s">
        <v>48</v>
      </c>
    </row>
    <row r="7" spans="1:15" ht="18.75">
      <c r="A7" s="60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0" t="s">
        <v>55</v>
      </c>
    </row>
    <row r="8" spans="1:15" ht="9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8.75">
      <c r="A9" s="103" t="s">
        <v>28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</row>
    <row r="10" spans="1:15" ht="18.75">
      <c r="A10" s="103" t="s">
        <v>40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</row>
    <row r="11" spans="1:15" ht="14.25" customHeight="1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63" t="s">
        <v>53</v>
      </c>
    </row>
    <row r="12" spans="1:15" s="28" customFormat="1" ht="35.25" customHeight="1">
      <c r="A12" s="64" t="s">
        <v>0</v>
      </c>
      <c r="B12" s="64" t="s">
        <v>6</v>
      </c>
      <c r="C12" s="64" t="s">
        <v>7</v>
      </c>
      <c r="D12" s="65" t="s">
        <v>8</v>
      </c>
      <c r="E12" s="65" t="s">
        <v>9</v>
      </c>
      <c r="F12" s="66" t="s">
        <v>10</v>
      </c>
      <c r="G12" s="66" t="s">
        <v>11</v>
      </c>
      <c r="H12" s="66" t="s">
        <v>12</v>
      </c>
      <c r="I12" s="66" t="s">
        <v>13</v>
      </c>
      <c r="J12" s="66" t="s">
        <v>14</v>
      </c>
      <c r="K12" s="64" t="s">
        <v>15</v>
      </c>
      <c r="L12" s="64" t="s">
        <v>16</v>
      </c>
      <c r="M12" s="64" t="s">
        <v>17</v>
      </c>
      <c r="N12" s="64" t="s">
        <v>18</v>
      </c>
      <c r="O12" s="64" t="s">
        <v>19</v>
      </c>
    </row>
    <row r="13" spans="1:15" s="29" customFormat="1" ht="15.75" customHeight="1">
      <c r="A13" s="67">
        <v>1</v>
      </c>
      <c r="B13" s="67">
        <v>2</v>
      </c>
      <c r="C13" s="67">
        <v>3</v>
      </c>
      <c r="D13" s="68">
        <v>4</v>
      </c>
      <c r="E13" s="68">
        <v>5</v>
      </c>
      <c r="F13" s="69">
        <v>6</v>
      </c>
      <c r="G13" s="69">
        <v>7</v>
      </c>
      <c r="H13" s="69">
        <v>8</v>
      </c>
      <c r="I13" s="69">
        <v>9</v>
      </c>
      <c r="J13" s="69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</row>
    <row r="14" spans="1:15" ht="24" customHeight="1">
      <c r="A14" s="70" t="s">
        <v>23</v>
      </c>
      <c r="B14" s="71">
        <f>B16+B17</f>
        <v>65577.561614610007</v>
      </c>
      <c r="C14" s="71">
        <f>C16+C17</f>
        <v>62020.474370588228</v>
      </c>
      <c r="D14" s="72">
        <f t="shared" ref="D14:F14" si="0">D16+D17</f>
        <v>59210.400000000001</v>
      </c>
      <c r="E14" s="72">
        <f t="shared" si="0"/>
        <v>67025.2</v>
      </c>
      <c r="F14" s="73">
        <f t="shared" si="0"/>
        <v>77163.926200000002</v>
      </c>
      <c r="G14" s="74">
        <v>92215.749799999991</v>
      </c>
      <c r="H14" s="74">
        <v>97258.7</v>
      </c>
      <c r="I14" s="74">
        <v>104094.6</v>
      </c>
      <c r="J14" s="74">
        <v>103587.1</v>
      </c>
      <c r="K14" s="71">
        <f t="shared" ref="K14:O14" si="1">K16+K17</f>
        <v>89226.989049850003</v>
      </c>
      <c r="L14" s="71">
        <f t="shared" si="1"/>
        <v>92149.474303046401</v>
      </c>
      <c r="M14" s="71">
        <f t="shared" si="1"/>
        <v>94837.246056242817</v>
      </c>
      <c r="N14" s="71">
        <f t="shared" si="1"/>
        <v>97827.632509439209</v>
      </c>
      <c r="O14" s="71">
        <f t="shared" si="1"/>
        <v>100779.41607823681</v>
      </c>
    </row>
    <row r="15" spans="1:15" ht="16.5" customHeight="1">
      <c r="A15" s="75" t="s">
        <v>24</v>
      </c>
      <c r="B15" s="76"/>
      <c r="C15" s="76"/>
      <c r="D15" s="77"/>
      <c r="E15" s="77"/>
      <c r="F15" s="78"/>
      <c r="G15" s="79"/>
      <c r="H15" s="79"/>
      <c r="I15" s="79"/>
      <c r="J15" s="79"/>
      <c r="K15" s="76"/>
      <c r="L15" s="76"/>
      <c r="M15" s="76"/>
      <c r="N15" s="76"/>
      <c r="O15" s="76"/>
    </row>
    <row r="16" spans="1:15" ht="19.5" customHeight="1">
      <c r="A16" s="75" t="s">
        <v>27</v>
      </c>
      <c r="B16" s="80">
        <v>46362.117719610003</v>
      </c>
      <c r="C16" s="80">
        <v>47383.199999999997</v>
      </c>
      <c r="D16" s="81">
        <v>46399.3</v>
      </c>
      <c r="E16" s="81">
        <v>51869</v>
      </c>
      <c r="F16" s="82">
        <v>57061.215600000003</v>
      </c>
      <c r="G16" s="83">
        <v>63632.256099999999</v>
      </c>
      <c r="H16" s="83">
        <v>63279.7</v>
      </c>
      <c r="I16" s="83">
        <v>69271.3</v>
      </c>
      <c r="J16" s="83">
        <v>73726.5</v>
      </c>
      <c r="K16" s="80">
        <v>69875.915999999997</v>
      </c>
      <c r="L16" s="80">
        <v>72333.9755</v>
      </c>
      <c r="M16" s="80">
        <v>74557.321500000005</v>
      </c>
      <c r="N16" s="80">
        <v>77083.282200000001</v>
      </c>
      <c r="O16" s="80">
        <v>79725.448600000003</v>
      </c>
    </row>
    <row r="17" spans="1:15" ht="19.5" customHeight="1">
      <c r="A17" s="75" t="s">
        <v>25</v>
      </c>
      <c r="B17" s="80">
        <v>19215.443895</v>
      </c>
      <c r="C17" s="80">
        <v>14637.274370588235</v>
      </c>
      <c r="D17" s="81">
        <v>12811.1</v>
      </c>
      <c r="E17" s="81">
        <v>15156.2</v>
      </c>
      <c r="F17" s="82">
        <v>20102.710599999999</v>
      </c>
      <c r="G17" s="83">
        <v>28583.493699999999</v>
      </c>
      <c r="H17" s="83">
        <v>33978.9</v>
      </c>
      <c r="I17" s="83">
        <v>34823.300000000003</v>
      </c>
      <c r="J17" s="83">
        <v>29860.6</v>
      </c>
      <c r="K17" s="80">
        <v>19351.073049850005</v>
      </c>
      <c r="L17" s="80">
        <v>19815.498803046405</v>
      </c>
      <c r="M17" s="80">
        <v>20279.924556242804</v>
      </c>
      <c r="N17" s="80">
        <v>20744.350309439204</v>
      </c>
      <c r="O17" s="80">
        <v>21053.967478236806</v>
      </c>
    </row>
    <row r="18" spans="1:15" s="10" customFormat="1" ht="17.25" customHeight="1">
      <c r="A18" s="84" t="s">
        <v>44</v>
      </c>
      <c r="B18" s="80"/>
      <c r="C18" s="80"/>
      <c r="D18" s="81"/>
      <c r="E18" s="81"/>
      <c r="F18" s="82"/>
      <c r="G18" s="83"/>
      <c r="H18" s="83"/>
      <c r="I18" s="83"/>
      <c r="J18" s="83"/>
      <c r="K18" s="80"/>
      <c r="L18" s="80"/>
      <c r="M18" s="80"/>
      <c r="N18" s="80"/>
      <c r="O18" s="80"/>
    </row>
    <row r="19" spans="1:15" s="10" customFormat="1" ht="58.5" customHeight="1">
      <c r="A19" s="85" t="s">
        <v>30</v>
      </c>
      <c r="B19" s="80">
        <v>9026.6332999999995</v>
      </c>
      <c r="C19" s="80">
        <v>7273.0896000000002</v>
      </c>
      <c r="D19" s="81">
        <v>8245.2000000000007</v>
      </c>
      <c r="E19" s="81">
        <v>9906.5</v>
      </c>
      <c r="F19" s="82">
        <v>10786.6898</v>
      </c>
      <c r="G19" s="83">
        <v>11338.688</v>
      </c>
      <c r="H19" s="83">
        <v>13442.3</v>
      </c>
      <c r="I19" s="83">
        <v>12891.8</v>
      </c>
      <c r="J19" s="83">
        <v>12891.8</v>
      </c>
      <c r="K19" s="80">
        <v>10836.600907916003</v>
      </c>
      <c r="L19" s="80">
        <v>11116.494828509034</v>
      </c>
      <c r="M19" s="80">
        <v>11397.317600608458</v>
      </c>
      <c r="N19" s="80">
        <v>11679.069224214272</v>
      </c>
      <c r="O19" s="80">
        <v>11874.437657725559</v>
      </c>
    </row>
    <row r="20" spans="1:15" s="10" customFormat="1" ht="66" customHeight="1">
      <c r="A20" s="85" t="s">
        <v>31</v>
      </c>
      <c r="B20" s="80">
        <v>10066.62018179</v>
      </c>
      <c r="C20" s="80">
        <v>7650.8937705882354</v>
      </c>
      <c r="D20" s="81">
        <f>D17-D19</f>
        <v>4565.8999999999996</v>
      </c>
      <c r="E20" s="81">
        <f t="shared" ref="E20:F20" si="2">E17-E19</f>
        <v>5249.7000000000007</v>
      </c>
      <c r="F20" s="82">
        <f t="shared" si="2"/>
        <v>9316.0207999999984</v>
      </c>
      <c r="G20" s="82">
        <v>17244.805699999997</v>
      </c>
      <c r="H20" s="82">
        <f>H17-H19-180-725.7</f>
        <v>19630.900000000001</v>
      </c>
      <c r="I20" s="82">
        <f>I17-I19-150</f>
        <v>21781.500000000004</v>
      </c>
      <c r="J20" s="82">
        <f>J17-J19-150</f>
        <v>16818.8</v>
      </c>
      <c r="K20" s="80">
        <v>8514.4721419340021</v>
      </c>
      <c r="L20" s="80">
        <v>8699.0039745373724</v>
      </c>
      <c r="M20" s="80">
        <v>8882.6069556343482</v>
      </c>
      <c r="N20" s="80">
        <v>9065.2810852249313</v>
      </c>
      <c r="O20" s="80">
        <v>9179.5298205112485</v>
      </c>
    </row>
    <row r="21" spans="1:15" ht="21" customHeight="1">
      <c r="A21" s="70" t="s">
        <v>26</v>
      </c>
      <c r="B21" s="86">
        <v>67954.835294010001</v>
      </c>
      <c r="C21" s="86">
        <v>67566.197370588226</v>
      </c>
      <c r="D21" s="87">
        <v>61705.9</v>
      </c>
      <c r="E21" s="87">
        <v>68879.7</v>
      </c>
      <c r="F21" s="88">
        <v>80735.7</v>
      </c>
      <c r="G21" s="89">
        <v>100508.692</v>
      </c>
      <c r="H21" s="89">
        <v>106750.6</v>
      </c>
      <c r="I21" s="89">
        <v>109949.2</v>
      </c>
      <c r="J21" s="89">
        <v>107729.4</v>
      </c>
      <c r="K21" s="86">
        <v>90264.082775849995</v>
      </c>
      <c r="L21" s="86">
        <v>93095.791252046401</v>
      </c>
      <c r="M21" s="86">
        <v>95666.206255242811</v>
      </c>
      <c r="N21" s="86">
        <v>98807.900058439205</v>
      </c>
      <c r="O21" s="86">
        <v>101817.7864772368</v>
      </c>
    </row>
    <row r="22" spans="1:15" ht="28.5" customHeight="1">
      <c r="A22" s="90" t="s">
        <v>44</v>
      </c>
      <c r="B22" s="80"/>
      <c r="C22" s="80"/>
      <c r="D22" s="81"/>
      <c r="E22" s="81"/>
      <c r="F22" s="82"/>
      <c r="G22" s="83"/>
      <c r="H22" s="83"/>
      <c r="I22" s="83"/>
      <c r="J22" s="83"/>
      <c r="K22" s="80"/>
      <c r="L22" s="80"/>
      <c r="M22" s="80"/>
      <c r="N22" s="80"/>
      <c r="O22" s="80"/>
    </row>
    <row r="23" spans="1:15" ht="94.5" customHeight="1">
      <c r="A23" s="91" t="s">
        <v>37</v>
      </c>
      <c r="B23" s="80">
        <v>57518.999662000002</v>
      </c>
      <c r="C23" s="80">
        <v>59450.166991999999</v>
      </c>
      <c r="D23" s="81">
        <f>D21-D24</f>
        <v>57140</v>
      </c>
      <c r="E23" s="81">
        <f t="shared" ref="E23:F23" si="3">E21-E24</f>
        <v>63630</v>
      </c>
      <c r="F23" s="82">
        <f t="shared" si="3"/>
        <v>71419.679199999999</v>
      </c>
      <c r="G23" s="82">
        <v>83263.886299999998</v>
      </c>
      <c r="H23" s="82">
        <f>H21-H24</f>
        <v>87119.700000000012</v>
      </c>
      <c r="I23" s="82">
        <f t="shared" ref="I23:J23" si="4">I21-I24</f>
        <v>88167.7</v>
      </c>
      <c r="J23" s="82">
        <f t="shared" si="4"/>
        <v>90910.599999999991</v>
      </c>
      <c r="K23" s="80">
        <v>81749.610633915989</v>
      </c>
      <c r="L23" s="80">
        <v>84396.787277509022</v>
      </c>
      <c r="M23" s="80">
        <v>86783.599299608468</v>
      </c>
      <c r="N23" s="80">
        <v>89742.618973214267</v>
      </c>
      <c r="O23" s="80">
        <v>92638.256656725556</v>
      </c>
    </row>
    <row r="24" spans="1:15" ht="80.25" customHeight="1">
      <c r="A24" s="91" t="s">
        <v>38</v>
      </c>
      <c r="B24" s="76">
        <f>B21-B23</f>
        <v>10435.835632009999</v>
      </c>
      <c r="C24" s="76">
        <f>C21-C23</f>
        <v>8116.0303785882279</v>
      </c>
      <c r="D24" s="77">
        <f>D20</f>
        <v>4565.8999999999996</v>
      </c>
      <c r="E24" s="77">
        <f t="shared" ref="E24:F24" si="5">E20</f>
        <v>5249.7000000000007</v>
      </c>
      <c r="F24" s="78">
        <f t="shared" si="5"/>
        <v>9316.0207999999984</v>
      </c>
      <c r="G24" s="78">
        <v>17244.805699999997</v>
      </c>
      <c r="H24" s="78">
        <f>H20</f>
        <v>19630.900000000001</v>
      </c>
      <c r="I24" s="78">
        <f t="shared" ref="I24:J24" si="6">I20</f>
        <v>21781.500000000004</v>
      </c>
      <c r="J24" s="78">
        <f t="shared" si="6"/>
        <v>16818.8</v>
      </c>
      <c r="K24" s="76">
        <f t="shared" ref="K24:O24" si="7">K21-K23</f>
        <v>8514.4721419340058</v>
      </c>
      <c r="L24" s="76">
        <f t="shared" si="7"/>
        <v>8699.0039745373797</v>
      </c>
      <c r="M24" s="76">
        <f t="shared" si="7"/>
        <v>8882.6069556343427</v>
      </c>
      <c r="N24" s="76">
        <f t="shared" si="7"/>
        <v>9065.2810852249386</v>
      </c>
      <c r="O24" s="76">
        <f t="shared" si="7"/>
        <v>9179.5298205112485</v>
      </c>
    </row>
    <row r="25" spans="1:15" s="11" customFormat="1" ht="24" customHeight="1">
      <c r="A25" s="92" t="s">
        <v>39</v>
      </c>
      <c r="B25" s="93">
        <f t="shared" ref="B25:F25" si="8">B14-B21</f>
        <v>-2377.2736793999939</v>
      </c>
      <c r="C25" s="93">
        <f t="shared" si="8"/>
        <v>-5545.7229999999981</v>
      </c>
      <c r="D25" s="94">
        <f t="shared" si="8"/>
        <v>-2495.5</v>
      </c>
      <c r="E25" s="94">
        <f t="shared" si="8"/>
        <v>-1854.5</v>
      </c>
      <c r="F25" s="74">
        <f t="shared" si="8"/>
        <v>-3571.7737999999954</v>
      </c>
      <c r="G25" s="74">
        <v>-8292.942200000005</v>
      </c>
      <c r="H25" s="74">
        <f>H14-H21</f>
        <v>-9491.9000000000087</v>
      </c>
      <c r="I25" s="74">
        <f t="shared" ref="I25:J25" si="9">I14-I21</f>
        <v>-5854.5999999999913</v>
      </c>
      <c r="J25" s="74">
        <f t="shared" si="9"/>
        <v>-4142.2999999999884</v>
      </c>
      <c r="K25" s="93">
        <f t="shared" ref="K25:O25" si="10">K14-K21</f>
        <v>-1037.0937259999919</v>
      </c>
      <c r="L25" s="93">
        <f t="shared" si="10"/>
        <v>-946.31694900000002</v>
      </c>
      <c r="M25" s="93">
        <f t="shared" si="10"/>
        <v>-828.96019899999374</v>
      </c>
      <c r="N25" s="93">
        <f t="shared" si="10"/>
        <v>-980.26754899999651</v>
      </c>
      <c r="O25" s="93">
        <f t="shared" si="10"/>
        <v>-1038.3703989999922</v>
      </c>
    </row>
    <row r="26" spans="1:15" s="11" customFormat="1" ht="19.5" customHeight="1">
      <c r="A26" s="95" t="s">
        <v>57</v>
      </c>
      <c r="B26" s="96">
        <f t="shared" ref="B26:F26" si="11">B25/B16</f>
        <v>-5.1276209895702571E-2</v>
      </c>
      <c r="C26" s="96">
        <f t="shared" si="11"/>
        <v>-0.11703985800874568</v>
      </c>
      <c r="D26" s="97">
        <f t="shared" si="11"/>
        <v>-5.378313896976894E-2</v>
      </c>
      <c r="E26" s="97">
        <f t="shared" si="11"/>
        <v>-3.5753532938749541E-2</v>
      </c>
      <c r="F26" s="98">
        <f t="shared" si="11"/>
        <v>-6.2595473342842614E-2</v>
      </c>
      <c r="G26" s="98">
        <v>-0.13032607530003962</v>
      </c>
      <c r="H26" s="98">
        <f>H25/H16</f>
        <v>-0.1499991308429087</v>
      </c>
      <c r="I26" s="98">
        <f t="shared" ref="I26:J26" si="12">I25/I16</f>
        <v>-8.4516964457141575E-2</v>
      </c>
      <c r="J26" s="98">
        <f t="shared" si="12"/>
        <v>-5.6184682576820931E-2</v>
      </c>
      <c r="K26" s="96">
        <f t="shared" ref="K26:O26" si="13">K25/K16</f>
        <v>-1.4841933893217113E-2</v>
      </c>
      <c r="L26" s="96">
        <f t="shared" si="13"/>
        <v>-1.3082606651420673E-2</v>
      </c>
      <c r="M26" s="96">
        <f t="shared" si="13"/>
        <v>-1.1118427839444228E-2</v>
      </c>
      <c r="N26" s="96">
        <f t="shared" si="13"/>
        <v>-1.271699285529381E-2</v>
      </c>
      <c r="O26" s="96">
        <f t="shared" si="13"/>
        <v>-1.302432808135986E-2</v>
      </c>
    </row>
    <row r="27" spans="1:15" s="11" customFormat="1" ht="41.25" customHeight="1">
      <c r="A27" s="92" t="s">
        <v>32</v>
      </c>
      <c r="B27" s="93">
        <f>B29+B30+B31</f>
        <v>2377.2736794000084</v>
      </c>
      <c r="C27" s="93">
        <f t="shared" ref="C27:F27" si="14">C29+C30+C31</f>
        <v>5545.722999999999</v>
      </c>
      <c r="D27" s="94">
        <f t="shared" si="14"/>
        <v>2495.5</v>
      </c>
      <c r="E27" s="94">
        <f t="shared" si="14"/>
        <v>1854.5</v>
      </c>
      <c r="F27" s="74">
        <f t="shared" si="14"/>
        <v>3571.8</v>
      </c>
      <c r="G27" s="74">
        <v>8292.896200000001</v>
      </c>
      <c r="H27" s="74">
        <v>9491.9</v>
      </c>
      <c r="I27" s="74">
        <v>5854.7</v>
      </c>
      <c r="J27" s="74">
        <v>4142.3</v>
      </c>
      <c r="K27" s="93">
        <f t="shared" ref="K27:O27" si="15">K29+K30+K31</f>
        <v>1037.0937259999992</v>
      </c>
      <c r="L27" s="93">
        <f t="shared" si="15"/>
        <v>946.31694900000002</v>
      </c>
      <c r="M27" s="93">
        <f t="shared" si="15"/>
        <v>828.96019900000101</v>
      </c>
      <c r="N27" s="93">
        <f t="shared" si="15"/>
        <v>980.26754899999651</v>
      </c>
      <c r="O27" s="93">
        <f t="shared" si="15"/>
        <v>1038.3703989999995</v>
      </c>
    </row>
    <row r="28" spans="1:15" ht="15.75">
      <c r="A28" s="75" t="s">
        <v>24</v>
      </c>
      <c r="B28" s="76"/>
      <c r="C28" s="76"/>
      <c r="D28" s="99"/>
      <c r="E28" s="99"/>
      <c r="F28" s="79"/>
      <c r="G28" s="79"/>
      <c r="H28" s="79"/>
      <c r="I28" s="79"/>
      <c r="J28" s="79"/>
      <c r="K28" s="76"/>
      <c r="L28" s="76"/>
      <c r="M28" s="76"/>
      <c r="N28" s="76"/>
      <c r="O28" s="76"/>
    </row>
    <row r="29" spans="1:15" ht="19.5" customHeight="1">
      <c r="A29" s="75" t="s">
        <v>33</v>
      </c>
      <c r="B29" s="80">
        <v>0</v>
      </c>
      <c r="C29" s="80">
        <v>-2221.6810000000005</v>
      </c>
      <c r="D29" s="81">
        <v>6556.7</v>
      </c>
      <c r="E29" s="81">
        <v>1226.3</v>
      </c>
      <c r="F29" s="83">
        <v>2016.8</v>
      </c>
      <c r="G29" s="83">
        <v>7335.5995000000003</v>
      </c>
      <c r="H29" s="83">
        <v>10069.4</v>
      </c>
      <c r="I29" s="83">
        <v>6432.2</v>
      </c>
      <c r="J29" s="83">
        <v>4790.8999999999996</v>
      </c>
      <c r="K29" s="80">
        <v>1108.1997499999998</v>
      </c>
      <c r="L29" s="80">
        <v>1229.0297500000015</v>
      </c>
      <c r="M29" s="80">
        <v>1111.6730000000025</v>
      </c>
      <c r="N29" s="80">
        <v>1262.980349999998</v>
      </c>
      <c r="O29" s="80">
        <v>1321.0832000000009</v>
      </c>
    </row>
    <row r="30" spans="1:15" ht="19.5" customHeight="1">
      <c r="A30" s="75" t="s">
        <v>34</v>
      </c>
      <c r="B30" s="80">
        <v>4433.8918000000003</v>
      </c>
      <c r="C30" s="80">
        <v>3286.0339999999997</v>
      </c>
      <c r="D30" s="81">
        <v>-6240.5</v>
      </c>
      <c r="E30" s="81">
        <v>-558.79999999999995</v>
      </c>
      <c r="F30" s="83">
        <v>-577.5</v>
      </c>
      <c r="G30" s="83">
        <v>-1154.9000000000001</v>
      </c>
      <c r="H30" s="83">
        <v>-577.5</v>
      </c>
      <c r="I30" s="83">
        <v>-577.5</v>
      </c>
      <c r="J30" s="83">
        <v>-648.6</v>
      </c>
      <c r="K30" s="80">
        <v>-71.106024000000616</v>
      </c>
      <c r="L30" s="80">
        <v>-282.71280100000149</v>
      </c>
      <c r="M30" s="80">
        <v>-282.71280100000149</v>
      </c>
      <c r="N30" s="80">
        <v>-282.71280100000149</v>
      </c>
      <c r="O30" s="80">
        <v>-282.71280100000149</v>
      </c>
    </row>
    <row r="31" spans="1:15" ht="19.5" customHeight="1">
      <c r="A31" s="75" t="s">
        <v>35</v>
      </c>
      <c r="B31" s="83">
        <v>-2056.6181205999919</v>
      </c>
      <c r="C31" s="83">
        <v>4481.37</v>
      </c>
      <c r="D31" s="81">
        <f>2179.3</f>
        <v>2179.3000000000002</v>
      </c>
      <c r="E31" s="81">
        <f>1100+87</f>
        <v>1187</v>
      </c>
      <c r="F31" s="83">
        <v>2132.5</v>
      </c>
      <c r="G31" s="83">
        <v>2112.1967</v>
      </c>
      <c r="H31" s="83">
        <f>H27-H29-H30</f>
        <v>0</v>
      </c>
      <c r="I31" s="83">
        <f t="shared" ref="I31:J31" si="16">I27-I29-I30</f>
        <v>0</v>
      </c>
      <c r="J31" s="83">
        <f t="shared" si="16"/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</row>
    <row r="32" spans="1:15" ht="38.25" customHeight="1">
      <c r="A32" s="70" t="s">
        <v>36</v>
      </c>
      <c r="B32" s="86">
        <v>37480.199999999997</v>
      </c>
      <c r="C32" s="86">
        <v>38244.5</v>
      </c>
      <c r="D32" s="87">
        <v>41569.599999999999</v>
      </c>
      <c r="E32" s="87">
        <v>42997.8</v>
      </c>
      <c r="F32" s="89">
        <v>42202.3</v>
      </c>
      <c r="G32" s="89">
        <v>44125.127</v>
      </c>
      <c r="H32" s="89">
        <v>52667</v>
      </c>
      <c r="I32" s="89">
        <v>58521.7</v>
      </c>
      <c r="J32" s="89">
        <v>62664</v>
      </c>
      <c r="K32" s="86">
        <v>53213.599999999999</v>
      </c>
      <c r="L32" s="86">
        <v>54159.9</v>
      </c>
      <c r="M32" s="86">
        <v>54988.800000000003</v>
      </c>
      <c r="N32" s="86">
        <v>55969.1</v>
      </c>
      <c r="O32" s="86">
        <v>57007.5</v>
      </c>
    </row>
    <row r="33" spans="1:15" s="10" customFormat="1" ht="24" customHeight="1">
      <c r="A33" s="84" t="s">
        <v>58</v>
      </c>
      <c r="B33" s="100">
        <f t="shared" ref="B33:F33" si="17">B32/B16</f>
        <v>0.80842295053633451</v>
      </c>
      <c r="C33" s="100">
        <f t="shared" si="17"/>
        <v>0.80713206368501922</v>
      </c>
      <c r="D33" s="101">
        <f t="shared" si="17"/>
        <v>0.89591006760877845</v>
      </c>
      <c r="E33" s="101">
        <f t="shared" si="17"/>
        <v>0.82896913377932879</v>
      </c>
      <c r="F33" s="102">
        <f t="shared" si="17"/>
        <v>0.73959693210601707</v>
      </c>
      <c r="G33" s="102">
        <v>0.69343961230379825</v>
      </c>
      <c r="H33" s="102">
        <f>H32/H16</f>
        <v>0.83228902791890613</v>
      </c>
      <c r="I33" s="102">
        <f t="shared" ref="I33:J33" si="18">I32/I16</f>
        <v>0.84481884994218381</v>
      </c>
      <c r="J33" s="102">
        <f t="shared" si="18"/>
        <v>0.84995218815486973</v>
      </c>
      <c r="K33" s="100">
        <f t="shared" ref="K33:O33" si="19">K32/K16</f>
        <v>0.76154422075840833</v>
      </c>
      <c r="L33" s="100">
        <f t="shared" si="19"/>
        <v>0.74874773058754385</v>
      </c>
      <c r="M33" s="100">
        <f t="shared" si="19"/>
        <v>0.73753722496589413</v>
      </c>
      <c r="N33" s="100">
        <f t="shared" si="19"/>
        <v>0.72608610327181944</v>
      </c>
      <c r="O33" s="100">
        <f t="shared" si="19"/>
        <v>0.71504771689676005</v>
      </c>
    </row>
    <row r="34" spans="1:15" ht="18.75">
      <c r="A34" s="8"/>
    </row>
    <row r="35" spans="1:15">
      <c r="C35" s="111"/>
      <c r="D35" s="111"/>
      <c r="F35" t="s">
        <v>45</v>
      </c>
    </row>
  </sheetData>
  <mergeCells count="8">
    <mergeCell ref="A5:O5"/>
    <mergeCell ref="A9:O9"/>
    <mergeCell ref="A10:O10"/>
    <mergeCell ref="C35:D35"/>
    <mergeCell ref="L1:O1"/>
    <mergeCell ref="L2:O2"/>
    <mergeCell ref="L3:O3"/>
    <mergeCell ref="L4:O4"/>
  </mergeCells>
  <phoneticPr fontId="0" type="noConversion"/>
  <pageMargins left="0.70866141732283472" right="0.70866141732283472" top="0.55118110236220474" bottom="0.3937007874015748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прогноз СЭР</vt:lpstr>
      <vt:lpstr>КБ</vt:lpstr>
      <vt:lpstr>ОБ</vt:lpstr>
      <vt:lpstr>КБ!Область_печати</vt:lpstr>
      <vt:lpstr>ОБ!Область_печати</vt:lpstr>
      <vt:lpstr>'прогноз СЭР'!Область_печати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2016-02-25T06:39:47Z</cp:lastPrinted>
  <dcterms:created xsi:type="dcterms:W3CDTF">2006-09-28T05:33:49Z</dcterms:created>
  <dcterms:modified xsi:type="dcterms:W3CDTF">2020-10-13T11:35:14Z</dcterms:modified>
</cp:coreProperties>
</file>